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35.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worksheets/sheet3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8.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Override PartName="/xl/worksheets/sheet34.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Override PartName="/xl/drawings/drawing5.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20" yWindow="120" windowWidth="24915" windowHeight="12075"/>
  </bookViews>
  <sheets>
    <sheet name="ToC" sheetId="18" r:id="rId1"/>
    <sheet name="RGDP" sheetId="1" r:id="rId2"/>
    <sheet name="NGDP" sheetId="2" r:id="rId3"/>
    <sheet name="HoursWorked" sheetId="4" r:id="rId4"/>
    <sheet name="Jobs" sheetId="5" r:id="rId5"/>
    <sheet name="AvrHrs" sheetId="31" r:id="rId6"/>
    <sheet name="LP" sheetId="6" r:id="rId7"/>
    <sheet name="LP_2NAICS" sheetId="14" r:id="rId8"/>
    <sheet name="LP_BSector" sheetId="27" r:id="rId9"/>
    <sheet name="CSLS2_CAN0010" sheetId="32" r:id="rId10"/>
    <sheet name="CSLS3_CAN0010" sheetId="33" r:id="rId11"/>
    <sheet name="CSLS2_CAN0012" sheetId="34" r:id="rId12"/>
    <sheet name="CSLS3_CAN0012" sheetId="35" r:id="rId13"/>
    <sheet name="CSLS4_CAN0712" sheetId="38" r:id="rId14"/>
    <sheet name="GEAD2_CAN0010" sheetId="36" r:id="rId15"/>
    <sheet name="GEAD3_CAN0010" sheetId="37" r:id="rId16"/>
    <sheet name="CSLS2_NL0010" sheetId="39" r:id="rId17"/>
    <sheet name="CSLS2_NL0012" sheetId="40" r:id="rId18"/>
    <sheet name="CSLS3_NL0710" sheetId="41" r:id="rId19"/>
    <sheet name="GEAD2_NL0010" sheetId="42" r:id="rId20"/>
    <sheet name="GEAD3_NL0710" sheetId="43" r:id="rId21"/>
    <sheet name="CSLS2_AB0010" sheetId="44" r:id="rId22"/>
    <sheet name="CSLS3_AB0010" sheetId="45" r:id="rId23"/>
    <sheet name="CSLS2_AB0012" sheetId="46" r:id="rId24"/>
    <sheet name="CSLS3_AB0012" sheetId="47" r:id="rId25"/>
    <sheet name="GEAD2_AB0010" sheetId="48" r:id="rId26"/>
    <sheet name="GEAD3_AB0010" sheetId="49" r:id="rId27"/>
    <sheet name="PSE" sheetId="19" r:id="rId28"/>
    <sheet name="HSNC" sheetId="20" r:id="rId29"/>
    <sheet name="AYS" sheetId="21" r:id="rId30"/>
    <sheet name="PSG_Alta" sheetId="22" r:id="rId31"/>
    <sheet name="AWE_2012" sheetId="23" r:id="rId32"/>
    <sheet name="AWE_TS" sheetId="24" r:id="rId33"/>
    <sheet name="JVR_2NAICS" sheetId="25" r:id="rId34"/>
    <sheet name="JVR_Prov" sheetId="26" r:id="rId35"/>
    <sheet name="R&amp;EpC" sheetId="28" r:id="rId36"/>
    <sheet name="BERD" sheetId="29" r:id="rId37"/>
    <sheet name="PSEE" sheetId="51" r:id="rId38"/>
  </sheets>
  <definedNames>
    <definedName name="_xlnm.Print_Area" localSheetId="31">AWE_2012!$A$1:$K$28</definedName>
    <definedName name="_xlnm.Print_Area" localSheetId="21">CSLS2_AB0010!$A$1:$N$84</definedName>
    <definedName name="_xlnm.Print_Area" localSheetId="23">CSLS2_AB0012!$A$1:$N$84</definedName>
    <definedName name="_xlnm.Print_Area" localSheetId="9">CSLS2_CAN0010!$A$1:$N$84</definedName>
    <definedName name="_xlnm.Print_Area" localSheetId="11">CSLS2_CAN0012!$A$1:$N$84</definedName>
    <definedName name="_xlnm.Print_Area" localSheetId="16">CSLS2_NL0010!$A$1:$N$84</definedName>
    <definedName name="_xlnm.Print_Area" localSheetId="17">CSLS2_NL0012!$A$1:$N$84</definedName>
    <definedName name="_xlnm.Print_Area" localSheetId="22">CSLS3_AB0010!$A$1:$N$90</definedName>
    <definedName name="_xlnm.Print_Area" localSheetId="24">CSLS3_AB0012!$A$1:$N$90</definedName>
    <definedName name="_xlnm.Print_Area" localSheetId="10">CSLS3_CAN0010!$A$1:$N$90</definedName>
    <definedName name="_xlnm.Print_Area" localSheetId="12">CSLS3_CAN0012!$A$1:$N$90</definedName>
    <definedName name="_xlnm.Print_Area" localSheetId="18">CSLS3_NL0710!$A$1:$N$87</definedName>
    <definedName name="_xlnm.Print_Area" localSheetId="13">CSLS4_CAN0712!$A$1:$N$93</definedName>
    <definedName name="_xlnm.Print_Area" localSheetId="15">GEAD3_CAN0010!$A$1:$M$47</definedName>
    <definedName name="_xlnm.Print_Area" localSheetId="0">ToC!$A$1:$O$70</definedName>
    <definedName name="_xlnm.Print_Titles" localSheetId="5">AvrHrs!$A:$A</definedName>
    <definedName name="_xlnm.Print_Titles" localSheetId="3">HoursWorked!$A:$A</definedName>
    <definedName name="_xlnm.Print_Titles" localSheetId="4">Jobs!$A:$A</definedName>
    <definedName name="_xlnm.Print_Titles" localSheetId="6">LP!$A:$A</definedName>
    <definedName name="_xlnm.Print_Titles" localSheetId="7">LP_2NAICS!$A:$A</definedName>
    <definedName name="_xlnm.Print_Titles" localSheetId="2">NGDP!$A:$A</definedName>
    <definedName name="_xlnm.Print_Titles" localSheetId="37">PSEE!$A:$A</definedName>
    <definedName name="_xlnm.Print_Titles" localSheetId="1">RGDP!$A:$A</definedName>
  </definedNames>
  <calcPr calcId="125725"/>
</workbook>
</file>

<file path=xl/calcChain.xml><?xml version="1.0" encoding="utf-8"?>
<calcChain xmlns="http://schemas.openxmlformats.org/spreadsheetml/2006/main">
  <c r="B69" i="18"/>
  <c r="B70"/>
  <c r="B1" i="51" s="1"/>
  <c r="K1" s="1"/>
  <c r="T1" s="1"/>
  <c r="B68" i="18"/>
  <c r="B58"/>
  <c r="B59"/>
  <c r="B60"/>
  <c r="B61"/>
  <c r="B62"/>
  <c r="B63"/>
  <c r="B64"/>
  <c r="B57"/>
  <c r="B29"/>
  <c r="B30"/>
  <c r="B31"/>
  <c r="B32"/>
  <c r="B28"/>
  <c r="B17"/>
  <c r="B18"/>
  <c r="B19"/>
  <c r="B20"/>
  <c r="B21"/>
  <c r="B22"/>
  <c r="B23"/>
  <c r="B24"/>
  <c r="B16"/>
  <c r="Q70"/>
  <c r="G56" i="44"/>
  <c r="B1" i="49"/>
  <c r="B1" i="48"/>
  <c r="B1" i="47"/>
  <c r="B1" i="46"/>
  <c r="B1" i="45"/>
  <c r="B1" i="44"/>
  <c r="Q46" i="18"/>
  <c r="Q47" s="1"/>
  <c r="Q48" s="1"/>
  <c r="Q49" s="1"/>
  <c r="Q50" s="1"/>
  <c r="Q51" s="1"/>
  <c r="Q52" s="1"/>
  <c r="Q53" s="1"/>
  <c r="Q54" s="1"/>
  <c r="I47" i="49"/>
  <c r="E47"/>
  <c r="I46"/>
  <c r="E46"/>
  <c r="B46"/>
  <c r="I45"/>
  <c r="E45"/>
  <c r="B45"/>
  <c r="I44"/>
  <c r="E44"/>
  <c r="B44"/>
  <c r="I43"/>
  <c r="E43"/>
  <c r="H43" s="1"/>
  <c r="B43"/>
  <c r="I42"/>
  <c r="E42"/>
  <c r="B42"/>
  <c r="I41"/>
  <c r="E41"/>
  <c r="B41"/>
  <c r="I40"/>
  <c r="E40"/>
  <c r="B40"/>
  <c r="I39"/>
  <c r="E39"/>
  <c r="H39" s="1"/>
  <c r="B39"/>
  <c r="I38"/>
  <c r="E38"/>
  <c r="B38"/>
  <c r="I37"/>
  <c r="E37"/>
  <c r="B37"/>
  <c r="I36"/>
  <c r="E36"/>
  <c r="B36"/>
  <c r="I35"/>
  <c r="E35"/>
  <c r="H35" s="1"/>
  <c r="B35"/>
  <c r="I34"/>
  <c r="E34"/>
  <c r="B34"/>
  <c r="I33"/>
  <c r="E33"/>
  <c r="B33"/>
  <c r="I32"/>
  <c r="E32"/>
  <c r="B32"/>
  <c r="I31"/>
  <c r="E31"/>
  <c r="H31" s="1"/>
  <c r="B31"/>
  <c r="I30"/>
  <c r="E30"/>
  <c r="B30"/>
  <c r="L23"/>
  <c r="G47" s="1"/>
  <c r="K47" s="1"/>
  <c r="K23"/>
  <c r="F47" s="1"/>
  <c r="J47" s="1"/>
  <c r="F23"/>
  <c r="B47" s="1"/>
  <c r="D23"/>
  <c r="C47" s="1"/>
  <c r="L47" s="1"/>
  <c r="L22"/>
  <c r="G46" s="1"/>
  <c r="K46" s="1"/>
  <c r="K22"/>
  <c r="F46" s="1"/>
  <c r="J46" s="1"/>
  <c r="F22"/>
  <c r="D22"/>
  <c r="C46" s="1"/>
  <c r="L21"/>
  <c r="G45" s="1"/>
  <c r="K45" s="1"/>
  <c r="K21"/>
  <c r="F45" s="1"/>
  <c r="J45" s="1"/>
  <c r="F21"/>
  <c r="D21"/>
  <c r="C45" s="1"/>
  <c r="L20"/>
  <c r="G44" s="1"/>
  <c r="K44" s="1"/>
  <c r="K20"/>
  <c r="F44" s="1"/>
  <c r="J44" s="1"/>
  <c r="F20"/>
  <c r="D20"/>
  <c r="C44" s="1"/>
  <c r="L19"/>
  <c r="G43" s="1"/>
  <c r="K43" s="1"/>
  <c r="K19"/>
  <c r="F43" s="1"/>
  <c r="J43" s="1"/>
  <c r="F19"/>
  <c r="D19"/>
  <c r="C43" s="1"/>
  <c r="L18"/>
  <c r="G42" s="1"/>
  <c r="K42" s="1"/>
  <c r="K18"/>
  <c r="F42" s="1"/>
  <c r="J42" s="1"/>
  <c r="F18"/>
  <c r="D18"/>
  <c r="C42" s="1"/>
  <c r="L17"/>
  <c r="G41" s="1"/>
  <c r="K41" s="1"/>
  <c r="K17"/>
  <c r="F41" s="1"/>
  <c r="J41" s="1"/>
  <c r="F17"/>
  <c r="D17"/>
  <c r="C41" s="1"/>
  <c r="L16"/>
  <c r="G40" s="1"/>
  <c r="K40" s="1"/>
  <c r="K16"/>
  <c r="F40" s="1"/>
  <c r="J40" s="1"/>
  <c r="F16"/>
  <c r="D16"/>
  <c r="C40" s="1"/>
  <c r="L15"/>
  <c r="G39" s="1"/>
  <c r="K39" s="1"/>
  <c r="K15"/>
  <c r="F39" s="1"/>
  <c r="J39" s="1"/>
  <c r="F15"/>
  <c r="D15"/>
  <c r="C39" s="1"/>
  <c r="L14"/>
  <c r="G38" s="1"/>
  <c r="K38" s="1"/>
  <c r="K14"/>
  <c r="F38" s="1"/>
  <c r="J38" s="1"/>
  <c r="F14"/>
  <c r="D14"/>
  <c r="C38" s="1"/>
  <c r="L13"/>
  <c r="G37" s="1"/>
  <c r="K37" s="1"/>
  <c r="K13"/>
  <c r="F37" s="1"/>
  <c r="J37" s="1"/>
  <c r="F13"/>
  <c r="D13"/>
  <c r="C37" s="1"/>
  <c r="L12"/>
  <c r="G36" s="1"/>
  <c r="K36" s="1"/>
  <c r="K12"/>
  <c r="F36" s="1"/>
  <c r="J36" s="1"/>
  <c r="F12"/>
  <c r="D12"/>
  <c r="C36" s="1"/>
  <c r="L11"/>
  <c r="G35" s="1"/>
  <c r="K35" s="1"/>
  <c r="K11"/>
  <c r="F35" s="1"/>
  <c r="J35" s="1"/>
  <c r="F11"/>
  <c r="D11"/>
  <c r="C35" s="1"/>
  <c r="L10"/>
  <c r="G34" s="1"/>
  <c r="K34" s="1"/>
  <c r="K10"/>
  <c r="F34" s="1"/>
  <c r="J34" s="1"/>
  <c r="F10"/>
  <c r="D10"/>
  <c r="C34" s="1"/>
  <c r="L9"/>
  <c r="G33" s="1"/>
  <c r="K33" s="1"/>
  <c r="K9"/>
  <c r="F33" s="1"/>
  <c r="J33" s="1"/>
  <c r="F9"/>
  <c r="D9"/>
  <c r="C33" s="1"/>
  <c r="L8"/>
  <c r="G32" s="1"/>
  <c r="K32" s="1"/>
  <c r="K8"/>
  <c r="F32" s="1"/>
  <c r="J32" s="1"/>
  <c r="F8"/>
  <c r="D8"/>
  <c r="C32" s="1"/>
  <c r="L7"/>
  <c r="G31" s="1"/>
  <c r="K31" s="1"/>
  <c r="K7"/>
  <c r="F31" s="1"/>
  <c r="J31" s="1"/>
  <c r="F7"/>
  <c r="D7"/>
  <c r="C31" s="1"/>
  <c r="L6"/>
  <c r="G30" s="1"/>
  <c r="K30" s="1"/>
  <c r="K6"/>
  <c r="F30" s="1"/>
  <c r="J30" s="1"/>
  <c r="F6"/>
  <c r="D6"/>
  <c r="C30" s="1"/>
  <c r="D6" i="48"/>
  <c r="C28" s="1"/>
  <c r="L28" s="1"/>
  <c r="F6"/>
  <c r="K6"/>
  <c r="L6"/>
  <c r="G28" s="1"/>
  <c r="K28" s="1"/>
  <c r="D7"/>
  <c r="C29" s="1"/>
  <c r="L29" s="1"/>
  <c r="F7"/>
  <c r="K7"/>
  <c r="L7"/>
  <c r="G29" s="1"/>
  <c r="K29" s="1"/>
  <c r="D8"/>
  <c r="C30" s="1"/>
  <c r="L30" s="1"/>
  <c r="F8"/>
  <c r="K8"/>
  <c r="L8"/>
  <c r="G30" s="1"/>
  <c r="K30" s="1"/>
  <c r="D9"/>
  <c r="C31" s="1"/>
  <c r="L31" s="1"/>
  <c r="F9"/>
  <c r="K9"/>
  <c r="L9"/>
  <c r="G31" s="1"/>
  <c r="K31" s="1"/>
  <c r="D10"/>
  <c r="C32" s="1"/>
  <c r="L32" s="1"/>
  <c r="F10"/>
  <c r="K10"/>
  <c r="L10"/>
  <c r="G32" s="1"/>
  <c r="K32" s="1"/>
  <c r="D11"/>
  <c r="C33" s="1"/>
  <c r="L33" s="1"/>
  <c r="F11"/>
  <c r="K11"/>
  <c r="L11"/>
  <c r="G33" s="1"/>
  <c r="K33" s="1"/>
  <c r="D12"/>
  <c r="C34" s="1"/>
  <c r="L34" s="1"/>
  <c r="F12"/>
  <c r="K12"/>
  <c r="L12"/>
  <c r="G34" s="1"/>
  <c r="K34" s="1"/>
  <c r="D13"/>
  <c r="C35" s="1"/>
  <c r="L35" s="1"/>
  <c r="F13"/>
  <c r="K13"/>
  <c r="L13"/>
  <c r="G35" s="1"/>
  <c r="K35" s="1"/>
  <c r="D14"/>
  <c r="C36" s="1"/>
  <c r="L36" s="1"/>
  <c r="F14"/>
  <c r="K14"/>
  <c r="L14"/>
  <c r="G36" s="1"/>
  <c r="K36" s="1"/>
  <c r="D15"/>
  <c r="C37" s="1"/>
  <c r="L37" s="1"/>
  <c r="F15"/>
  <c r="K15"/>
  <c r="L15"/>
  <c r="G37" s="1"/>
  <c r="K37" s="1"/>
  <c r="D16"/>
  <c r="C38" s="1"/>
  <c r="L38" s="1"/>
  <c r="F16"/>
  <c r="K16"/>
  <c r="L16"/>
  <c r="G38" s="1"/>
  <c r="K38" s="1"/>
  <c r="D17"/>
  <c r="C39" s="1"/>
  <c r="L39" s="1"/>
  <c r="F17"/>
  <c r="K17"/>
  <c r="L17"/>
  <c r="G39" s="1"/>
  <c r="K39" s="1"/>
  <c r="D18"/>
  <c r="C40" s="1"/>
  <c r="L40" s="1"/>
  <c r="F18"/>
  <c r="K18"/>
  <c r="L18"/>
  <c r="G40" s="1"/>
  <c r="K40" s="1"/>
  <c r="D19"/>
  <c r="C41" s="1"/>
  <c r="L41" s="1"/>
  <c r="F19"/>
  <c r="K19"/>
  <c r="L19"/>
  <c r="G41" s="1"/>
  <c r="K41" s="1"/>
  <c r="D20"/>
  <c r="C42" s="1"/>
  <c r="L42" s="1"/>
  <c r="F20"/>
  <c r="K20"/>
  <c r="L20"/>
  <c r="G42" s="1"/>
  <c r="K42" s="1"/>
  <c r="D21"/>
  <c r="C43" s="1"/>
  <c r="L43" s="1"/>
  <c r="F21"/>
  <c r="K21"/>
  <c r="L21"/>
  <c r="G43" s="1"/>
  <c r="K43" s="1"/>
  <c r="B28"/>
  <c r="D28" s="1"/>
  <c r="E28"/>
  <c r="H28" s="1"/>
  <c r="F28"/>
  <c r="J28" s="1"/>
  <c r="I28"/>
  <c r="B29"/>
  <c r="E29"/>
  <c r="H29" s="1"/>
  <c r="F29"/>
  <c r="J29" s="1"/>
  <c r="I29"/>
  <c r="B30"/>
  <c r="D30" s="1"/>
  <c r="E30"/>
  <c r="H30" s="1"/>
  <c r="F30"/>
  <c r="J30" s="1"/>
  <c r="I30"/>
  <c r="B31"/>
  <c r="D31" s="1"/>
  <c r="E31"/>
  <c r="H31" s="1"/>
  <c r="F31"/>
  <c r="J31" s="1"/>
  <c r="I31"/>
  <c r="B32"/>
  <c r="D32" s="1"/>
  <c r="E32"/>
  <c r="H32" s="1"/>
  <c r="F32"/>
  <c r="J32" s="1"/>
  <c r="I32"/>
  <c r="B33"/>
  <c r="D33" s="1"/>
  <c r="E33"/>
  <c r="H33" s="1"/>
  <c r="F33"/>
  <c r="I33"/>
  <c r="J33"/>
  <c r="B34"/>
  <c r="E34"/>
  <c r="H34" s="1"/>
  <c r="F34"/>
  <c r="J34" s="1"/>
  <c r="I34"/>
  <c r="M34" s="1"/>
  <c r="B35"/>
  <c r="E35"/>
  <c r="H35" s="1"/>
  <c r="F35"/>
  <c r="I35"/>
  <c r="J35"/>
  <c r="B36"/>
  <c r="E36"/>
  <c r="H36" s="1"/>
  <c r="F36"/>
  <c r="J36" s="1"/>
  <c r="I36"/>
  <c r="B37"/>
  <c r="E37"/>
  <c r="H37" s="1"/>
  <c r="F37"/>
  <c r="J37" s="1"/>
  <c r="I37"/>
  <c r="B38"/>
  <c r="E38"/>
  <c r="H38" s="1"/>
  <c r="F38"/>
  <c r="J38" s="1"/>
  <c r="I38"/>
  <c r="B39"/>
  <c r="E39"/>
  <c r="H39" s="1"/>
  <c r="F39"/>
  <c r="J39" s="1"/>
  <c r="I39"/>
  <c r="B40"/>
  <c r="E40"/>
  <c r="H40" s="1"/>
  <c r="F40"/>
  <c r="J40" s="1"/>
  <c r="I40"/>
  <c r="B41"/>
  <c r="E41"/>
  <c r="H41" s="1"/>
  <c r="F41"/>
  <c r="J41" s="1"/>
  <c r="I41"/>
  <c r="B42"/>
  <c r="E42"/>
  <c r="H42" s="1"/>
  <c r="F42"/>
  <c r="J42" s="1"/>
  <c r="I42"/>
  <c r="B43"/>
  <c r="E43"/>
  <c r="H43" s="1"/>
  <c r="F43"/>
  <c r="J43" s="1"/>
  <c r="I43"/>
  <c r="G60" i="47"/>
  <c r="L48"/>
  <c r="H48"/>
  <c r="G48"/>
  <c r="H47"/>
  <c r="G47"/>
  <c r="H46"/>
  <c r="G46"/>
  <c r="E46"/>
  <c r="L45"/>
  <c r="H45"/>
  <c r="G45"/>
  <c r="L44"/>
  <c r="H44"/>
  <c r="G44"/>
  <c r="H43"/>
  <c r="G43"/>
  <c r="H42"/>
  <c r="G42"/>
  <c r="E42"/>
  <c r="L41"/>
  <c r="H41"/>
  <c r="G41"/>
  <c r="L40"/>
  <c r="H40"/>
  <c r="G40"/>
  <c r="H39"/>
  <c r="G39"/>
  <c r="H38"/>
  <c r="G38"/>
  <c r="E38"/>
  <c r="L37"/>
  <c r="H37"/>
  <c r="G37"/>
  <c r="L36"/>
  <c r="H36"/>
  <c r="G36"/>
  <c r="H35"/>
  <c r="G35"/>
  <c r="H34"/>
  <c r="G34"/>
  <c r="E34"/>
  <c r="L33"/>
  <c r="H33"/>
  <c r="G33"/>
  <c r="L32"/>
  <c r="H32"/>
  <c r="G32"/>
  <c r="H31"/>
  <c r="G31"/>
  <c r="H23"/>
  <c r="D48" s="1"/>
  <c r="F48" s="1"/>
  <c r="E23"/>
  <c r="E48" s="1"/>
  <c r="E22"/>
  <c r="L47" s="1"/>
  <c r="E21"/>
  <c r="L46" s="1"/>
  <c r="E20"/>
  <c r="E45" s="1"/>
  <c r="H19"/>
  <c r="D44" s="1"/>
  <c r="E19"/>
  <c r="E44" s="1"/>
  <c r="E18"/>
  <c r="E43" s="1"/>
  <c r="E17"/>
  <c r="L42" s="1"/>
  <c r="E16"/>
  <c r="E41" s="1"/>
  <c r="H15"/>
  <c r="D40" s="1"/>
  <c r="E15"/>
  <c r="E40" s="1"/>
  <c r="E14"/>
  <c r="L39" s="1"/>
  <c r="E13"/>
  <c r="L38" s="1"/>
  <c r="E12"/>
  <c r="E37" s="1"/>
  <c r="H11"/>
  <c r="D36" s="1"/>
  <c r="F36" s="1"/>
  <c r="E11"/>
  <c r="E36" s="1"/>
  <c r="E10"/>
  <c r="L35" s="1"/>
  <c r="E9"/>
  <c r="L34" s="1"/>
  <c r="E8"/>
  <c r="E33" s="1"/>
  <c r="H7"/>
  <c r="D32" s="1"/>
  <c r="F32" s="1"/>
  <c r="E7"/>
  <c r="E32" s="1"/>
  <c r="G6"/>
  <c r="I22" s="1"/>
  <c r="F6"/>
  <c r="H21" s="1"/>
  <c r="D46" s="1"/>
  <c r="F46" s="1"/>
  <c r="E6"/>
  <c r="M48" s="1"/>
  <c r="G56" i="46"/>
  <c r="H44"/>
  <c r="G44"/>
  <c r="H43"/>
  <c r="G43"/>
  <c r="L42"/>
  <c r="H42"/>
  <c r="G42"/>
  <c r="L41"/>
  <c r="H41"/>
  <c r="G41"/>
  <c r="E41"/>
  <c r="H40"/>
  <c r="G40"/>
  <c r="H39"/>
  <c r="G39"/>
  <c r="L38"/>
  <c r="H38"/>
  <c r="G38"/>
  <c r="L37"/>
  <c r="H37"/>
  <c r="G37"/>
  <c r="E37"/>
  <c r="H36"/>
  <c r="G36"/>
  <c r="H35"/>
  <c r="G35"/>
  <c r="L34"/>
  <c r="H34"/>
  <c r="G34"/>
  <c r="L33"/>
  <c r="H33"/>
  <c r="G33"/>
  <c r="E33"/>
  <c r="H32"/>
  <c r="G32"/>
  <c r="H31"/>
  <c r="G31"/>
  <c r="L30"/>
  <c r="H30"/>
  <c r="G30"/>
  <c r="H29"/>
  <c r="G29"/>
  <c r="I21"/>
  <c r="H21"/>
  <c r="D44" s="1"/>
  <c r="F44" s="1"/>
  <c r="E21"/>
  <c r="E44" s="1"/>
  <c r="E20"/>
  <c r="L43" s="1"/>
  <c r="I19"/>
  <c r="E19"/>
  <c r="E42" s="1"/>
  <c r="I18"/>
  <c r="J18" s="1"/>
  <c r="H18"/>
  <c r="D41" s="1"/>
  <c r="F41" s="1"/>
  <c r="E18"/>
  <c r="I17"/>
  <c r="H17"/>
  <c r="D40" s="1"/>
  <c r="E17"/>
  <c r="E40" s="1"/>
  <c r="E16"/>
  <c r="L39" s="1"/>
  <c r="I15"/>
  <c r="E15"/>
  <c r="E38" s="1"/>
  <c r="I14"/>
  <c r="J14" s="1"/>
  <c r="H14"/>
  <c r="D37" s="1"/>
  <c r="F37" s="1"/>
  <c r="E14"/>
  <c r="I13"/>
  <c r="H13"/>
  <c r="D36" s="1"/>
  <c r="F36" s="1"/>
  <c r="E13"/>
  <c r="E36" s="1"/>
  <c r="E12"/>
  <c r="L35" s="1"/>
  <c r="I11"/>
  <c r="E11"/>
  <c r="E34" s="1"/>
  <c r="I10"/>
  <c r="J10" s="1"/>
  <c r="H10"/>
  <c r="D33" s="1"/>
  <c r="F33" s="1"/>
  <c r="E10"/>
  <c r="I9"/>
  <c r="H9"/>
  <c r="D32" s="1"/>
  <c r="F32" s="1"/>
  <c r="E9"/>
  <c r="E32" s="1"/>
  <c r="E8"/>
  <c r="L31" s="1"/>
  <c r="I7"/>
  <c r="E7"/>
  <c r="E30" s="1"/>
  <c r="I6"/>
  <c r="J6" s="1"/>
  <c r="H6"/>
  <c r="D29" s="1"/>
  <c r="G6"/>
  <c r="I20" s="1"/>
  <c r="J20" s="1"/>
  <c r="F6"/>
  <c r="H20" s="1"/>
  <c r="D43" s="1"/>
  <c r="E6"/>
  <c r="M44" s="1"/>
  <c r="G60" i="45"/>
  <c r="L48"/>
  <c r="H48"/>
  <c r="G48"/>
  <c r="C48"/>
  <c r="H47"/>
  <c r="G47"/>
  <c r="E47"/>
  <c r="H46"/>
  <c r="G46"/>
  <c r="C46"/>
  <c r="L45"/>
  <c r="H45"/>
  <c r="G45"/>
  <c r="E45"/>
  <c r="L44"/>
  <c r="H44"/>
  <c r="G44"/>
  <c r="C44"/>
  <c r="H43"/>
  <c r="G43"/>
  <c r="E43"/>
  <c r="H42"/>
  <c r="G42"/>
  <c r="C42"/>
  <c r="L41"/>
  <c r="H41"/>
  <c r="G41"/>
  <c r="E41"/>
  <c r="L40"/>
  <c r="H40"/>
  <c r="G40"/>
  <c r="C40"/>
  <c r="H39"/>
  <c r="G39"/>
  <c r="E39"/>
  <c r="H38"/>
  <c r="G38"/>
  <c r="C38"/>
  <c r="L37"/>
  <c r="H37"/>
  <c r="G37"/>
  <c r="E37"/>
  <c r="L36"/>
  <c r="H36"/>
  <c r="G36"/>
  <c r="C36"/>
  <c r="H35"/>
  <c r="G35"/>
  <c r="E35"/>
  <c r="H34"/>
  <c r="G34"/>
  <c r="C34"/>
  <c r="L33"/>
  <c r="H33"/>
  <c r="G33"/>
  <c r="E33"/>
  <c r="L32"/>
  <c r="H32"/>
  <c r="G32"/>
  <c r="C32"/>
  <c r="H31"/>
  <c r="G31"/>
  <c r="E31"/>
  <c r="I23"/>
  <c r="E23"/>
  <c r="E48" s="1"/>
  <c r="I22"/>
  <c r="H22"/>
  <c r="D47" s="1"/>
  <c r="F47" s="1"/>
  <c r="E22"/>
  <c r="L47" s="1"/>
  <c r="I21"/>
  <c r="E21"/>
  <c r="L46" s="1"/>
  <c r="I20"/>
  <c r="E20"/>
  <c r="I19"/>
  <c r="E19"/>
  <c r="E44" s="1"/>
  <c r="I18"/>
  <c r="H18"/>
  <c r="D43" s="1"/>
  <c r="F43" s="1"/>
  <c r="E18"/>
  <c r="L43" s="1"/>
  <c r="I17"/>
  <c r="E17"/>
  <c r="L42" s="1"/>
  <c r="I16"/>
  <c r="E16"/>
  <c r="I15"/>
  <c r="E15"/>
  <c r="E40" s="1"/>
  <c r="I14"/>
  <c r="H14"/>
  <c r="D39" s="1"/>
  <c r="F39" s="1"/>
  <c r="E14"/>
  <c r="L39" s="1"/>
  <c r="I13"/>
  <c r="E13"/>
  <c r="L38" s="1"/>
  <c r="I12"/>
  <c r="E12"/>
  <c r="I11"/>
  <c r="E11"/>
  <c r="E36" s="1"/>
  <c r="I10"/>
  <c r="H10"/>
  <c r="D35" s="1"/>
  <c r="F35" s="1"/>
  <c r="E10"/>
  <c r="L35" s="1"/>
  <c r="I9"/>
  <c r="E9"/>
  <c r="L34" s="1"/>
  <c r="I8"/>
  <c r="E8"/>
  <c r="I7"/>
  <c r="E7"/>
  <c r="E32" s="1"/>
  <c r="I6"/>
  <c r="H6"/>
  <c r="D31" s="1"/>
  <c r="F6"/>
  <c r="H21" s="1"/>
  <c r="D46" s="1"/>
  <c r="E6"/>
  <c r="M48" s="1"/>
  <c r="H44" i="44"/>
  <c r="G44"/>
  <c r="H43"/>
  <c r="G43"/>
  <c r="H42"/>
  <c r="G42"/>
  <c r="H41"/>
  <c r="G41"/>
  <c r="H40"/>
  <c r="G40"/>
  <c r="L39"/>
  <c r="H39"/>
  <c r="G39"/>
  <c r="D39"/>
  <c r="H38"/>
  <c r="G38"/>
  <c r="H37"/>
  <c r="G37"/>
  <c r="H36"/>
  <c r="G36"/>
  <c r="H35"/>
  <c r="G35"/>
  <c r="L34"/>
  <c r="H34"/>
  <c r="G34"/>
  <c r="H33"/>
  <c r="G33"/>
  <c r="H32"/>
  <c r="G32"/>
  <c r="H31"/>
  <c r="G31"/>
  <c r="H30"/>
  <c r="G30"/>
  <c r="H29"/>
  <c r="G29"/>
  <c r="I21"/>
  <c r="J21" s="1"/>
  <c r="H21"/>
  <c r="D44" s="1"/>
  <c r="E21"/>
  <c r="E44" s="1"/>
  <c r="I20"/>
  <c r="J20" s="1"/>
  <c r="H20"/>
  <c r="D43" s="1"/>
  <c r="E20"/>
  <c r="L43" s="1"/>
  <c r="I19"/>
  <c r="H19"/>
  <c r="D42" s="1"/>
  <c r="E19"/>
  <c r="E42" s="1"/>
  <c r="I18"/>
  <c r="H18"/>
  <c r="D41" s="1"/>
  <c r="E18"/>
  <c r="L41" s="1"/>
  <c r="I17"/>
  <c r="H17"/>
  <c r="D40" s="1"/>
  <c r="E17"/>
  <c r="E40" s="1"/>
  <c r="I16"/>
  <c r="J16" s="1"/>
  <c r="H16"/>
  <c r="E16"/>
  <c r="E39" s="1"/>
  <c r="I15"/>
  <c r="H15"/>
  <c r="D38" s="1"/>
  <c r="E15"/>
  <c r="E38" s="1"/>
  <c r="I14"/>
  <c r="H14"/>
  <c r="D37" s="1"/>
  <c r="E14"/>
  <c r="L37" s="1"/>
  <c r="I13"/>
  <c r="H13"/>
  <c r="D36" s="1"/>
  <c r="E13"/>
  <c r="L36" s="1"/>
  <c r="I12"/>
  <c r="J12" s="1"/>
  <c r="H12"/>
  <c r="D35" s="1"/>
  <c r="E12"/>
  <c r="L35" s="1"/>
  <c r="I11"/>
  <c r="H11"/>
  <c r="D34" s="1"/>
  <c r="E11"/>
  <c r="E34" s="1"/>
  <c r="I10"/>
  <c r="H10"/>
  <c r="D33" s="1"/>
  <c r="E10"/>
  <c r="L33" s="1"/>
  <c r="I9"/>
  <c r="H9"/>
  <c r="D32" s="1"/>
  <c r="E9"/>
  <c r="L32" s="1"/>
  <c r="I8"/>
  <c r="J8" s="1"/>
  <c r="H8"/>
  <c r="D31" s="1"/>
  <c r="E8"/>
  <c r="L31" s="1"/>
  <c r="I7"/>
  <c r="H7"/>
  <c r="D30" s="1"/>
  <c r="E7"/>
  <c r="E30" s="1"/>
  <c r="I6"/>
  <c r="H6"/>
  <c r="D29" s="1"/>
  <c r="E6"/>
  <c r="M44" s="1"/>
  <c r="F40" i="47" l="1"/>
  <c r="C73" s="1"/>
  <c r="F44"/>
  <c r="C77" s="1"/>
  <c r="I8"/>
  <c r="I20"/>
  <c r="E35"/>
  <c r="E39"/>
  <c r="E47"/>
  <c r="H8"/>
  <c r="D33" s="1"/>
  <c r="F33" s="1"/>
  <c r="I13"/>
  <c r="J13" s="1"/>
  <c r="I38" s="1"/>
  <c r="J38" s="1"/>
  <c r="D71" s="1"/>
  <c r="H16"/>
  <c r="D41" s="1"/>
  <c r="F41" s="1"/>
  <c r="I21"/>
  <c r="J21" s="1"/>
  <c r="L43"/>
  <c r="H6"/>
  <c r="D31" s="1"/>
  <c r="I7"/>
  <c r="J7" s="1"/>
  <c r="K32" s="1"/>
  <c r="N32" s="1"/>
  <c r="E65" s="1"/>
  <c r="H10"/>
  <c r="D35" s="1"/>
  <c r="I11"/>
  <c r="J11" s="1"/>
  <c r="H14"/>
  <c r="D39" s="1"/>
  <c r="F39" s="1"/>
  <c r="I15"/>
  <c r="J15" s="1"/>
  <c r="K40" s="1"/>
  <c r="N40" s="1"/>
  <c r="E73" s="1"/>
  <c r="H18"/>
  <c r="D43" s="1"/>
  <c r="F43" s="1"/>
  <c r="I19"/>
  <c r="J19" s="1"/>
  <c r="H22"/>
  <c r="D47" s="1"/>
  <c r="F47" s="1"/>
  <c r="I23"/>
  <c r="J23" s="1"/>
  <c r="K48" s="1"/>
  <c r="N48" s="1"/>
  <c r="E81" s="1"/>
  <c r="I12"/>
  <c r="I16"/>
  <c r="I9"/>
  <c r="J9" s="1"/>
  <c r="K34" s="1"/>
  <c r="H12"/>
  <c r="D37" s="1"/>
  <c r="F37" s="1"/>
  <c r="I17"/>
  <c r="H20"/>
  <c r="D45" s="1"/>
  <c r="F45" s="1"/>
  <c r="I6"/>
  <c r="J6" s="1"/>
  <c r="I31" s="1"/>
  <c r="H9"/>
  <c r="D34" s="1"/>
  <c r="F34" s="1"/>
  <c r="C67" s="1"/>
  <c r="I10"/>
  <c r="J10" s="1"/>
  <c r="H13"/>
  <c r="D38" s="1"/>
  <c r="F38" s="1"/>
  <c r="I14"/>
  <c r="J14" s="1"/>
  <c r="I39" s="1"/>
  <c r="J39" s="1"/>
  <c r="D72" s="1"/>
  <c r="H17"/>
  <c r="D42" s="1"/>
  <c r="F42" s="1"/>
  <c r="C75" s="1"/>
  <c r="I18"/>
  <c r="J18" s="1"/>
  <c r="F40" i="46"/>
  <c r="J7"/>
  <c r="H7"/>
  <c r="D30" s="1"/>
  <c r="F30" s="1"/>
  <c r="I8"/>
  <c r="H11"/>
  <c r="D34" s="1"/>
  <c r="F34" s="1"/>
  <c r="I12"/>
  <c r="J12" s="1"/>
  <c r="I35" s="1"/>
  <c r="J35" s="1"/>
  <c r="D66" s="1"/>
  <c r="H15"/>
  <c r="D38" s="1"/>
  <c r="F38" s="1"/>
  <c r="I16"/>
  <c r="H19"/>
  <c r="D42" s="1"/>
  <c r="F42" s="1"/>
  <c r="C73" s="1"/>
  <c r="E31"/>
  <c r="L32"/>
  <c r="E35"/>
  <c r="L36"/>
  <c r="E39"/>
  <c r="L40"/>
  <c r="E43"/>
  <c r="F43" s="1"/>
  <c r="C74" s="1"/>
  <c r="L44"/>
  <c r="J15"/>
  <c r="H8"/>
  <c r="D31" s="1"/>
  <c r="F31" s="1"/>
  <c r="J9"/>
  <c r="I32" s="1"/>
  <c r="J32" s="1"/>
  <c r="D63" s="1"/>
  <c r="H12"/>
  <c r="D35" s="1"/>
  <c r="J13"/>
  <c r="H16"/>
  <c r="D39" s="1"/>
  <c r="F39" s="1"/>
  <c r="C70" s="1"/>
  <c r="J17"/>
  <c r="I40" s="1"/>
  <c r="J40" s="1"/>
  <c r="D71" s="1"/>
  <c r="J21"/>
  <c r="J7" i="45"/>
  <c r="I32" s="1"/>
  <c r="J32" s="1"/>
  <c r="D65" s="1"/>
  <c r="J11"/>
  <c r="K36" s="1"/>
  <c r="J23"/>
  <c r="I48" s="1"/>
  <c r="J48" s="1"/>
  <c r="D81" s="1"/>
  <c r="H7"/>
  <c r="D32" s="1"/>
  <c r="F32" s="1"/>
  <c r="H11"/>
  <c r="D36" s="1"/>
  <c r="F36" s="1"/>
  <c r="H15"/>
  <c r="D40" s="1"/>
  <c r="F40" s="1"/>
  <c r="H19"/>
  <c r="D44" s="1"/>
  <c r="F44" s="1"/>
  <c r="H23"/>
  <c r="D48" s="1"/>
  <c r="F48" s="1"/>
  <c r="H8"/>
  <c r="D33" s="1"/>
  <c r="F33" s="1"/>
  <c r="C66" s="1"/>
  <c r="J9"/>
  <c r="I34" s="1"/>
  <c r="J34" s="1"/>
  <c r="D67" s="1"/>
  <c r="H12"/>
  <c r="D37" s="1"/>
  <c r="F37" s="1"/>
  <c r="H16"/>
  <c r="D41" s="1"/>
  <c r="F41" s="1"/>
  <c r="J17"/>
  <c r="I42" s="1"/>
  <c r="J42" s="1"/>
  <c r="D75" s="1"/>
  <c r="H20"/>
  <c r="D45" s="1"/>
  <c r="F45" s="1"/>
  <c r="J21"/>
  <c r="C33"/>
  <c r="E34"/>
  <c r="C35"/>
  <c r="C37"/>
  <c r="E38"/>
  <c r="C39"/>
  <c r="C41"/>
  <c r="E42"/>
  <c r="C43"/>
  <c r="C45"/>
  <c r="E46"/>
  <c r="F46" s="1"/>
  <c r="C47"/>
  <c r="J8"/>
  <c r="I33" s="1"/>
  <c r="J33" s="1"/>
  <c r="D66" s="1"/>
  <c r="J20"/>
  <c r="K45" s="1"/>
  <c r="J6"/>
  <c r="H9"/>
  <c r="D34" s="1"/>
  <c r="J10"/>
  <c r="K35" s="1"/>
  <c r="H13"/>
  <c r="D38" s="1"/>
  <c r="J14"/>
  <c r="H17"/>
  <c r="D42" s="1"/>
  <c r="F42" s="1"/>
  <c r="J18"/>
  <c r="K43" s="1"/>
  <c r="J22"/>
  <c r="I47" s="1"/>
  <c r="J47" s="1"/>
  <c r="D80" s="1"/>
  <c r="E31" i="44"/>
  <c r="M31"/>
  <c r="L38"/>
  <c r="E43"/>
  <c r="F43" s="1"/>
  <c r="C74" s="1"/>
  <c r="C33"/>
  <c r="E35"/>
  <c r="M35"/>
  <c r="L42"/>
  <c r="C41"/>
  <c r="J7"/>
  <c r="J11"/>
  <c r="J15"/>
  <c r="I38" s="1"/>
  <c r="J38" s="1"/>
  <c r="D69" s="1"/>
  <c r="J19"/>
  <c r="L30"/>
  <c r="C37"/>
  <c r="M39"/>
  <c r="F40"/>
  <c r="F37"/>
  <c r="F30"/>
  <c r="F38"/>
  <c r="F42"/>
  <c r="F44"/>
  <c r="L44"/>
  <c r="E29"/>
  <c r="F31"/>
  <c r="E32"/>
  <c r="F32" s="1"/>
  <c r="F35"/>
  <c r="E36"/>
  <c r="F36" s="1"/>
  <c r="C67" s="1"/>
  <c r="C38"/>
  <c r="M40"/>
  <c r="C42"/>
  <c r="J9"/>
  <c r="J13"/>
  <c r="K36" s="1"/>
  <c r="N36" s="1"/>
  <c r="E67" s="1"/>
  <c r="J17"/>
  <c r="L29"/>
  <c r="C31"/>
  <c r="E33"/>
  <c r="F33" s="1"/>
  <c r="M33"/>
  <c r="C35"/>
  <c r="E37"/>
  <c r="M37"/>
  <c r="C39"/>
  <c r="L40"/>
  <c r="E41"/>
  <c r="F41" s="1"/>
  <c r="M41"/>
  <c r="F34"/>
  <c r="C30"/>
  <c r="M32"/>
  <c r="C34"/>
  <c r="M36"/>
  <c r="F39"/>
  <c r="C44"/>
  <c r="J6"/>
  <c r="I29" s="1"/>
  <c r="J10"/>
  <c r="K33" s="1"/>
  <c r="N33" s="1"/>
  <c r="J14"/>
  <c r="J18"/>
  <c r="M30"/>
  <c r="C32"/>
  <c r="M34"/>
  <c r="C36"/>
  <c r="M38"/>
  <c r="C40"/>
  <c r="C43"/>
  <c r="B53" i="18"/>
  <c r="B49"/>
  <c r="B50"/>
  <c r="B52"/>
  <c r="B48"/>
  <c r="B51"/>
  <c r="L30" i="49"/>
  <c r="D30"/>
  <c r="L31"/>
  <c r="D31"/>
  <c r="L32"/>
  <c r="M32" s="1"/>
  <c r="D32"/>
  <c r="L33"/>
  <c r="D33"/>
  <c r="L34"/>
  <c r="M34" s="1"/>
  <c r="D34"/>
  <c r="L35"/>
  <c r="D35"/>
  <c r="L36"/>
  <c r="D36"/>
  <c r="L37"/>
  <c r="D37"/>
  <c r="L38"/>
  <c r="D38"/>
  <c r="L39"/>
  <c r="D39"/>
  <c r="L40"/>
  <c r="D40"/>
  <c r="L41"/>
  <c r="D41"/>
  <c r="L42"/>
  <c r="M42" s="1"/>
  <c r="D42"/>
  <c r="L43"/>
  <c r="D43"/>
  <c r="L44"/>
  <c r="M44" s="1"/>
  <c r="D44"/>
  <c r="L45"/>
  <c r="D45"/>
  <c r="L46"/>
  <c r="D46"/>
  <c r="M36"/>
  <c r="M40"/>
  <c r="M47"/>
  <c r="H32"/>
  <c r="M33"/>
  <c r="H36"/>
  <c r="M37"/>
  <c r="H40"/>
  <c r="M41"/>
  <c r="H44"/>
  <c r="M45"/>
  <c r="H47"/>
  <c r="M30"/>
  <c r="H33"/>
  <c r="H37"/>
  <c r="M38"/>
  <c r="H41"/>
  <c r="H45"/>
  <c r="M46"/>
  <c r="D47"/>
  <c r="H30"/>
  <c r="M31"/>
  <c r="H34"/>
  <c r="M35"/>
  <c r="H38"/>
  <c r="M39"/>
  <c r="H42"/>
  <c r="M43"/>
  <c r="H46"/>
  <c r="D29" i="48"/>
  <c r="M43"/>
  <c r="M41"/>
  <c r="M39"/>
  <c r="M37"/>
  <c r="D35"/>
  <c r="D34"/>
  <c r="M33"/>
  <c r="M31"/>
  <c r="M29"/>
  <c r="M42"/>
  <c r="M40"/>
  <c r="M38"/>
  <c r="M36"/>
  <c r="M35"/>
  <c r="M32"/>
  <c r="M30"/>
  <c r="D43"/>
  <c r="D42"/>
  <c r="D41"/>
  <c r="D40"/>
  <c r="D39"/>
  <c r="D38"/>
  <c r="D37"/>
  <c r="D36"/>
  <c r="M28"/>
  <c r="K31" i="47"/>
  <c r="I35"/>
  <c r="J35" s="1"/>
  <c r="D68" s="1"/>
  <c r="K35"/>
  <c r="K39"/>
  <c r="I43"/>
  <c r="J43" s="1"/>
  <c r="D76" s="1"/>
  <c r="K43"/>
  <c r="I32"/>
  <c r="I36"/>
  <c r="K36"/>
  <c r="N36" s="1"/>
  <c r="E69" s="1"/>
  <c r="I40"/>
  <c r="I44"/>
  <c r="K44"/>
  <c r="N44" s="1"/>
  <c r="E77" s="1"/>
  <c r="I48"/>
  <c r="C65"/>
  <c r="J32"/>
  <c r="J36"/>
  <c r="C71"/>
  <c r="J40"/>
  <c r="J44"/>
  <c r="C79"/>
  <c r="J48"/>
  <c r="C70"/>
  <c r="C74"/>
  <c r="D81"/>
  <c r="C69"/>
  <c r="C81"/>
  <c r="K38"/>
  <c r="I46"/>
  <c r="J46" s="1"/>
  <c r="K46"/>
  <c r="C72"/>
  <c r="C80"/>
  <c r="E31"/>
  <c r="C32"/>
  <c r="C34"/>
  <c r="C36"/>
  <c r="C37"/>
  <c r="C38"/>
  <c r="C31"/>
  <c r="C66" s="1"/>
  <c r="M31"/>
  <c r="C33"/>
  <c r="C35"/>
  <c r="C39"/>
  <c r="C40"/>
  <c r="C41"/>
  <c r="C42"/>
  <c r="C43"/>
  <c r="C44"/>
  <c r="C45"/>
  <c r="C46"/>
  <c r="C47"/>
  <c r="C48"/>
  <c r="L31"/>
  <c r="M32"/>
  <c r="M33"/>
  <c r="M34"/>
  <c r="M35"/>
  <c r="M36"/>
  <c r="M37"/>
  <c r="M38"/>
  <c r="M39"/>
  <c r="M40"/>
  <c r="M41"/>
  <c r="M42"/>
  <c r="M43"/>
  <c r="M44"/>
  <c r="M45"/>
  <c r="M46"/>
  <c r="M47"/>
  <c r="D65"/>
  <c r="D73"/>
  <c r="K29" i="46"/>
  <c r="I29"/>
  <c r="I33"/>
  <c r="J33" s="1"/>
  <c r="D64" s="1"/>
  <c r="K33"/>
  <c r="I37"/>
  <c r="K37"/>
  <c r="I41"/>
  <c r="J41" s="1"/>
  <c r="D72" s="1"/>
  <c r="K41"/>
  <c r="I30"/>
  <c r="K30"/>
  <c r="N30" s="1"/>
  <c r="I38"/>
  <c r="J38" s="1"/>
  <c r="D69" s="1"/>
  <c r="K38"/>
  <c r="N38" s="1"/>
  <c r="I43"/>
  <c r="K43"/>
  <c r="C65"/>
  <c r="C69"/>
  <c r="C68"/>
  <c r="J43"/>
  <c r="J30"/>
  <c r="C75"/>
  <c r="I36"/>
  <c r="J36" s="1"/>
  <c r="D67" s="1"/>
  <c r="K36"/>
  <c r="I44"/>
  <c r="J44" s="1"/>
  <c r="D75" s="1"/>
  <c r="K44"/>
  <c r="J37"/>
  <c r="E29"/>
  <c r="C31"/>
  <c r="C32"/>
  <c r="C34"/>
  <c r="C35"/>
  <c r="C36"/>
  <c r="C37"/>
  <c r="C38"/>
  <c r="C39"/>
  <c r="C40"/>
  <c r="C41"/>
  <c r="C42"/>
  <c r="C43"/>
  <c r="C44"/>
  <c r="C29"/>
  <c r="C64" s="1"/>
  <c r="M29"/>
  <c r="E61"/>
  <c r="E69"/>
  <c r="C30"/>
  <c r="C33"/>
  <c r="L29"/>
  <c r="M30"/>
  <c r="M31"/>
  <c r="M32"/>
  <c r="M33"/>
  <c r="M34"/>
  <c r="M35"/>
  <c r="M36"/>
  <c r="M37"/>
  <c r="M38"/>
  <c r="M39"/>
  <c r="M40"/>
  <c r="M41"/>
  <c r="M42"/>
  <c r="M43"/>
  <c r="D61"/>
  <c r="D68"/>
  <c r="K32" i="45"/>
  <c r="N32" s="1"/>
  <c r="I36"/>
  <c r="J36" s="1"/>
  <c r="K33"/>
  <c r="I45"/>
  <c r="J45" s="1"/>
  <c r="D78" s="1"/>
  <c r="K34"/>
  <c r="K42"/>
  <c r="I46"/>
  <c r="J46" s="1"/>
  <c r="D79" s="1"/>
  <c r="K46"/>
  <c r="K31"/>
  <c r="I31"/>
  <c r="I39"/>
  <c r="K39"/>
  <c r="N39" s="1"/>
  <c r="E72" s="1"/>
  <c r="K47"/>
  <c r="N47" s="1"/>
  <c r="E80" s="1"/>
  <c r="J39"/>
  <c r="C31"/>
  <c r="C65" s="1"/>
  <c r="M31"/>
  <c r="L31"/>
  <c r="M32"/>
  <c r="M33"/>
  <c r="M34"/>
  <c r="M35"/>
  <c r="M36"/>
  <c r="M37"/>
  <c r="M38"/>
  <c r="M39"/>
  <c r="M40"/>
  <c r="M41"/>
  <c r="M42"/>
  <c r="M43"/>
  <c r="M44"/>
  <c r="M45"/>
  <c r="M46"/>
  <c r="M47"/>
  <c r="I31" i="44"/>
  <c r="J31" s="1"/>
  <c r="D62" s="1"/>
  <c r="K31"/>
  <c r="N31" s="1"/>
  <c r="I35"/>
  <c r="K35"/>
  <c r="N35" s="1"/>
  <c r="I39"/>
  <c r="J39" s="1"/>
  <c r="D70" s="1"/>
  <c r="K39"/>
  <c r="I43"/>
  <c r="K43"/>
  <c r="I32"/>
  <c r="J32" s="1"/>
  <c r="D63" s="1"/>
  <c r="K32"/>
  <c r="N32" s="1"/>
  <c r="I40"/>
  <c r="J40" s="1"/>
  <c r="D71" s="1"/>
  <c r="K40"/>
  <c r="N40" s="1"/>
  <c r="I44"/>
  <c r="K44"/>
  <c r="N44" s="1"/>
  <c r="I37"/>
  <c r="J37" s="1"/>
  <c r="D68" s="1"/>
  <c r="K37"/>
  <c r="I41"/>
  <c r="K41"/>
  <c r="I30"/>
  <c r="J30" s="1"/>
  <c r="D61" s="1"/>
  <c r="K30"/>
  <c r="I34"/>
  <c r="K34"/>
  <c r="N34" s="1"/>
  <c r="K38"/>
  <c r="I42"/>
  <c r="K42"/>
  <c r="J41"/>
  <c r="J34"/>
  <c r="D65" s="1"/>
  <c r="J42"/>
  <c r="D73" s="1"/>
  <c r="J44"/>
  <c r="D75" s="1"/>
  <c r="J35"/>
  <c r="J43"/>
  <c r="D74" s="1"/>
  <c r="C75"/>
  <c r="C29"/>
  <c r="M29"/>
  <c r="E62"/>
  <c r="E63"/>
  <c r="E66"/>
  <c r="E71"/>
  <c r="M42"/>
  <c r="M43"/>
  <c r="I34" i="47" l="1"/>
  <c r="J34" s="1"/>
  <c r="D67" s="1"/>
  <c r="D79"/>
  <c r="C78"/>
  <c r="D77"/>
  <c r="D69"/>
  <c r="F69" s="1"/>
  <c r="F50"/>
  <c r="J16"/>
  <c r="J20"/>
  <c r="J22"/>
  <c r="C76"/>
  <c r="F76" s="1"/>
  <c r="N43"/>
  <c r="E76" s="1"/>
  <c r="N35"/>
  <c r="E68" s="1"/>
  <c r="J17"/>
  <c r="J12"/>
  <c r="F35"/>
  <c r="C68" s="1"/>
  <c r="J8"/>
  <c r="F46" i="46"/>
  <c r="K40"/>
  <c r="K32"/>
  <c r="D74"/>
  <c r="K35"/>
  <c r="N35" s="1"/>
  <c r="E66" s="1"/>
  <c r="F66" s="1"/>
  <c r="C61"/>
  <c r="F61" s="1"/>
  <c r="J19"/>
  <c r="J16"/>
  <c r="J8"/>
  <c r="N44"/>
  <c r="E75" s="1"/>
  <c r="N41"/>
  <c r="E72" s="1"/>
  <c r="N33"/>
  <c r="E64" s="1"/>
  <c r="J11"/>
  <c r="C62"/>
  <c r="C67"/>
  <c r="F35"/>
  <c r="C66" s="1"/>
  <c r="C73" i="45"/>
  <c r="N34"/>
  <c r="E67" s="1"/>
  <c r="C81"/>
  <c r="F81" s="1"/>
  <c r="I35"/>
  <c r="J35" s="1"/>
  <c r="D68" s="1"/>
  <c r="F38"/>
  <c r="C71" s="1"/>
  <c r="J16"/>
  <c r="D72"/>
  <c r="K48"/>
  <c r="N48" s="1"/>
  <c r="E81" s="1"/>
  <c r="F34"/>
  <c r="F50" s="1"/>
  <c r="J13"/>
  <c r="J12"/>
  <c r="J19"/>
  <c r="C74"/>
  <c r="N42"/>
  <c r="E75" s="1"/>
  <c r="C69"/>
  <c r="C70"/>
  <c r="I43"/>
  <c r="J43" s="1"/>
  <c r="D76" s="1"/>
  <c r="D69"/>
  <c r="C77"/>
  <c r="C78"/>
  <c r="J15"/>
  <c r="F46" i="44"/>
  <c r="N39"/>
  <c r="E70" s="1"/>
  <c r="E64"/>
  <c r="K29"/>
  <c r="N38"/>
  <c r="E69" s="1"/>
  <c r="N37"/>
  <c r="E68" s="1"/>
  <c r="C62"/>
  <c r="C69"/>
  <c r="D66"/>
  <c r="D72"/>
  <c r="I33"/>
  <c r="J33" s="1"/>
  <c r="D64" s="1"/>
  <c r="I36"/>
  <c r="J36" s="1"/>
  <c r="N30"/>
  <c r="N42"/>
  <c r="E73" s="1"/>
  <c r="E65"/>
  <c r="N41"/>
  <c r="E72" s="1"/>
  <c r="E75"/>
  <c r="N43"/>
  <c r="E74" s="1"/>
  <c r="F74" s="1"/>
  <c r="F68" i="47"/>
  <c r="F77"/>
  <c r="F79"/>
  <c r="C90"/>
  <c r="F65"/>
  <c r="N34"/>
  <c r="E67" s="1"/>
  <c r="N39"/>
  <c r="E72" s="1"/>
  <c r="F72" s="1"/>
  <c r="F81"/>
  <c r="F73"/>
  <c r="F67"/>
  <c r="N46"/>
  <c r="E79" s="1"/>
  <c r="N38"/>
  <c r="E71" s="1"/>
  <c r="F64" i="46"/>
  <c r="F75"/>
  <c r="F69"/>
  <c r="N36"/>
  <c r="E67" s="1"/>
  <c r="N43"/>
  <c r="E74" s="1"/>
  <c r="N37"/>
  <c r="E68" s="1"/>
  <c r="N40"/>
  <c r="E71" s="1"/>
  <c r="N32"/>
  <c r="E63" s="1"/>
  <c r="C71"/>
  <c r="C63"/>
  <c r="C72"/>
  <c r="N33" i="45"/>
  <c r="E66" s="1"/>
  <c r="F78"/>
  <c r="E65"/>
  <c r="F65" s="1"/>
  <c r="C79"/>
  <c r="C75"/>
  <c r="C80"/>
  <c r="C76"/>
  <c r="C72"/>
  <c r="C68"/>
  <c r="N43"/>
  <c r="E76" s="1"/>
  <c r="N35"/>
  <c r="E68" s="1"/>
  <c r="N46"/>
  <c r="E79" s="1"/>
  <c r="N45"/>
  <c r="E78" s="1"/>
  <c r="N36"/>
  <c r="E69" s="1"/>
  <c r="F62" i="44"/>
  <c r="F75"/>
  <c r="F69"/>
  <c r="C68"/>
  <c r="C66"/>
  <c r="D67"/>
  <c r="C73"/>
  <c r="C65"/>
  <c r="C71"/>
  <c r="C63"/>
  <c r="C61"/>
  <c r="N46"/>
  <c r="E61"/>
  <c r="C72"/>
  <c r="C64"/>
  <c r="C70"/>
  <c r="K47" i="47" l="1"/>
  <c r="N47" s="1"/>
  <c r="E80" s="1"/>
  <c r="I47"/>
  <c r="J47" s="1"/>
  <c r="D80" s="1"/>
  <c r="K37"/>
  <c r="N37" s="1"/>
  <c r="E70" s="1"/>
  <c r="I37"/>
  <c r="J37" s="1"/>
  <c r="D70" s="1"/>
  <c r="F70" s="1"/>
  <c r="I41"/>
  <c r="J41" s="1"/>
  <c r="D74" s="1"/>
  <c r="F74" s="1"/>
  <c r="K41"/>
  <c r="N41" s="1"/>
  <c r="E74" s="1"/>
  <c r="K42"/>
  <c r="N42" s="1"/>
  <c r="E75" s="1"/>
  <c r="I42"/>
  <c r="J42" s="1"/>
  <c r="D75" s="1"/>
  <c r="I33"/>
  <c r="J33" s="1"/>
  <c r="K33"/>
  <c r="N33" s="1"/>
  <c r="K45"/>
  <c r="N45" s="1"/>
  <c r="E78" s="1"/>
  <c r="I45"/>
  <c r="J45" s="1"/>
  <c r="D78" s="1"/>
  <c r="F78" s="1"/>
  <c r="I34" i="46"/>
  <c r="J34" s="1"/>
  <c r="D65" s="1"/>
  <c r="F65" s="1"/>
  <c r="K34"/>
  <c r="N34" s="1"/>
  <c r="E65" s="1"/>
  <c r="K31"/>
  <c r="N31" s="1"/>
  <c r="E62" s="1"/>
  <c r="I31"/>
  <c r="J31" s="1"/>
  <c r="I42"/>
  <c r="J42" s="1"/>
  <c r="D73" s="1"/>
  <c r="F73" s="1"/>
  <c r="K42"/>
  <c r="N42" s="1"/>
  <c r="E73" s="1"/>
  <c r="K39"/>
  <c r="N39" s="1"/>
  <c r="E70" s="1"/>
  <c r="I39"/>
  <c r="J39" s="1"/>
  <c r="D70" s="1"/>
  <c r="C84"/>
  <c r="K40" i="45"/>
  <c r="N40" s="1"/>
  <c r="E73" s="1"/>
  <c r="I40"/>
  <c r="J40" s="1"/>
  <c r="D73" s="1"/>
  <c r="K38"/>
  <c r="N38" s="1"/>
  <c r="E71" s="1"/>
  <c r="I38"/>
  <c r="J38" s="1"/>
  <c r="D71" s="1"/>
  <c r="F71" s="1"/>
  <c r="K44"/>
  <c r="N44" s="1"/>
  <c r="E77" s="1"/>
  <c r="I44"/>
  <c r="J44" s="1"/>
  <c r="D77" s="1"/>
  <c r="C67"/>
  <c r="K41"/>
  <c r="N41" s="1"/>
  <c r="E74" s="1"/>
  <c r="I41"/>
  <c r="J41" s="1"/>
  <c r="D74" s="1"/>
  <c r="F74" s="1"/>
  <c r="K37"/>
  <c r="N37" s="1"/>
  <c r="E70" s="1"/>
  <c r="I37"/>
  <c r="J37" s="1"/>
  <c r="D84" i="44"/>
  <c r="J46"/>
  <c r="C50" s="1"/>
  <c r="F75" i="47"/>
  <c r="F80"/>
  <c r="F71"/>
  <c r="F72" i="46"/>
  <c r="F71"/>
  <c r="F68"/>
  <c r="E84"/>
  <c r="F74"/>
  <c r="F70"/>
  <c r="F67"/>
  <c r="F63"/>
  <c r="F72" i="45"/>
  <c r="F68"/>
  <c r="F67"/>
  <c r="F80"/>
  <c r="F79"/>
  <c r="F76"/>
  <c r="F75"/>
  <c r="E90"/>
  <c r="F77"/>
  <c r="F69"/>
  <c r="F66"/>
  <c r="C90"/>
  <c r="F72" i="44"/>
  <c r="F63"/>
  <c r="F64"/>
  <c r="F61"/>
  <c r="C84"/>
  <c r="F73"/>
  <c r="F66"/>
  <c r="F70"/>
  <c r="F65"/>
  <c r="E84"/>
  <c r="F71"/>
  <c r="F68"/>
  <c r="F67"/>
  <c r="D66" i="47" l="1"/>
  <c r="J50"/>
  <c r="C54" s="1"/>
  <c r="E66"/>
  <c r="E90" s="1"/>
  <c r="N50"/>
  <c r="N46" i="46"/>
  <c r="D62"/>
  <c r="J46"/>
  <c r="D70" i="45"/>
  <c r="J50"/>
  <c r="F73"/>
  <c r="N50"/>
  <c r="C54" s="1"/>
  <c r="G84" i="44"/>
  <c r="G90" i="47" l="1"/>
  <c r="D90"/>
  <c r="F66"/>
  <c r="D84" i="46"/>
  <c r="G84" s="1"/>
  <c r="F62"/>
  <c r="C50"/>
  <c r="D90" i="45"/>
  <c r="G90" s="1"/>
  <c r="F70"/>
  <c r="G58" i="41" l="1"/>
  <c r="G56" i="39"/>
  <c r="I45" i="43"/>
  <c r="E45"/>
  <c r="I44"/>
  <c r="E44"/>
  <c r="I43"/>
  <c r="E43"/>
  <c r="I42"/>
  <c r="E42"/>
  <c r="C42"/>
  <c r="L42" s="1"/>
  <c r="I41"/>
  <c r="E41"/>
  <c r="I40"/>
  <c r="E40"/>
  <c r="I39"/>
  <c r="E39"/>
  <c r="I38"/>
  <c r="E38"/>
  <c r="C38"/>
  <c r="L38" s="1"/>
  <c r="I37"/>
  <c r="E37"/>
  <c r="I36"/>
  <c r="E36"/>
  <c r="I35"/>
  <c r="E35"/>
  <c r="I34"/>
  <c r="E34"/>
  <c r="C34"/>
  <c r="L34" s="1"/>
  <c r="I33"/>
  <c r="E33"/>
  <c r="I32"/>
  <c r="E32"/>
  <c r="I31"/>
  <c r="E31"/>
  <c r="I30"/>
  <c r="E30"/>
  <c r="C30"/>
  <c r="L30" s="1"/>
  <c r="I29"/>
  <c r="E29"/>
  <c r="L22"/>
  <c r="G45" s="1"/>
  <c r="K45" s="1"/>
  <c r="K22"/>
  <c r="F45" s="1"/>
  <c r="F22"/>
  <c r="B45" s="1"/>
  <c r="D22"/>
  <c r="C45" s="1"/>
  <c r="L45" s="1"/>
  <c r="L21"/>
  <c r="G44" s="1"/>
  <c r="K44" s="1"/>
  <c r="K21"/>
  <c r="F44" s="1"/>
  <c r="F21"/>
  <c r="B44" s="1"/>
  <c r="D21"/>
  <c r="C44" s="1"/>
  <c r="L44" s="1"/>
  <c r="L20"/>
  <c r="G43" s="1"/>
  <c r="K43" s="1"/>
  <c r="K20"/>
  <c r="F43" s="1"/>
  <c r="F20"/>
  <c r="B43" s="1"/>
  <c r="D20"/>
  <c r="C43" s="1"/>
  <c r="L43" s="1"/>
  <c r="L19"/>
  <c r="G42" s="1"/>
  <c r="K42" s="1"/>
  <c r="K19"/>
  <c r="F42" s="1"/>
  <c r="F19"/>
  <c r="B42" s="1"/>
  <c r="D19"/>
  <c r="L18"/>
  <c r="G41" s="1"/>
  <c r="K41" s="1"/>
  <c r="K18"/>
  <c r="F41" s="1"/>
  <c r="F18"/>
  <c r="B41" s="1"/>
  <c r="D18"/>
  <c r="C41" s="1"/>
  <c r="L41" s="1"/>
  <c r="L17"/>
  <c r="G40" s="1"/>
  <c r="K40" s="1"/>
  <c r="K17"/>
  <c r="F40" s="1"/>
  <c r="F17"/>
  <c r="B40" s="1"/>
  <c r="D17"/>
  <c r="C40" s="1"/>
  <c r="L40" s="1"/>
  <c r="L16"/>
  <c r="G39" s="1"/>
  <c r="K39" s="1"/>
  <c r="K16"/>
  <c r="F39" s="1"/>
  <c r="F16"/>
  <c r="B39" s="1"/>
  <c r="D16"/>
  <c r="C39" s="1"/>
  <c r="L39" s="1"/>
  <c r="L15"/>
  <c r="G38" s="1"/>
  <c r="K38" s="1"/>
  <c r="K15"/>
  <c r="F38" s="1"/>
  <c r="F15"/>
  <c r="B38" s="1"/>
  <c r="D15"/>
  <c r="L14"/>
  <c r="G37" s="1"/>
  <c r="K37" s="1"/>
  <c r="K14"/>
  <c r="F37" s="1"/>
  <c r="F14"/>
  <c r="B37" s="1"/>
  <c r="D14"/>
  <c r="C37" s="1"/>
  <c r="L37" s="1"/>
  <c r="L13"/>
  <c r="G36" s="1"/>
  <c r="K36" s="1"/>
  <c r="K13"/>
  <c r="F36" s="1"/>
  <c r="F13"/>
  <c r="B36" s="1"/>
  <c r="D13"/>
  <c r="C36" s="1"/>
  <c r="L36" s="1"/>
  <c r="L12"/>
  <c r="G35" s="1"/>
  <c r="K35" s="1"/>
  <c r="K12"/>
  <c r="F35" s="1"/>
  <c r="F12"/>
  <c r="B35" s="1"/>
  <c r="D12"/>
  <c r="C35" s="1"/>
  <c r="L35" s="1"/>
  <c r="L11"/>
  <c r="G34" s="1"/>
  <c r="K34" s="1"/>
  <c r="K11"/>
  <c r="F34" s="1"/>
  <c r="F11"/>
  <c r="B34" s="1"/>
  <c r="D11"/>
  <c r="L10"/>
  <c r="G33" s="1"/>
  <c r="K33" s="1"/>
  <c r="K10"/>
  <c r="F33" s="1"/>
  <c r="F10"/>
  <c r="B33" s="1"/>
  <c r="D10"/>
  <c r="C33" s="1"/>
  <c r="L33" s="1"/>
  <c r="L9"/>
  <c r="G32" s="1"/>
  <c r="K32" s="1"/>
  <c r="K9"/>
  <c r="F32" s="1"/>
  <c r="F9"/>
  <c r="B32" s="1"/>
  <c r="D9"/>
  <c r="C32" s="1"/>
  <c r="L32" s="1"/>
  <c r="L8"/>
  <c r="G31" s="1"/>
  <c r="K31" s="1"/>
  <c r="K8"/>
  <c r="F31" s="1"/>
  <c r="F8"/>
  <c r="B31" s="1"/>
  <c r="D8"/>
  <c r="C31" s="1"/>
  <c r="L31" s="1"/>
  <c r="L7"/>
  <c r="G30" s="1"/>
  <c r="K30" s="1"/>
  <c r="K7"/>
  <c r="F30" s="1"/>
  <c r="F7"/>
  <c r="B30" s="1"/>
  <c r="D7"/>
  <c r="L6"/>
  <c r="G29" s="1"/>
  <c r="K29" s="1"/>
  <c r="K6"/>
  <c r="F29" s="1"/>
  <c r="F6"/>
  <c r="B29" s="1"/>
  <c r="D6"/>
  <c r="C29" s="1"/>
  <c r="L29" s="1"/>
  <c r="I43" i="42"/>
  <c r="E43"/>
  <c r="I42"/>
  <c r="E42"/>
  <c r="I41"/>
  <c r="E41"/>
  <c r="I40"/>
  <c r="E40"/>
  <c r="I39"/>
  <c r="E39"/>
  <c r="I38"/>
  <c r="E38"/>
  <c r="I37"/>
  <c r="E37"/>
  <c r="I36"/>
  <c r="E36"/>
  <c r="I35"/>
  <c r="E35"/>
  <c r="I34"/>
  <c r="E34"/>
  <c r="I33"/>
  <c r="E33"/>
  <c r="I32"/>
  <c r="E32"/>
  <c r="I31"/>
  <c r="E31"/>
  <c r="I30"/>
  <c r="E30"/>
  <c r="I29"/>
  <c r="E29"/>
  <c r="I28"/>
  <c r="E28"/>
  <c r="L21"/>
  <c r="G43" s="1"/>
  <c r="K43" s="1"/>
  <c r="K21"/>
  <c r="F43" s="1"/>
  <c r="J43" s="1"/>
  <c r="F21"/>
  <c r="B43" s="1"/>
  <c r="D21"/>
  <c r="C43" s="1"/>
  <c r="L43" s="1"/>
  <c r="L20"/>
  <c r="G42" s="1"/>
  <c r="K42" s="1"/>
  <c r="K20"/>
  <c r="F42" s="1"/>
  <c r="J42" s="1"/>
  <c r="F20"/>
  <c r="B42" s="1"/>
  <c r="D20"/>
  <c r="C42" s="1"/>
  <c r="L42" s="1"/>
  <c r="L19"/>
  <c r="G41" s="1"/>
  <c r="K41" s="1"/>
  <c r="K19"/>
  <c r="F41" s="1"/>
  <c r="J41" s="1"/>
  <c r="F19"/>
  <c r="B41" s="1"/>
  <c r="D19"/>
  <c r="C41" s="1"/>
  <c r="L41" s="1"/>
  <c r="L18"/>
  <c r="G40" s="1"/>
  <c r="K40" s="1"/>
  <c r="K18"/>
  <c r="F40" s="1"/>
  <c r="J40" s="1"/>
  <c r="F18"/>
  <c r="B40" s="1"/>
  <c r="D18"/>
  <c r="C40" s="1"/>
  <c r="L40" s="1"/>
  <c r="L17"/>
  <c r="G39" s="1"/>
  <c r="K39" s="1"/>
  <c r="K17"/>
  <c r="F39" s="1"/>
  <c r="J39" s="1"/>
  <c r="F17"/>
  <c r="B39" s="1"/>
  <c r="D17"/>
  <c r="C39" s="1"/>
  <c r="L39" s="1"/>
  <c r="L16"/>
  <c r="G38" s="1"/>
  <c r="K38" s="1"/>
  <c r="K16"/>
  <c r="F38" s="1"/>
  <c r="J38" s="1"/>
  <c r="F16"/>
  <c r="B38" s="1"/>
  <c r="D16"/>
  <c r="C38" s="1"/>
  <c r="L38" s="1"/>
  <c r="L15"/>
  <c r="G37" s="1"/>
  <c r="K37" s="1"/>
  <c r="K15"/>
  <c r="F37" s="1"/>
  <c r="J37" s="1"/>
  <c r="F15"/>
  <c r="B37" s="1"/>
  <c r="D15"/>
  <c r="C37" s="1"/>
  <c r="L37" s="1"/>
  <c r="L14"/>
  <c r="G36" s="1"/>
  <c r="K36" s="1"/>
  <c r="K14"/>
  <c r="F36" s="1"/>
  <c r="J36" s="1"/>
  <c r="F14"/>
  <c r="B36" s="1"/>
  <c r="D14"/>
  <c r="C36" s="1"/>
  <c r="L36" s="1"/>
  <c r="L13"/>
  <c r="G35" s="1"/>
  <c r="K35" s="1"/>
  <c r="K13"/>
  <c r="F35" s="1"/>
  <c r="J35" s="1"/>
  <c r="F13"/>
  <c r="B35" s="1"/>
  <c r="D13"/>
  <c r="C35" s="1"/>
  <c r="L35" s="1"/>
  <c r="L12"/>
  <c r="G34" s="1"/>
  <c r="K34" s="1"/>
  <c r="K12"/>
  <c r="F34" s="1"/>
  <c r="J34" s="1"/>
  <c r="F12"/>
  <c r="B34" s="1"/>
  <c r="D12"/>
  <c r="C34" s="1"/>
  <c r="L34" s="1"/>
  <c r="L11"/>
  <c r="G33" s="1"/>
  <c r="K33" s="1"/>
  <c r="K11"/>
  <c r="F33" s="1"/>
  <c r="J33" s="1"/>
  <c r="F11"/>
  <c r="B33" s="1"/>
  <c r="D11"/>
  <c r="C33" s="1"/>
  <c r="L33" s="1"/>
  <c r="L10"/>
  <c r="G32" s="1"/>
  <c r="K32" s="1"/>
  <c r="K10"/>
  <c r="F32" s="1"/>
  <c r="J32" s="1"/>
  <c r="F10"/>
  <c r="B32" s="1"/>
  <c r="D10"/>
  <c r="C32" s="1"/>
  <c r="L32" s="1"/>
  <c r="L9"/>
  <c r="G31" s="1"/>
  <c r="K31" s="1"/>
  <c r="K9"/>
  <c r="F31" s="1"/>
  <c r="J31" s="1"/>
  <c r="F9"/>
  <c r="B31" s="1"/>
  <c r="D9"/>
  <c r="C31" s="1"/>
  <c r="L31" s="1"/>
  <c r="L8"/>
  <c r="G30" s="1"/>
  <c r="K30" s="1"/>
  <c r="K8"/>
  <c r="F30" s="1"/>
  <c r="J30" s="1"/>
  <c r="F8"/>
  <c r="B30" s="1"/>
  <c r="D8"/>
  <c r="C30" s="1"/>
  <c r="L30" s="1"/>
  <c r="L7"/>
  <c r="G29" s="1"/>
  <c r="K29" s="1"/>
  <c r="K7"/>
  <c r="F29" s="1"/>
  <c r="J29" s="1"/>
  <c r="F7"/>
  <c r="B29" s="1"/>
  <c r="D7"/>
  <c r="C29" s="1"/>
  <c r="L29" s="1"/>
  <c r="L6"/>
  <c r="G28" s="1"/>
  <c r="K28" s="1"/>
  <c r="K6"/>
  <c r="F28" s="1"/>
  <c r="J28" s="1"/>
  <c r="F6"/>
  <c r="B28" s="1"/>
  <c r="D6"/>
  <c r="C28" s="1"/>
  <c r="L28" s="1"/>
  <c r="H46" i="41"/>
  <c r="G46"/>
  <c r="H45"/>
  <c r="G45"/>
  <c r="H44"/>
  <c r="G44"/>
  <c r="H43"/>
  <c r="G43"/>
  <c r="C43"/>
  <c r="H42"/>
  <c r="G42"/>
  <c r="H41"/>
  <c r="G41"/>
  <c r="H40"/>
  <c r="G40"/>
  <c r="H39"/>
  <c r="G39"/>
  <c r="C39"/>
  <c r="H38"/>
  <c r="G38"/>
  <c r="H37"/>
  <c r="G37"/>
  <c r="H36"/>
  <c r="G36"/>
  <c r="H35"/>
  <c r="G35"/>
  <c r="C35"/>
  <c r="H34"/>
  <c r="G34"/>
  <c r="H33"/>
  <c r="G33"/>
  <c r="H32"/>
  <c r="G32"/>
  <c r="H31"/>
  <c r="G31"/>
  <c r="C31"/>
  <c r="H30"/>
  <c r="G30"/>
  <c r="I22"/>
  <c r="H22"/>
  <c r="J22" s="1"/>
  <c r="E22"/>
  <c r="E46" s="1"/>
  <c r="I21"/>
  <c r="H21"/>
  <c r="J21" s="1"/>
  <c r="E21"/>
  <c r="E45" s="1"/>
  <c r="I20"/>
  <c r="H20"/>
  <c r="E20"/>
  <c r="E44" s="1"/>
  <c r="I19"/>
  <c r="H19"/>
  <c r="E19"/>
  <c r="E43" s="1"/>
  <c r="I18"/>
  <c r="H18"/>
  <c r="J18" s="1"/>
  <c r="E18"/>
  <c r="E42" s="1"/>
  <c r="I17"/>
  <c r="H17"/>
  <c r="J17" s="1"/>
  <c r="E17"/>
  <c r="E41" s="1"/>
  <c r="I16"/>
  <c r="H16"/>
  <c r="E16"/>
  <c r="E40" s="1"/>
  <c r="I15"/>
  <c r="H15"/>
  <c r="E15"/>
  <c r="E39" s="1"/>
  <c r="I14"/>
  <c r="H14"/>
  <c r="J14" s="1"/>
  <c r="E14"/>
  <c r="E38" s="1"/>
  <c r="I13"/>
  <c r="H13"/>
  <c r="J13" s="1"/>
  <c r="E13"/>
  <c r="E37" s="1"/>
  <c r="I12"/>
  <c r="H12"/>
  <c r="E12"/>
  <c r="E36" s="1"/>
  <c r="I11"/>
  <c r="H11"/>
  <c r="E11"/>
  <c r="E35" s="1"/>
  <c r="I10"/>
  <c r="H10"/>
  <c r="J10" s="1"/>
  <c r="E10"/>
  <c r="E34" s="1"/>
  <c r="I9"/>
  <c r="H9"/>
  <c r="J9" s="1"/>
  <c r="E9"/>
  <c r="E33" s="1"/>
  <c r="I8"/>
  <c r="H8"/>
  <c r="E8"/>
  <c r="E32" s="1"/>
  <c r="I7"/>
  <c r="H7"/>
  <c r="E7"/>
  <c r="E31" s="1"/>
  <c r="I6"/>
  <c r="H6"/>
  <c r="J6" s="1"/>
  <c r="E6"/>
  <c r="M46" s="1"/>
  <c r="G56" i="40"/>
  <c r="L44"/>
  <c r="H44"/>
  <c r="G44"/>
  <c r="E44"/>
  <c r="D44"/>
  <c r="H43"/>
  <c r="G43"/>
  <c r="E43"/>
  <c r="H42"/>
  <c r="G42"/>
  <c r="H41"/>
  <c r="G41"/>
  <c r="D41"/>
  <c r="L40"/>
  <c r="H40"/>
  <c r="G40"/>
  <c r="E40"/>
  <c r="D40"/>
  <c r="H39"/>
  <c r="G39"/>
  <c r="E39"/>
  <c r="H38"/>
  <c r="G38"/>
  <c r="H37"/>
  <c r="G37"/>
  <c r="D37"/>
  <c r="L36"/>
  <c r="H36"/>
  <c r="G36"/>
  <c r="E36"/>
  <c r="D36"/>
  <c r="H35"/>
  <c r="G35"/>
  <c r="E35"/>
  <c r="H34"/>
  <c r="G34"/>
  <c r="H33"/>
  <c r="G33"/>
  <c r="D33"/>
  <c r="L32"/>
  <c r="H32"/>
  <c r="G32"/>
  <c r="E32"/>
  <c r="D32"/>
  <c r="H31"/>
  <c r="G31"/>
  <c r="D31"/>
  <c r="H30"/>
  <c r="G30"/>
  <c r="D30"/>
  <c r="H29"/>
  <c r="G29"/>
  <c r="D29"/>
  <c r="I21"/>
  <c r="J21" s="1"/>
  <c r="H21"/>
  <c r="E21"/>
  <c r="I20"/>
  <c r="J20" s="1"/>
  <c r="H20"/>
  <c r="D43" s="1"/>
  <c r="F43" s="1"/>
  <c r="E20"/>
  <c r="L43" s="1"/>
  <c r="I19"/>
  <c r="H19"/>
  <c r="D42" s="1"/>
  <c r="E19"/>
  <c r="L42" s="1"/>
  <c r="I18"/>
  <c r="H18"/>
  <c r="E18"/>
  <c r="E41" s="1"/>
  <c r="I17"/>
  <c r="J17" s="1"/>
  <c r="H17"/>
  <c r="E17"/>
  <c r="I16"/>
  <c r="J16" s="1"/>
  <c r="H16"/>
  <c r="D39" s="1"/>
  <c r="F39" s="1"/>
  <c r="E16"/>
  <c r="L39" s="1"/>
  <c r="I15"/>
  <c r="H15"/>
  <c r="D38" s="1"/>
  <c r="E15"/>
  <c r="L38" s="1"/>
  <c r="I14"/>
  <c r="H14"/>
  <c r="E14"/>
  <c r="E37" s="1"/>
  <c r="I13"/>
  <c r="J13" s="1"/>
  <c r="H13"/>
  <c r="E13"/>
  <c r="I12"/>
  <c r="J12" s="1"/>
  <c r="H12"/>
  <c r="D35" s="1"/>
  <c r="F35" s="1"/>
  <c r="E12"/>
  <c r="L35" s="1"/>
  <c r="I11"/>
  <c r="H11"/>
  <c r="D34" s="1"/>
  <c r="E11"/>
  <c r="L34" s="1"/>
  <c r="I10"/>
  <c r="H10"/>
  <c r="E10"/>
  <c r="E33" s="1"/>
  <c r="I9"/>
  <c r="J9" s="1"/>
  <c r="H9"/>
  <c r="E9"/>
  <c r="J8"/>
  <c r="I31" s="1"/>
  <c r="I8"/>
  <c r="H8"/>
  <c r="E8"/>
  <c r="E31" s="1"/>
  <c r="J7"/>
  <c r="I30" s="1"/>
  <c r="I7"/>
  <c r="H7"/>
  <c r="E7"/>
  <c r="E30" s="1"/>
  <c r="J6"/>
  <c r="I29" s="1"/>
  <c r="I6"/>
  <c r="H6"/>
  <c r="E6"/>
  <c r="M44" s="1"/>
  <c r="H44" i="39"/>
  <c r="G44"/>
  <c r="L43"/>
  <c r="H43"/>
  <c r="G43"/>
  <c r="E43"/>
  <c r="H42"/>
  <c r="G42"/>
  <c r="H41"/>
  <c r="G41"/>
  <c r="H40"/>
  <c r="G40"/>
  <c r="L39"/>
  <c r="H39"/>
  <c r="G39"/>
  <c r="E39"/>
  <c r="H38"/>
  <c r="G38"/>
  <c r="H37"/>
  <c r="G37"/>
  <c r="H36"/>
  <c r="G36"/>
  <c r="L35"/>
  <c r="H35"/>
  <c r="G35"/>
  <c r="E35"/>
  <c r="H34"/>
  <c r="G34"/>
  <c r="H33"/>
  <c r="G33"/>
  <c r="H32"/>
  <c r="G32"/>
  <c r="L31"/>
  <c r="H31"/>
  <c r="G31"/>
  <c r="E31"/>
  <c r="H30"/>
  <c r="G30"/>
  <c r="H29"/>
  <c r="G29"/>
  <c r="I21"/>
  <c r="H21"/>
  <c r="D44" s="1"/>
  <c r="E21"/>
  <c r="L44" s="1"/>
  <c r="I20"/>
  <c r="J20" s="1"/>
  <c r="H20"/>
  <c r="D43" s="1"/>
  <c r="E20"/>
  <c r="I19"/>
  <c r="H19"/>
  <c r="D42" s="1"/>
  <c r="F42" s="1"/>
  <c r="E19"/>
  <c r="E42" s="1"/>
  <c r="I18"/>
  <c r="H18"/>
  <c r="D41" s="1"/>
  <c r="E18"/>
  <c r="L41" s="1"/>
  <c r="I17"/>
  <c r="H17"/>
  <c r="D40" s="1"/>
  <c r="E17"/>
  <c r="L40" s="1"/>
  <c r="I16"/>
  <c r="J16" s="1"/>
  <c r="H16"/>
  <c r="D39" s="1"/>
  <c r="E16"/>
  <c r="I15"/>
  <c r="H15"/>
  <c r="D38" s="1"/>
  <c r="F38" s="1"/>
  <c r="E15"/>
  <c r="E38" s="1"/>
  <c r="I14"/>
  <c r="H14"/>
  <c r="D37" s="1"/>
  <c r="E14"/>
  <c r="L37" s="1"/>
  <c r="I13"/>
  <c r="H13"/>
  <c r="D36" s="1"/>
  <c r="E13"/>
  <c r="L36" s="1"/>
  <c r="I12"/>
  <c r="J12" s="1"/>
  <c r="H12"/>
  <c r="D35" s="1"/>
  <c r="E12"/>
  <c r="I11"/>
  <c r="H11"/>
  <c r="D34" s="1"/>
  <c r="F34" s="1"/>
  <c r="E11"/>
  <c r="E34" s="1"/>
  <c r="I10"/>
  <c r="H10"/>
  <c r="D33" s="1"/>
  <c r="E10"/>
  <c r="L33" s="1"/>
  <c r="I9"/>
  <c r="H9"/>
  <c r="D32" s="1"/>
  <c r="E9"/>
  <c r="E32" s="1"/>
  <c r="I8"/>
  <c r="J8" s="1"/>
  <c r="H8"/>
  <c r="D31" s="1"/>
  <c r="E8"/>
  <c r="I7"/>
  <c r="H7"/>
  <c r="D30" s="1"/>
  <c r="F30" s="1"/>
  <c r="E7"/>
  <c r="E30" s="1"/>
  <c r="I6"/>
  <c r="H6"/>
  <c r="D29" s="1"/>
  <c r="E6"/>
  <c r="M44" s="1"/>
  <c r="D30" i="43" l="1"/>
  <c r="D34"/>
  <c r="D38"/>
  <c r="D42"/>
  <c r="D33"/>
  <c r="D35"/>
  <c r="D37"/>
  <c r="D39"/>
  <c r="D41"/>
  <c r="D43"/>
  <c r="D44"/>
  <c r="D29"/>
  <c r="D31"/>
  <c r="D32"/>
  <c r="D36"/>
  <c r="D40"/>
  <c r="D45"/>
  <c r="J7" i="41"/>
  <c r="J15"/>
  <c r="I39" s="1"/>
  <c r="J39" s="1"/>
  <c r="D71" s="1"/>
  <c r="J19"/>
  <c r="I43" s="1"/>
  <c r="J43" s="1"/>
  <c r="D75" s="1"/>
  <c r="C32"/>
  <c r="C36"/>
  <c r="C40"/>
  <c r="C44"/>
  <c r="C34"/>
  <c r="C38"/>
  <c r="C42"/>
  <c r="C46"/>
  <c r="J11"/>
  <c r="I35" s="1"/>
  <c r="J35" s="1"/>
  <c r="D67" s="1"/>
  <c r="J8"/>
  <c r="J12"/>
  <c r="I36" s="1"/>
  <c r="J36" s="1"/>
  <c r="D68" s="1"/>
  <c r="J16"/>
  <c r="K40" s="1"/>
  <c r="N40" s="1"/>
  <c r="E72" s="1"/>
  <c r="J20"/>
  <c r="I44" s="1"/>
  <c r="J44" s="1"/>
  <c r="D76" s="1"/>
  <c r="C33"/>
  <c r="C37"/>
  <c r="C41"/>
  <c r="C45"/>
  <c r="F33" i="40"/>
  <c r="L33"/>
  <c r="F37"/>
  <c r="L37"/>
  <c r="F41"/>
  <c r="L41"/>
  <c r="F32"/>
  <c r="F40"/>
  <c r="F44"/>
  <c r="J10"/>
  <c r="I33" s="1"/>
  <c r="J33" s="1"/>
  <c r="D64" s="1"/>
  <c r="J14"/>
  <c r="I37" s="1"/>
  <c r="J37" s="1"/>
  <c r="D68" s="1"/>
  <c r="J18"/>
  <c r="L31"/>
  <c r="E34"/>
  <c r="F34" s="1"/>
  <c r="E38"/>
  <c r="F38" s="1"/>
  <c r="E42"/>
  <c r="F42" s="1"/>
  <c r="K29"/>
  <c r="F36"/>
  <c r="J11"/>
  <c r="I34" s="1"/>
  <c r="J34" s="1"/>
  <c r="D65" s="1"/>
  <c r="J15"/>
  <c r="J19"/>
  <c r="J30"/>
  <c r="L30" i="39"/>
  <c r="L34"/>
  <c r="L38"/>
  <c r="L42"/>
  <c r="M31"/>
  <c r="M35"/>
  <c r="M39"/>
  <c r="M43"/>
  <c r="C33"/>
  <c r="C37"/>
  <c r="C41"/>
  <c r="J7"/>
  <c r="J11"/>
  <c r="I34" s="1"/>
  <c r="J34" s="1"/>
  <c r="D65" s="1"/>
  <c r="J15"/>
  <c r="K38" s="1"/>
  <c r="J19"/>
  <c r="F32"/>
  <c r="C63" s="1"/>
  <c r="F40"/>
  <c r="C30"/>
  <c r="M32"/>
  <c r="C34"/>
  <c r="F35"/>
  <c r="E36"/>
  <c r="F36" s="1"/>
  <c r="M36"/>
  <c r="C38"/>
  <c r="F39"/>
  <c r="E40"/>
  <c r="M40"/>
  <c r="C42"/>
  <c r="F43"/>
  <c r="E44"/>
  <c r="F44" s="1"/>
  <c r="C75" s="1"/>
  <c r="J9"/>
  <c r="I32" s="1"/>
  <c r="J32" s="1"/>
  <c r="J13"/>
  <c r="K36" s="1"/>
  <c r="J17"/>
  <c r="K40" s="1"/>
  <c r="J21"/>
  <c r="L29"/>
  <c r="C31"/>
  <c r="L32"/>
  <c r="E33"/>
  <c r="F33" s="1"/>
  <c r="M33"/>
  <c r="C35"/>
  <c r="E37"/>
  <c r="F37" s="1"/>
  <c r="C68" s="1"/>
  <c r="M37"/>
  <c r="C39"/>
  <c r="E41"/>
  <c r="F41" s="1"/>
  <c r="M41"/>
  <c r="C43"/>
  <c r="E29"/>
  <c r="F31"/>
  <c r="J6"/>
  <c r="K29" s="1"/>
  <c r="J10"/>
  <c r="J14"/>
  <c r="K37" s="1"/>
  <c r="J18"/>
  <c r="K41" s="1"/>
  <c r="N41" s="1"/>
  <c r="M30"/>
  <c r="C32"/>
  <c r="M34"/>
  <c r="C36"/>
  <c r="M38"/>
  <c r="C40"/>
  <c r="M42"/>
  <c r="C44"/>
  <c r="J29" i="43"/>
  <c r="M29" s="1"/>
  <c r="H29"/>
  <c r="J30"/>
  <c r="H30"/>
  <c r="J31"/>
  <c r="H31"/>
  <c r="J32"/>
  <c r="H32"/>
  <c r="J33"/>
  <c r="M33" s="1"/>
  <c r="H33"/>
  <c r="J34"/>
  <c r="M34" s="1"/>
  <c r="H34"/>
  <c r="J35"/>
  <c r="M35" s="1"/>
  <c r="H35"/>
  <c r="J36"/>
  <c r="H36"/>
  <c r="J37"/>
  <c r="M37" s="1"/>
  <c r="H37"/>
  <c r="J38"/>
  <c r="M38" s="1"/>
  <c r="H38"/>
  <c r="J39"/>
  <c r="M39" s="1"/>
  <c r="H39"/>
  <c r="J40"/>
  <c r="M40" s="1"/>
  <c r="H40"/>
  <c r="J41"/>
  <c r="M41" s="1"/>
  <c r="H41"/>
  <c r="J42"/>
  <c r="M42" s="1"/>
  <c r="H42"/>
  <c r="J43"/>
  <c r="M43" s="1"/>
  <c r="H43"/>
  <c r="J44"/>
  <c r="M44" s="1"/>
  <c r="H44"/>
  <c r="J45"/>
  <c r="M45" s="1"/>
  <c r="H45"/>
  <c r="M30"/>
  <c r="M32"/>
  <c r="M36"/>
  <c r="M31"/>
  <c r="M30" i="42"/>
  <c r="M32"/>
  <c r="M35"/>
  <c r="M37"/>
  <c r="M39"/>
  <c r="M42"/>
  <c r="H28"/>
  <c r="H29"/>
  <c r="H30"/>
  <c r="H31"/>
  <c r="H32"/>
  <c r="H33"/>
  <c r="H34"/>
  <c r="H35"/>
  <c r="H36"/>
  <c r="H37"/>
  <c r="H38"/>
  <c r="H39"/>
  <c r="H40"/>
  <c r="H41"/>
  <c r="H42"/>
  <c r="H43"/>
  <c r="M28"/>
  <c r="M29"/>
  <c r="M31"/>
  <c r="M33"/>
  <c r="M34"/>
  <c r="M36"/>
  <c r="M38"/>
  <c r="M40"/>
  <c r="M41"/>
  <c r="M43"/>
  <c r="D28"/>
  <c r="D29"/>
  <c r="D30"/>
  <c r="D31"/>
  <c r="D32"/>
  <c r="D33"/>
  <c r="D34"/>
  <c r="D35"/>
  <c r="D36"/>
  <c r="D37"/>
  <c r="D38"/>
  <c r="D39"/>
  <c r="D40"/>
  <c r="D41"/>
  <c r="D42"/>
  <c r="D43"/>
  <c r="I33" i="41"/>
  <c r="K33"/>
  <c r="I37"/>
  <c r="J37" s="1"/>
  <c r="K37"/>
  <c r="I41"/>
  <c r="J41" s="1"/>
  <c r="K41"/>
  <c r="I45"/>
  <c r="J45" s="1"/>
  <c r="D77" s="1"/>
  <c r="K45"/>
  <c r="K30"/>
  <c r="I30"/>
  <c r="I34"/>
  <c r="J34" s="1"/>
  <c r="K34"/>
  <c r="I38"/>
  <c r="K38"/>
  <c r="I42"/>
  <c r="J42" s="1"/>
  <c r="K42"/>
  <c r="I46"/>
  <c r="K46"/>
  <c r="I31"/>
  <c r="K31"/>
  <c r="K35"/>
  <c r="K43"/>
  <c r="I32"/>
  <c r="J32" s="1"/>
  <c r="D64" s="1"/>
  <c r="K32"/>
  <c r="K36"/>
  <c r="I40"/>
  <c r="J40" s="1"/>
  <c r="K44"/>
  <c r="J31"/>
  <c r="J33"/>
  <c r="J38"/>
  <c r="J46"/>
  <c r="D78" s="1"/>
  <c r="C30"/>
  <c r="M30"/>
  <c r="E30"/>
  <c r="D31"/>
  <c r="F31" s="1"/>
  <c r="L31"/>
  <c r="D32"/>
  <c r="F32" s="1"/>
  <c r="L32"/>
  <c r="D33"/>
  <c r="F33" s="1"/>
  <c r="C65" s="1"/>
  <c r="L33"/>
  <c r="D34"/>
  <c r="F34" s="1"/>
  <c r="L34"/>
  <c r="D35"/>
  <c r="F35" s="1"/>
  <c r="C67" s="1"/>
  <c r="L35"/>
  <c r="D36"/>
  <c r="F36" s="1"/>
  <c r="C68" s="1"/>
  <c r="L36"/>
  <c r="D37"/>
  <c r="F37" s="1"/>
  <c r="C69" s="1"/>
  <c r="L37"/>
  <c r="D38"/>
  <c r="F38" s="1"/>
  <c r="L38"/>
  <c r="D39"/>
  <c r="F39" s="1"/>
  <c r="L39"/>
  <c r="D40"/>
  <c r="F40" s="1"/>
  <c r="L40"/>
  <c r="D41"/>
  <c r="F41" s="1"/>
  <c r="C73" s="1"/>
  <c r="L41"/>
  <c r="D42"/>
  <c r="F42" s="1"/>
  <c r="L42"/>
  <c r="D43"/>
  <c r="F43" s="1"/>
  <c r="C75" s="1"/>
  <c r="L43"/>
  <c r="D44"/>
  <c r="F44" s="1"/>
  <c r="C76" s="1"/>
  <c r="L44"/>
  <c r="D45"/>
  <c r="F45" s="1"/>
  <c r="C77" s="1"/>
  <c r="L45"/>
  <c r="D46"/>
  <c r="F46" s="1"/>
  <c r="L46"/>
  <c r="C63"/>
  <c r="C64"/>
  <c r="C71"/>
  <c r="C72"/>
  <c r="D30"/>
  <c r="L30"/>
  <c r="M31"/>
  <c r="M32"/>
  <c r="M33"/>
  <c r="M34"/>
  <c r="M35"/>
  <c r="M36"/>
  <c r="M37"/>
  <c r="M38"/>
  <c r="M39"/>
  <c r="M40"/>
  <c r="M41"/>
  <c r="M42"/>
  <c r="M43"/>
  <c r="M44"/>
  <c r="M45"/>
  <c r="D70"/>
  <c r="K37" i="40"/>
  <c r="I41"/>
  <c r="K41"/>
  <c r="K34"/>
  <c r="I38"/>
  <c r="K38"/>
  <c r="I42"/>
  <c r="J42" s="1"/>
  <c r="K42"/>
  <c r="I35"/>
  <c r="K35"/>
  <c r="I39"/>
  <c r="K39"/>
  <c r="I43"/>
  <c r="J43" s="1"/>
  <c r="D74" s="1"/>
  <c r="K43"/>
  <c r="I32"/>
  <c r="K32"/>
  <c r="N32" s="1"/>
  <c r="I36"/>
  <c r="J36" s="1"/>
  <c r="D67" s="1"/>
  <c r="K36"/>
  <c r="I40"/>
  <c r="K40"/>
  <c r="N40" s="1"/>
  <c r="E71" s="1"/>
  <c r="I44"/>
  <c r="K44"/>
  <c r="N44" s="1"/>
  <c r="C70"/>
  <c r="J41"/>
  <c r="D72" s="1"/>
  <c r="J32"/>
  <c r="J40"/>
  <c r="D71" s="1"/>
  <c r="J44"/>
  <c r="D75" s="1"/>
  <c r="F30"/>
  <c r="J31"/>
  <c r="J35"/>
  <c r="D66" s="1"/>
  <c r="J39"/>
  <c r="F31"/>
  <c r="C62" s="1"/>
  <c r="J38"/>
  <c r="D69" s="1"/>
  <c r="E29"/>
  <c r="C30"/>
  <c r="K30"/>
  <c r="C32"/>
  <c r="C34"/>
  <c r="C36"/>
  <c r="C38"/>
  <c r="C40"/>
  <c r="C42"/>
  <c r="C29"/>
  <c r="M29"/>
  <c r="E63"/>
  <c r="L30"/>
  <c r="C31"/>
  <c r="K31"/>
  <c r="C33"/>
  <c r="C35"/>
  <c r="C37"/>
  <c r="C39"/>
  <c r="C41"/>
  <c r="C43"/>
  <c r="C44"/>
  <c r="L29"/>
  <c r="M30"/>
  <c r="M31"/>
  <c r="M32"/>
  <c r="M33"/>
  <c r="M34"/>
  <c r="M35"/>
  <c r="M36"/>
  <c r="M37"/>
  <c r="M38"/>
  <c r="M39"/>
  <c r="M40"/>
  <c r="M41"/>
  <c r="M42"/>
  <c r="M43"/>
  <c r="D62"/>
  <c r="D70"/>
  <c r="I31" i="39"/>
  <c r="K31"/>
  <c r="N31" s="1"/>
  <c r="I35"/>
  <c r="J35" s="1"/>
  <c r="K35"/>
  <c r="I39"/>
  <c r="K39"/>
  <c r="N39" s="1"/>
  <c r="I43"/>
  <c r="J43" s="1"/>
  <c r="K43"/>
  <c r="N43" s="1"/>
  <c r="K32"/>
  <c r="I36"/>
  <c r="J36" s="1"/>
  <c r="I44"/>
  <c r="J44" s="1"/>
  <c r="K44"/>
  <c r="N44" s="1"/>
  <c r="I33"/>
  <c r="J33" s="1"/>
  <c r="D64" s="1"/>
  <c r="K33"/>
  <c r="I41"/>
  <c r="J41" s="1"/>
  <c r="D72" s="1"/>
  <c r="I30"/>
  <c r="J30" s="1"/>
  <c r="K30"/>
  <c r="K34"/>
  <c r="N34" s="1"/>
  <c r="I38"/>
  <c r="J38" s="1"/>
  <c r="I42"/>
  <c r="J42" s="1"/>
  <c r="K42"/>
  <c r="N42" s="1"/>
  <c r="E73" s="1"/>
  <c r="J31"/>
  <c r="D62" s="1"/>
  <c r="J39"/>
  <c r="C73"/>
  <c r="C29"/>
  <c r="C62" s="1"/>
  <c r="M29"/>
  <c r="E65"/>
  <c r="D65" i="41" l="1"/>
  <c r="D74"/>
  <c r="D66"/>
  <c r="D69"/>
  <c r="C74"/>
  <c r="C70"/>
  <c r="K39"/>
  <c r="N39" s="1"/>
  <c r="E71" s="1"/>
  <c r="F71" s="1"/>
  <c r="D73"/>
  <c r="D72"/>
  <c r="C78"/>
  <c r="C66"/>
  <c r="N32"/>
  <c r="E64" s="1"/>
  <c r="F64" s="1"/>
  <c r="N31" i="40"/>
  <c r="E62" s="1"/>
  <c r="C69"/>
  <c r="F69" s="1"/>
  <c r="D63"/>
  <c r="E75"/>
  <c r="N36"/>
  <c r="E67" s="1"/>
  <c r="N43"/>
  <c r="E74" s="1"/>
  <c r="N35"/>
  <c r="E66" s="1"/>
  <c r="N38"/>
  <c r="E69" s="1"/>
  <c r="K33"/>
  <c r="J46"/>
  <c r="D73"/>
  <c r="D61" i="39"/>
  <c r="D84" s="1"/>
  <c r="D67"/>
  <c r="D74"/>
  <c r="F46"/>
  <c r="N36"/>
  <c r="E67" s="1"/>
  <c r="C71"/>
  <c r="F71" s="1"/>
  <c r="D70"/>
  <c r="I37"/>
  <c r="J37" s="1"/>
  <c r="D68" s="1"/>
  <c r="D75"/>
  <c r="F75" s="1"/>
  <c r="E74"/>
  <c r="N35"/>
  <c r="E66" s="1"/>
  <c r="N40"/>
  <c r="E71" s="1"/>
  <c r="C70"/>
  <c r="D69"/>
  <c r="N33"/>
  <c r="E64" s="1"/>
  <c r="D66"/>
  <c r="E72"/>
  <c r="F72" s="1"/>
  <c r="C72"/>
  <c r="D73"/>
  <c r="F73" s="1"/>
  <c r="E75"/>
  <c r="C64"/>
  <c r="F64" s="1"/>
  <c r="C67"/>
  <c r="F67" s="1"/>
  <c r="C66"/>
  <c r="D63"/>
  <c r="I29"/>
  <c r="I40"/>
  <c r="J40" s="1"/>
  <c r="D71" s="1"/>
  <c r="C65"/>
  <c r="C61"/>
  <c r="N38"/>
  <c r="E69" s="1"/>
  <c r="N30"/>
  <c r="N37"/>
  <c r="E68" s="1"/>
  <c r="N32"/>
  <c r="E63" s="1"/>
  <c r="E70"/>
  <c r="F70" s="1"/>
  <c r="E62"/>
  <c r="F62" s="1"/>
  <c r="F66" i="41"/>
  <c r="F73"/>
  <c r="F75"/>
  <c r="C87"/>
  <c r="F72"/>
  <c r="F48"/>
  <c r="J48"/>
  <c r="D63"/>
  <c r="N31"/>
  <c r="N42"/>
  <c r="E74" s="1"/>
  <c r="N34"/>
  <c r="E66" s="1"/>
  <c r="N45"/>
  <c r="E77" s="1"/>
  <c r="N37"/>
  <c r="E69" s="1"/>
  <c r="N44"/>
  <c r="E76" s="1"/>
  <c r="N36"/>
  <c r="E68" s="1"/>
  <c r="F68" s="1"/>
  <c r="N43"/>
  <c r="E75" s="1"/>
  <c r="N35"/>
  <c r="E67" s="1"/>
  <c r="N46"/>
  <c r="E78" s="1"/>
  <c r="N38"/>
  <c r="E70" s="1"/>
  <c r="N41"/>
  <c r="E73" s="1"/>
  <c r="N33"/>
  <c r="E65" s="1"/>
  <c r="F62" i="40"/>
  <c r="F46"/>
  <c r="C61"/>
  <c r="N41"/>
  <c r="E72" s="1"/>
  <c r="N33"/>
  <c r="E64" s="1"/>
  <c r="C71"/>
  <c r="C63"/>
  <c r="C72"/>
  <c r="C64"/>
  <c r="C73"/>
  <c r="C65"/>
  <c r="N30"/>
  <c r="C74"/>
  <c r="C66"/>
  <c r="N39"/>
  <c r="E70" s="1"/>
  <c r="N42"/>
  <c r="E73" s="1"/>
  <c r="N34"/>
  <c r="E65" s="1"/>
  <c r="N37"/>
  <c r="E68" s="1"/>
  <c r="D61"/>
  <c r="C75"/>
  <c r="C67"/>
  <c r="C68"/>
  <c r="F66" i="39"/>
  <c r="F68"/>
  <c r="F65"/>
  <c r="N46"/>
  <c r="E61"/>
  <c r="C69"/>
  <c r="C74"/>
  <c r="J46" l="1"/>
  <c r="F63"/>
  <c r="C50"/>
  <c r="N48" i="41"/>
  <c r="E63"/>
  <c r="D87"/>
  <c r="F67"/>
  <c r="C52"/>
  <c r="F76"/>
  <c r="F65"/>
  <c r="F74"/>
  <c r="F63"/>
  <c r="F69"/>
  <c r="F77"/>
  <c r="F70"/>
  <c r="F78"/>
  <c r="D84" i="40"/>
  <c r="F65"/>
  <c r="F63"/>
  <c r="F75"/>
  <c r="N46"/>
  <c r="C50" s="1"/>
  <c r="E61"/>
  <c r="F72"/>
  <c r="F67"/>
  <c r="F74"/>
  <c r="F64"/>
  <c r="F68"/>
  <c r="F66"/>
  <c r="F73"/>
  <c r="F71"/>
  <c r="C84"/>
  <c r="F70"/>
  <c r="F69" i="39"/>
  <c r="E84"/>
  <c r="F74"/>
  <c r="F61"/>
  <c r="C84"/>
  <c r="G84" l="1"/>
  <c r="E87" i="41"/>
  <c r="G87" s="1"/>
  <c r="E84" i="40"/>
  <c r="G84" s="1"/>
  <c r="F61"/>
  <c r="G62" i="38" l="1"/>
  <c r="H50"/>
  <c r="G50"/>
  <c r="H49"/>
  <c r="G49"/>
  <c r="H48"/>
  <c r="G48"/>
  <c r="H47"/>
  <c r="G47"/>
  <c r="H46"/>
  <c r="G46"/>
  <c r="H45"/>
  <c r="G45"/>
  <c r="H44"/>
  <c r="G44"/>
  <c r="H43"/>
  <c r="G43"/>
  <c r="H42"/>
  <c r="G42"/>
  <c r="D42"/>
  <c r="H41"/>
  <c r="G41"/>
  <c r="D41"/>
  <c r="H40"/>
  <c r="G40"/>
  <c r="D40"/>
  <c r="H39"/>
  <c r="G39"/>
  <c r="D39"/>
  <c r="H38"/>
  <c r="G38"/>
  <c r="D38"/>
  <c r="H37"/>
  <c r="G37"/>
  <c r="D37"/>
  <c r="H36"/>
  <c r="G36"/>
  <c r="D36"/>
  <c r="H35"/>
  <c r="G35"/>
  <c r="D35"/>
  <c r="H34"/>
  <c r="G34"/>
  <c r="D34"/>
  <c r="H33"/>
  <c r="G33"/>
  <c r="D33"/>
  <c r="H32"/>
  <c r="G32"/>
  <c r="J24"/>
  <c r="K50" s="1"/>
  <c r="I24"/>
  <c r="H24"/>
  <c r="D50" s="1"/>
  <c r="E24"/>
  <c r="L50" s="1"/>
  <c r="J23"/>
  <c r="I49" s="1"/>
  <c r="J49" s="1"/>
  <c r="I23"/>
  <c r="H23"/>
  <c r="D49" s="1"/>
  <c r="E23"/>
  <c r="L49" s="1"/>
  <c r="J22"/>
  <c r="K48" s="1"/>
  <c r="I22"/>
  <c r="H22"/>
  <c r="D48" s="1"/>
  <c r="E22"/>
  <c r="L48" s="1"/>
  <c r="J21"/>
  <c r="I47" s="1"/>
  <c r="J47" s="1"/>
  <c r="I21"/>
  <c r="H21"/>
  <c r="D47" s="1"/>
  <c r="E21"/>
  <c r="L47" s="1"/>
  <c r="J20"/>
  <c r="K46" s="1"/>
  <c r="I20"/>
  <c r="H20"/>
  <c r="D46" s="1"/>
  <c r="E20"/>
  <c r="L46" s="1"/>
  <c r="J19"/>
  <c r="I45" s="1"/>
  <c r="J45" s="1"/>
  <c r="I19"/>
  <c r="H19"/>
  <c r="D45" s="1"/>
  <c r="E19"/>
  <c r="L45" s="1"/>
  <c r="J18"/>
  <c r="K44" s="1"/>
  <c r="I18"/>
  <c r="H18"/>
  <c r="D44" s="1"/>
  <c r="E18"/>
  <c r="L44" s="1"/>
  <c r="J17"/>
  <c r="I43" s="1"/>
  <c r="J43" s="1"/>
  <c r="I17"/>
  <c r="H17"/>
  <c r="D43" s="1"/>
  <c r="E17"/>
  <c r="L43" s="1"/>
  <c r="J16"/>
  <c r="K42" s="1"/>
  <c r="I16"/>
  <c r="H16"/>
  <c r="E16"/>
  <c r="L42" s="1"/>
  <c r="J15"/>
  <c r="I41" s="1"/>
  <c r="J41" s="1"/>
  <c r="I15"/>
  <c r="H15"/>
  <c r="E15"/>
  <c r="L41" s="1"/>
  <c r="J14"/>
  <c r="K40" s="1"/>
  <c r="I14"/>
  <c r="H14"/>
  <c r="E14"/>
  <c r="L40" s="1"/>
  <c r="J13"/>
  <c r="I39" s="1"/>
  <c r="J39" s="1"/>
  <c r="I13"/>
  <c r="H13"/>
  <c r="E13"/>
  <c r="L39" s="1"/>
  <c r="J12"/>
  <c r="K38" s="1"/>
  <c r="I12"/>
  <c r="H12"/>
  <c r="E12"/>
  <c r="L38" s="1"/>
  <c r="J11"/>
  <c r="I37" s="1"/>
  <c r="J37" s="1"/>
  <c r="I11"/>
  <c r="H11"/>
  <c r="E11"/>
  <c r="L37" s="1"/>
  <c r="J10"/>
  <c r="K36" s="1"/>
  <c r="I10"/>
  <c r="H10"/>
  <c r="E10"/>
  <c r="L36" s="1"/>
  <c r="J9"/>
  <c r="I35" s="1"/>
  <c r="J35" s="1"/>
  <c r="I9"/>
  <c r="H9"/>
  <c r="E9"/>
  <c r="L35" s="1"/>
  <c r="J8"/>
  <c r="K34" s="1"/>
  <c r="I8"/>
  <c r="H8"/>
  <c r="E8"/>
  <c r="L34" s="1"/>
  <c r="J7"/>
  <c r="K33" s="1"/>
  <c r="I7"/>
  <c r="H7"/>
  <c r="E7"/>
  <c r="L33" s="1"/>
  <c r="J6"/>
  <c r="K32" s="1"/>
  <c r="I6"/>
  <c r="H6"/>
  <c r="D32" s="1"/>
  <c r="E6"/>
  <c r="E32" s="1"/>
  <c r="F44" l="1"/>
  <c r="N33"/>
  <c r="F50"/>
  <c r="L32"/>
  <c r="I33"/>
  <c r="J33" s="1"/>
  <c r="M33"/>
  <c r="I34"/>
  <c r="J34" s="1"/>
  <c r="E35"/>
  <c r="F35" s="1"/>
  <c r="M35"/>
  <c r="I36"/>
  <c r="J36" s="1"/>
  <c r="E37"/>
  <c r="F37" s="1"/>
  <c r="M37"/>
  <c r="I38"/>
  <c r="J38" s="1"/>
  <c r="E39"/>
  <c r="F39" s="1"/>
  <c r="M39"/>
  <c r="I40"/>
  <c r="J40" s="1"/>
  <c r="E41"/>
  <c r="F41" s="1"/>
  <c r="M41"/>
  <c r="I42"/>
  <c r="J42" s="1"/>
  <c r="E43"/>
  <c r="F43" s="1"/>
  <c r="C77" s="1"/>
  <c r="M43"/>
  <c r="I44"/>
  <c r="J44" s="1"/>
  <c r="E45"/>
  <c r="F45" s="1"/>
  <c r="C79" s="1"/>
  <c r="M45"/>
  <c r="I46"/>
  <c r="J46" s="1"/>
  <c r="E47"/>
  <c r="F47" s="1"/>
  <c r="C81" s="1"/>
  <c r="M47"/>
  <c r="I48"/>
  <c r="J48" s="1"/>
  <c r="E49"/>
  <c r="F49" s="1"/>
  <c r="C83" s="1"/>
  <c r="M49"/>
  <c r="I50"/>
  <c r="J50" s="1"/>
  <c r="I32"/>
  <c r="C33"/>
  <c r="C34"/>
  <c r="C35"/>
  <c r="K35"/>
  <c r="N35" s="1"/>
  <c r="C36"/>
  <c r="C37"/>
  <c r="K37"/>
  <c r="N37" s="1"/>
  <c r="C38"/>
  <c r="C39"/>
  <c r="K39"/>
  <c r="C40"/>
  <c r="C41"/>
  <c r="K41"/>
  <c r="N41" s="1"/>
  <c r="C42"/>
  <c r="C43"/>
  <c r="K43"/>
  <c r="N43" s="1"/>
  <c r="C44"/>
  <c r="C45"/>
  <c r="K45"/>
  <c r="N45" s="1"/>
  <c r="E79" s="1"/>
  <c r="C46"/>
  <c r="C47"/>
  <c r="K47"/>
  <c r="C48"/>
  <c r="C49"/>
  <c r="K49"/>
  <c r="N49" s="1"/>
  <c r="C50"/>
  <c r="C32"/>
  <c r="D69" s="1"/>
  <c r="M32"/>
  <c r="E33"/>
  <c r="F33" s="1"/>
  <c r="E34"/>
  <c r="F34" s="1"/>
  <c r="M34"/>
  <c r="N34" s="1"/>
  <c r="E68" s="1"/>
  <c r="E36"/>
  <c r="F36" s="1"/>
  <c r="M36"/>
  <c r="N36" s="1"/>
  <c r="E70" s="1"/>
  <c r="E38"/>
  <c r="F38" s="1"/>
  <c r="M38"/>
  <c r="N38" s="1"/>
  <c r="E72" s="1"/>
  <c r="E40"/>
  <c r="F40" s="1"/>
  <c r="M40"/>
  <c r="N40" s="1"/>
  <c r="E74" s="1"/>
  <c r="E42"/>
  <c r="F42" s="1"/>
  <c r="M42"/>
  <c r="N42" s="1"/>
  <c r="E76" s="1"/>
  <c r="E44"/>
  <c r="M44"/>
  <c r="N44" s="1"/>
  <c r="E78" s="1"/>
  <c r="E46"/>
  <c r="F46" s="1"/>
  <c r="C80" s="1"/>
  <c r="M46"/>
  <c r="N46" s="1"/>
  <c r="E80" s="1"/>
  <c r="E48"/>
  <c r="F48" s="1"/>
  <c r="C82" s="1"/>
  <c r="M48"/>
  <c r="N48" s="1"/>
  <c r="E82" s="1"/>
  <c r="E50"/>
  <c r="M50"/>
  <c r="N50" s="1"/>
  <c r="E84" s="1"/>
  <c r="F81" l="1"/>
  <c r="F79"/>
  <c r="F82"/>
  <c r="F83"/>
  <c r="C67"/>
  <c r="F52"/>
  <c r="D84"/>
  <c r="D76"/>
  <c r="D68"/>
  <c r="D83"/>
  <c r="D75"/>
  <c r="D71"/>
  <c r="C78"/>
  <c r="C70"/>
  <c r="D82"/>
  <c r="D74"/>
  <c r="E83"/>
  <c r="C75"/>
  <c r="F75" s="1"/>
  <c r="C76"/>
  <c r="C72"/>
  <c r="F72" s="1"/>
  <c r="C68"/>
  <c r="F68" s="1"/>
  <c r="N47"/>
  <c r="E81" s="1"/>
  <c r="N39"/>
  <c r="E73" s="1"/>
  <c r="D78"/>
  <c r="C73"/>
  <c r="D70"/>
  <c r="E67"/>
  <c r="N52"/>
  <c r="J52"/>
  <c r="D67"/>
  <c r="E71"/>
  <c r="C71"/>
  <c r="F71" s="1"/>
  <c r="C84"/>
  <c r="F84" s="1"/>
  <c r="D79"/>
  <c r="C74"/>
  <c r="E77"/>
  <c r="E69"/>
  <c r="C69"/>
  <c r="E75"/>
  <c r="D80"/>
  <c r="F80" s="1"/>
  <c r="D72"/>
  <c r="D81"/>
  <c r="D77"/>
  <c r="F77" s="1"/>
  <c r="D73"/>
  <c r="C93" l="1"/>
  <c r="F67"/>
  <c r="F73"/>
  <c r="F78"/>
  <c r="F69"/>
  <c r="D93"/>
  <c r="F70"/>
  <c r="C56"/>
  <c r="F74"/>
  <c r="E93"/>
  <c r="F76"/>
  <c r="G93" l="1"/>
  <c r="I47" i="37" l="1"/>
  <c r="E47"/>
  <c r="I46"/>
  <c r="E46"/>
  <c r="I45"/>
  <c r="E45"/>
  <c r="I44"/>
  <c r="E44"/>
  <c r="I43"/>
  <c r="E43"/>
  <c r="I42"/>
  <c r="E42"/>
  <c r="I41"/>
  <c r="E41"/>
  <c r="I40"/>
  <c r="E40"/>
  <c r="I39"/>
  <c r="E39"/>
  <c r="I38"/>
  <c r="E38"/>
  <c r="I37"/>
  <c r="E37"/>
  <c r="I36"/>
  <c r="E36"/>
  <c r="I35"/>
  <c r="E35"/>
  <c r="I34"/>
  <c r="E34"/>
  <c r="I33"/>
  <c r="E33"/>
  <c r="I32"/>
  <c r="E32"/>
  <c r="I31"/>
  <c r="E31"/>
  <c r="I30"/>
  <c r="E30"/>
  <c r="L23"/>
  <c r="G47" s="1"/>
  <c r="K47" s="1"/>
  <c r="K23"/>
  <c r="F47" s="1"/>
  <c r="F23"/>
  <c r="B47" s="1"/>
  <c r="D23"/>
  <c r="C47" s="1"/>
  <c r="L47" s="1"/>
  <c r="L22"/>
  <c r="G46" s="1"/>
  <c r="K46" s="1"/>
  <c r="K22"/>
  <c r="F46" s="1"/>
  <c r="F22"/>
  <c r="B46" s="1"/>
  <c r="D22"/>
  <c r="C46" s="1"/>
  <c r="L46" s="1"/>
  <c r="L21"/>
  <c r="G45" s="1"/>
  <c r="K45" s="1"/>
  <c r="K21"/>
  <c r="F45" s="1"/>
  <c r="F21"/>
  <c r="B45" s="1"/>
  <c r="D21"/>
  <c r="C45" s="1"/>
  <c r="L45" s="1"/>
  <c r="L20"/>
  <c r="G44" s="1"/>
  <c r="K44" s="1"/>
  <c r="K20"/>
  <c r="F44" s="1"/>
  <c r="F20"/>
  <c r="B44" s="1"/>
  <c r="D20"/>
  <c r="C44" s="1"/>
  <c r="L44" s="1"/>
  <c r="L19"/>
  <c r="G43" s="1"/>
  <c r="K43" s="1"/>
  <c r="K19"/>
  <c r="F43" s="1"/>
  <c r="F19"/>
  <c r="B43" s="1"/>
  <c r="D19"/>
  <c r="C43" s="1"/>
  <c r="L43" s="1"/>
  <c r="L18"/>
  <c r="G42" s="1"/>
  <c r="K42" s="1"/>
  <c r="K18"/>
  <c r="F42" s="1"/>
  <c r="F18"/>
  <c r="B42" s="1"/>
  <c r="D18"/>
  <c r="C42" s="1"/>
  <c r="L42" s="1"/>
  <c r="L17"/>
  <c r="G41" s="1"/>
  <c r="K41" s="1"/>
  <c r="K17"/>
  <c r="F41" s="1"/>
  <c r="F17"/>
  <c r="B41" s="1"/>
  <c r="D17"/>
  <c r="C41" s="1"/>
  <c r="L41" s="1"/>
  <c r="L16"/>
  <c r="G40" s="1"/>
  <c r="K40" s="1"/>
  <c r="K16"/>
  <c r="F40" s="1"/>
  <c r="F16"/>
  <c r="B40" s="1"/>
  <c r="D16"/>
  <c r="C40" s="1"/>
  <c r="L40" s="1"/>
  <c r="L15"/>
  <c r="G39" s="1"/>
  <c r="K39" s="1"/>
  <c r="K15"/>
  <c r="F39" s="1"/>
  <c r="F15"/>
  <c r="B39" s="1"/>
  <c r="D15"/>
  <c r="C39" s="1"/>
  <c r="L39" s="1"/>
  <c r="L14"/>
  <c r="G38" s="1"/>
  <c r="K38" s="1"/>
  <c r="K14"/>
  <c r="F38" s="1"/>
  <c r="F14"/>
  <c r="B38" s="1"/>
  <c r="D14"/>
  <c r="C38" s="1"/>
  <c r="L38" s="1"/>
  <c r="L13"/>
  <c r="G37" s="1"/>
  <c r="K37" s="1"/>
  <c r="K13"/>
  <c r="F37" s="1"/>
  <c r="F13"/>
  <c r="B37" s="1"/>
  <c r="D13"/>
  <c r="C37" s="1"/>
  <c r="L37" s="1"/>
  <c r="L12"/>
  <c r="G36" s="1"/>
  <c r="K36" s="1"/>
  <c r="K12"/>
  <c r="F36" s="1"/>
  <c r="F12"/>
  <c r="B36" s="1"/>
  <c r="D12"/>
  <c r="C36" s="1"/>
  <c r="L36" s="1"/>
  <c r="L11"/>
  <c r="G35" s="1"/>
  <c r="K35" s="1"/>
  <c r="K11"/>
  <c r="F35" s="1"/>
  <c r="F11"/>
  <c r="B35" s="1"/>
  <c r="D11"/>
  <c r="C35" s="1"/>
  <c r="L35" s="1"/>
  <c r="L10"/>
  <c r="G34" s="1"/>
  <c r="K34" s="1"/>
  <c r="K10"/>
  <c r="F34" s="1"/>
  <c r="F10"/>
  <c r="B34" s="1"/>
  <c r="D10"/>
  <c r="C34" s="1"/>
  <c r="L34" s="1"/>
  <c r="L9"/>
  <c r="G33" s="1"/>
  <c r="K33" s="1"/>
  <c r="K9"/>
  <c r="F33" s="1"/>
  <c r="F9"/>
  <c r="B33" s="1"/>
  <c r="D9"/>
  <c r="C33" s="1"/>
  <c r="L33" s="1"/>
  <c r="L8"/>
  <c r="G32" s="1"/>
  <c r="K32" s="1"/>
  <c r="K8"/>
  <c r="F32" s="1"/>
  <c r="F8"/>
  <c r="B32" s="1"/>
  <c r="D8"/>
  <c r="C32" s="1"/>
  <c r="L32" s="1"/>
  <c r="L7"/>
  <c r="G31" s="1"/>
  <c r="K31" s="1"/>
  <c r="K7"/>
  <c r="F31" s="1"/>
  <c r="F7"/>
  <c r="B31" s="1"/>
  <c r="D7"/>
  <c r="C31" s="1"/>
  <c r="L31" s="1"/>
  <c r="L6"/>
  <c r="G30" s="1"/>
  <c r="K30" s="1"/>
  <c r="K6"/>
  <c r="F30" s="1"/>
  <c r="F6"/>
  <c r="B30" s="1"/>
  <c r="D6"/>
  <c r="C30" s="1"/>
  <c r="L30" s="1"/>
  <c r="I43" i="36"/>
  <c r="E43"/>
  <c r="C43"/>
  <c r="L43" s="1"/>
  <c r="I42"/>
  <c r="E42"/>
  <c r="I41"/>
  <c r="E41"/>
  <c r="I40"/>
  <c r="E40"/>
  <c r="I39"/>
  <c r="E39"/>
  <c r="C39"/>
  <c r="L39" s="1"/>
  <c r="I38"/>
  <c r="E38"/>
  <c r="I37"/>
  <c r="E37"/>
  <c r="I36"/>
  <c r="E36"/>
  <c r="I35"/>
  <c r="E35"/>
  <c r="C35"/>
  <c r="L35" s="1"/>
  <c r="I34"/>
  <c r="E34"/>
  <c r="I33"/>
  <c r="E33"/>
  <c r="I32"/>
  <c r="E32"/>
  <c r="I31"/>
  <c r="E31"/>
  <c r="C31"/>
  <c r="L31" s="1"/>
  <c r="I30"/>
  <c r="E30"/>
  <c r="I29"/>
  <c r="E29"/>
  <c r="I28"/>
  <c r="E28"/>
  <c r="L21"/>
  <c r="G43" s="1"/>
  <c r="K43" s="1"/>
  <c r="K21"/>
  <c r="F43" s="1"/>
  <c r="F21"/>
  <c r="B43" s="1"/>
  <c r="D21"/>
  <c r="L20"/>
  <c r="G42" s="1"/>
  <c r="K42" s="1"/>
  <c r="K20"/>
  <c r="F42" s="1"/>
  <c r="F20"/>
  <c r="B42" s="1"/>
  <c r="D20"/>
  <c r="C42" s="1"/>
  <c r="L42" s="1"/>
  <c r="L19"/>
  <c r="G41" s="1"/>
  <c r="K41" s="1"/>
  <c r="K19"/>
  <c r="F41" s="1"/>
  <c r="F19"/>
  <c r="B41" s="1"/>
  <c r="D19"/>
  <c r="C41" s="1"/>
  <c r="L41" s="1"/>
  <c r="L18"/>
  <c r="G40" s="1"/>
  <c r="K40" s="1"/>
  <c r="K18"/>
  <c r="F40" s="1"/>
  <c r="F18"/>
  <c r="B40" s="1"/>
  <c r="D18"/>
  <c r="C40" s="1"/>
  <c r="L40" s="1"/>
  <c r="L17"/>
  <c r="G39" s="1"/>
  <c r="K39" s="1"/>
  <c r="K17"/>
  <c r="F39" s="1"/>
  <c r="F17"/>
  <c r="B39" s="1"/>
  <c r="D17"/>
  <c r="L16"/>
  <c r="G38" s="1"/>
  <c r="K38" s="1"/>
  <c r="K16"/>
  <c r="F38" s="1"/>
  <c r="F16"/>
  <c r="B38" s="1"/>
  <c r="D16"/>
  <c r="C38" s="1"/>
  <c r="L38" s="1"/>
  <c r="L15"/>
  <c r="G37" s="1"/>
  <c r="K37" s="1"/>
  <c r="K15"/>
  <c r="F37" s="1"/>
  <c r="F15"/>
  <c r="B37" s="1"/>
  <c r="D15"/>
  <c r="C37" s="1"/>
  <c r="L37" s="1"/>
  <c r="L14"/>
  <c r="G36" s="1"/>
  <c r="K36" s="1"/>
  <c r="K14"/>
  <c r="F36" s="1"/>
  <c r="F14"/>
  <c r="B36" s="1"/>
  <c r="D14"/>
  <c r="C36" s="1"/>
  <c r="L36" s="1"/>
  <c r="L13"/>
  <c r="G35" s="1"/>
  <c r="K35" s="1"/>
  <c r="K13"/>
  <c r="F35" s="1"/>
  <c r="F13"/>
  <c r="B35" s="1"/>
  <c r="D13"/>
  <c r="L12"/>
  <c r="G34" s="1"/>
  <c r="K34" s="1"/>
  <c r="K12"/>
  <c r="F34" s="1"/>
  <c r="F12"/>
  <c r="B34" s="1"/>
  <c r="D12"/>
  <c r="C34" s="1"/>
  <c r="L34" s="1"/>
  <c r="L11"/>
  <c r="G33" s="1"/>
  <c r="K33" s="1"/>
  <c r="K11"/>
  <c r="F33" s="1"/>
  <c r="F11"/>
  <c r="B33" s="1"/>
  <c r="D11"/>
  <c r="C33" s="1"/>
  <c r="L33" s="1"/>
  <c r="L10"/>
  <c r="G32" s="1"/>
  <c r="K32" s="1"/>
  <c r="K10"/>
  <c r="F32" s="1"/>
  <c r="F10"/>
  <c r="B32" s="1"/>
  <c r="D10"/>
  <c r="C32" s="1"/>
  <c r="L32" s="1"/>
  <c r="L9"/>
  <c r="G31" s="1"/>
  <c r="K31" s="1"/>
  <c r="K9"/>
  <c r="F31" s="1"/>
  <c r="F9"/>
  <c r="B31" s="1"/>
  <c r="D9"/>
  <c r="L8"/>
  <c r="G30" s="1"/>
  <c r="K30" s="1"/>
  <c r="K8"/>
  <c r="F30" s="1"/>
  <c r="F8"/>
  <c r="B30" s="1"/>
  <c r="D8"/>
  <c r="C30" s="1"/>
  <c r="L30" s="1"/>
  <c r="L7"/>
  <c r="G29" s="1"/>
  <c r="K29" s="1"/>
  <c r="K7"/>
  <c r="F29" s="1"/>
  <c r="F7"/>
  <c r="B29" s="1"/>
  <c r="D7"/>
  <c r="C29" s="1"/>
  <c r="L29" s="1"/>
  <c r="L6"/>
  <c r="G28" s="1"/>
  <c r="K28" s="1"/>
  <c r="K6"/>
  <c r="F28" s="1"/>
  <c r="F6"/>
  <c r="B28" s="1"/>
  <c r="D6"/>
  <c r="C28" s="1"/>
  <c r="L28" s="1"/>
  <c r="G60" i="35"/>
  <c r="H48"/>
  <c r="G48"/>
  <c r="D48"/>
  <c r="H47"/>
  <c r="G47"/>
  <c r="L46"/>
  <c r="H46"/>
  <c r="G46"/>
  <c r="C46"/>
  <c r="H45"/>
  <c r="G45"/>
  <c r="C45"/>
  <c r="H44"/>
  <c r="G44"/>
  <c r="D44"/>
  <c r="H43"/>
  <c r="G43"/>
  <c r="L42"/>
  <c r="H42"/>
  <c r="G42"/>
  <c r="C42"/>
  <c r="H41"/>
  <c r="G41"/>
  <c r="C41"/>
  <c r="H40"/>
  <c r="G40"/>
  <c r="D40"/>
  <c r="H39"/>
  <c r="G39"/>
  <c r="L38"/>
  <c r="H38"/>
  <c r="G38"/>
  <c r="C38"/>
  <c r="H37"/>
  <c r="G37"/>
  <c r="C37"/>
  <c r="H36"/>
  <c r="G36"/>
  <c r="D36"/>
  <c r="H35"/>
  <c r="G35"/>
  <c r="L34"/>
  <c r="H34"/>
  <c r="G34"/>
  <c r="C34"/>
  <c r="H33"/>
  <c r="G33"/>
  <c r="C33"/>
  <c r="H32"/>
  <c r="G32"/>
  <c r="D32"/>
  <c r="H31"/>
  <c r="G31"/>
  <c r="E31"/>
  <c r="I23"/>
  <c r="J23" s="1"/>
  <c r="H23"/>
  <c r="E23"/>
  <c r="E48" s="1"/>
  <c r="I22"/>
  <c r="J22" s="1"/>
  <c r="H22"/>
  <c r="D47" s="1"/>
  <c r="E22"/>
  <c r="E47" s="1"/>
  <c r="I21"/>
  <c r="J21" s="1"/>
  <c r="H21"/>
  <c r="D46" s="1"/>
  <c r="E21"/>
  <c r="E46" s="1"/>
  <c r="I20"/>
  <c r="H20"/>
  <c r="D45" s="1"/>
  <c r="F45" s="1"/>
  <c r="E20"/>
  <c r="E45" s="1"/>
  <c r="I19"/>
  <c r="H19"/>
  <c r="E19"/>
  <c r="E44" s="1"/>
  <c r="I18"/>
  <c r="J18" s="1"/>
  <c r="H18"/>
  <c r="D43" s="1"/>
  <c r="E18"/>
  <c r="E43" s="1"/>
  <c r="I17"/>
  <c r="J17" s="1"/>
  <c r="H17"/>
  <c r="D42" s="1"/>
  <c r="E17"/>
  <c r="E42" s="1"/>
  <c r="I16"/>
  <c r="H16"/>
  <c r="D41" s="1"/>
  <c r="F41" s="1"/>
  <c r="E16"/>
  <c r="E41" s="1"/>
  <c r="I15"/>
  <c r="H15"/>
  <c r="E15"/>
  <c r="E40" s="1"/>
  <c r="I14"/>
  <c r="J14" s="1"/>
  <c r="H14"/>
  <c r="D39" s="1"/>
  <c r="E14"/>
  <c r="E39" s="1"/>
  <c r="I13"/>
  <c r="J13" s="1"/>
  <c r="H13"/>
  <c r="D38" s="1"/>
  <c r="E13"/>
  <c r="E38" s="1"/>
  <c r="I12"/>
  <c r="H12"/>
  <c r="D37" s="1"/>
  <c r="F37" s="1"/>
  <c r="E12"/>
  <c r="E37" s="1"/>
  <c r="I11"/>
  <c r="H11"/>
  <c r="E11"/>
  <c r="E36" s="1"/>
  <c r="I10"/>
  <c r="J10" s="1"/>
  <c r="H10"/>
  <c r="D35" s="1"/>
  <c r="E10"/>
  <c r="E35" s="1"/>
  <c r="I9"/>
  <c r="J9" s="1"/>
  <c r="H9"/>
  <c r="D34" s="1"/>
  <c r="E9"/>
  <c r="E34" s="1"/>
  <c r="I8"/>
  <c r="H8"/>
  <c r="D33" s="1"/>
  <c r="F33" s="1"/>
  <c r="E8"/>
  <c r="E33" s="1"/>
  <c r="I7"/>
  <c r="H7"/>
  <c r="E7"/>
  <c r="E32" s="1"/>
  <c r="I6"/>
  <c r="J6" s="1"/>
  <c r="H6"/>
  <c r="D31" s="1"/>
  <c r="E6"/>
  <c r="M48" s="1"/>
  <c r="G56" i="34"/>
  <c r="H44"/>
  <c r="G44"/>
  <c r="H43"/>
  <c r="G43"/>
  <c r="C43"/>
  <c r="H42"/>
  <c r="G42"/>
  <c r="C42"/>
  <c r="H41"/>
  <c r="G41"/>
  <c r="C41"/>
  <c r="H40"/>
  <c r="G40"/>
  <c r="H39"/>
  <c r="G39"/>
  <c r="C39"/>
  <c r="H38"/>
  <c r="G38"/>
  <c r="C38"/>
  <c r="H37"/>
  <c r="G37"/>
  <c r="C37"/>
  <c r="H36"/>
  <c r="G36"/>
  <c r="H35"/>
  <c r="G35"/>
  <c r="C35"/>
  <c r="H34"/>
  <c r="G34"/>
  <c r="C34"/>
  <c r="H33"/>
  <c r="G33"/>
  <c r="C33"/>
  <c r="H32"/>
  <c r="G32"/>
  <c r="H31"/>
  <c r="G31"/>
  <c r="C31"/>
  <c r="H30"/>
  <c r="G30"/>
  <c r="C30"/>
  <c r="H29"/>
  <c r="G29"/>
  <c r="I21"/>
  <c r="H21"/>
  <c r="E21"/>
  <c r="E44" s="1"/>
  <c r="I20"/>
  <c r="H20"/>
  <c r="J20" s="1"/>
  <c r="E20"/>
  <c r="E43" s="1"/>
  <c r="I19"/>
  <c r="H19"/>
  <c r="E19"/>
  <c r="E42" s="1"/>
  <c r="I18"/>
  <c r="H18"/>
  <c r="E18"/>
  <c r="E41" s="1"/>
  <c r="I17"/>
  <c r="H17"/>
  <c r="E17"/>
  <c r="E40" s="1"/>
  <c r="I16"/>
  <c r="H16"/>
  <c r="J16" s="1"/>
  <c r="E16"/>
  <c r="E39" s="1"/>
  <c r="I15"/>
  <c r="H15"/>
  <c r="E15"/>
  <c r="E38" s="1"/>
  <c r="I14"/>
  <c r="H14"/>
  <c r="E14"/>
  <c r="E37" s="1"/>
  <c r="I13"/>
  <c r="H13"/>
  <c r="E13"/>
  <c r="E36" s="1"/>
  <c r="I12"/>
  <c r="H12"/>
  <c r="J12" s="1"/>
  <c r="E12"/>
  <c r="E35" s="1"/>
  <c r="I11"/>
  <c r="H11"/>
  <c r="E11"/>
  <c r="E34" s="1"/>
  <c r="I10"/>
  <c r="H10"/>
  <c r="E10"/>
  <c r="E33" s="1"/>
  <c r="I9"/>
  <c r="H9"/>
  <c r="E9"/>
  <c r="E32" s="1"/>
  <c r="I8"/>
  <c r="H8"/>
  <c r="J8" s="1"/>
  <c r="E8"/>
  <c r="E31" s="1"/>
  <c r="I7"/>
  <c r="H7"/>
  <c r="E7"/>
  <c r="E30" s="1"/>
  <c r="I6"/>
  <c r="H6"/>
  <c r="E6"/>
  <c r="M44" s="1"/>
  <c r="G60" i="33"/>
  <c r="H48"/>
  <c r="G48"/>
  <c r="C48"/>
  <c r="L47"/>
  <c r="H47"/>
  <c r="G47"/>
  <c r="E47"/>
  <c r="D47"/>
  <c r="C47"/>
  <c r="H46"/>
  <c r="G46"/>
  <c r="C46"/>
  <c r="H45"/>
  <c r="G45"/>
  <c r="E45"/>
  <c r="C45"/>
  <c r="H44"/>
  <c r="G44"/>
  <c r="D44"/>
  <c r="C44"/>
  <c r="M43"/>
  <c r="H43"/>
  <c r="G43"/>
  <c r="E43"/>
  <c r="C43"/>
  <c r="M42"/>
  <c r="H42"/>
  <c r="G42"/>
  <c r="E42"/>
  <c r="M41"/>
  <c r="H41"/>
  <c r="G41"/>
  <c r="E41"/>
  <c r="C41"/>
  <c r="H40"/>
  <c r="G40"/>
  <c r="D40"/>
  <c r="C40"/>
  <c r="M39"/>
  <c r="H39"/>
  <c r="G39"/>
  <c r="E39"/>
  <c r="C39"/>
  <c r="M38"/>
  <c r="H38"/>
  <c r="G38"/>
  <c r="E38"/>
  <c r="M37"/>
  <c r="H37"/>
  <c r="G37"/>
  <c r="E37"/>
  <c r="C37"/>
  <c r="H36"/>
  <c r="G36"/>
  <c r="D36"/>
  <c r="C36"/>
  <c r="M35"/>
  <c r="H35"/>
  <c r="G35"/>
  <c r="E35"/>
  <c r="C35"/>
  <c r="M34"/>
  <c r="H34"/>
  <c r="G34"/>
  <c r="E34"/>
  <c r="M33"/>
  <c r="H33"/>
  <c r="G33"/>
  <c r="E33"/>
  <c r="C33"/>
  <c r="H32"/>
  <c r="G32"/>
  <c r="D32"/>
  <c r="C32"/>
  <c r="L31"/>
  <c r="H31"/>
  <c r="G31"/>
  <c r="E31"/>
  <c r="I23"/>
  <c r="J23" s="1"/>
  <c r="H23"/>
  <c r="D48" s="1"/>
  <c r="E23"/>
  <c r="L48" s="1"/>
  <c r="I22"/>
  <c r="J22" s="1"/>
  <c r="H22"/>
  <c r="E22"/>
  <c r="I21"/>
  <c r="J21" s="1"/>
  <c r="H21"/>
  <c r="D46" s="1"/>
  <c r="E21"/>
  <c r="L46" s="1"/>
  <c r="I20"/>
  <c r="H20"/>
  <c r="D45" s="1"/>
  <c r="F45" s="1"/>
  <c r="E20"/>
  <c r="L45" s="1"/>
  <c r="I19"/>
  <c r="J19" s="1"/>
  <c r="H19"/>
  <c r="E19"/>
  <c r="E44" s="1"/>
  <c r="I18"/>
  <c r="J18" s="1"/>
  <c r="H18"/>
  <c r="D43" s="1"/>
  <c r="F43" s="1"/>
  <c r="E18"/>
  <c r="L43" s="1"/>
  <c r="I17"/>
  <c r="J17" s="1"/>
  <c r="H17"/>
  <c r="D42" s="1"/>
  <c r="F42" s="1"/>
  <c r="E17"/>
  <c r="L42" s="1"/>
  <c r="I16"/>
  <c r="H16"/>
  <c r="D41" s="1"/>
  <c r="F41" s="1"/>
  <c r="E16"/>
  <c r="L41" s="1"/>
  <c r="I15"/>
  <c r="J15" s="1"/>
  <c r="H15"/>
  <c r="E15"/>
  <c r="E40" s="1"/>
  <c r="I14"/>
  <c r="J14" s="1"/>
  <c r="H14"/>
  <c r="D39" s="1"/>
  <c r="F39" s="1"/>
  <c r="E14"/>
  <c r="L39" s="1"/>
  <c r="I13"/>
  <c r="J13" s="1"/>
  <c r="H13"/>
  <c r="D38" s="1"/>
  <c r="F38" s="1"/>
  <c r="E13"/>
  <c r="L38" s="1"/>
  <c r="I12"/>
  <c r="H12"/>
  <c r="D37" s="1"/>
  <c r="F37" s="1"/>
  <c r="E12"/>
  <c r="L37" s="1"/>
  <c r="I11"/>
  <c r="J11" s="1"/>
  <c r="H11"/>
  <c r="E11"/>
  <c r="E36" s="1"/>
  <c r="I10"/>
  <c r="J10" s="1"/>
  <c r="H10"/>
  <c r="D35" s="1"/>
  <c r="F35" s="1"/>
  <c r="E10"/>
  <c r="L35" s="1"/>
  <c r="I9"/>
  <c r="J9" s="1"/>
  <c r="H9"/>
  <c r="D34" s="1"/>
  <c r="F34" s="1"/>
  <c r="E9"/>
  <c r="L34" s="1"/>
  <c r="I8"/>
  <c r="H8"/>
  <c r="D33" s="1"/>
  <c r="F33" s="1"/>
  <c r="E8"/>
  <c r="L33" s="1"/>
  <c r="I7"/>
  <c r="J7" s="1"/>
  <c r="H7"/>
  <c r="E7"/>
  <c r="E32" s="1"/>
  <c r="I6"/>
  <c r="J6" s="1"/>
  <c r="H6"/>
  <c r="D31" s="1"/>
  <c r="E6"/>
  <c r="M48" s="1"/>
  <c r="G56" i="32"/>
  <c r="H44"/>
  <c r="G44"/>
  <c r="H43"/>
  <c r="G43"/>
  <c r="H42"/>
  <c r="G42"/>
  <c r="H41"/>
  <c r="G41"/>
  <c r="H40"/>
  <c r="G40"/>
  <c r="H39"/>
  <c r="G39"/>
  <c r="H38"/>
  <c r="G38"/>
  <c r="H37"/>
  <c r="G37"/>
  <c r="H36"/>
  <c r="G36"/>
  <c r="H35"/>
  <c r="G35"/>
  <c r="H34"/>
  <c r="G34"/>
  <c r="H33"/>
  <c r="G33"/>
  <c r="H32"/>
  <c r="G32"/>
  <c r="H31"/>
  <c r="G31"/>
  <c r="H30"/>
  <c r="G30"/>
  <c r="H29"/>
  <c r="G29"/>
  <c r="C29"/>
  <c r="I21"/>
  <c r="E21"/>
  <c r="L44" s="1"/>
  <c r="I20"/>
  <c r="E20"/>
  <c r="L43" s="1"/>
  <c r="I19"/>
  <c r="E19"/>
  <c r="E42" s="1"/>
  <c r="I18"/>
  <c r="E18"/>
  <c r="L41" s="1"/>
  <c r="I17"/>
  <c r="E17"/>
  <c r="E40" s="1"/>
  <c r="I16"/>
  <c r="E16"/>
  <c r="L39" s="1"/>
  <c r="I15"/>
  <c r="E15"/>
  <c r="E38" s="1"/>
  <c r="I14"/>
  <c r="E14"/>
  <c r="L37" s="1"/>
  <c r="I13"/>
  <c r="E13"/>
  <c r="E36" s="1"/>
  <c r="I12"/>
  <c r="E12"/>
  <c r="L35" s="1"/>
  <c r="I11"/>
  <c r="E11"/>
  <c r="L34" s="1"/>
  <c r="I10"/>
  <c r="E10"/>
  <c r="E33" s="1"/>
  <c r="I9"/>
  <c r="E9"/>
  <c r="L32" s="1"/>
  <c r="I8"/>
  <c r="E8"/>
  <c r="E31" s="1"/>
  <c r="I7"/>
  <c r="E7"/>
  <c r="L30" s="1"/>
  <c r="I6"/>
  <c r="F6"/>
  <c r="H21" s="1"/>
  <c r="E6"/>
  <c r="C44" s="1"/>
  <c r="D30" i="37" l="1"/>
  <c r="D31"/>
  <c r="D32"/>
  <c r="D33"/>
  <c r="D34"/>
  <c r="D35"/>
  <c r="D36"/>
  <c r="D37"/>
  <c r="D38"/>
  <c r="D39"/>
  <c r="D40"/>
  <c r="D41"/>
  <c r="D42"/>
  <c r="D43"/>
  <c r="D44"/>
  <c r="D45"/>
  <c r="D46"/>
  <c r="D47"/>
  <c r="D28" i="36"/>
  <c r="D29"/>
  <c r="D30"/>
  <c r="D31"/>
  <c r="D32"/>
  <c r="D33"/>
  <c r="D34"/>
  <c r="D35"/>
  <c r="D36"/>
  <c r="D37"/>
  <c r="D38"/>
  <c r="D39"/>
  <c r="D40"/>
  <c r="D41"/>
  <c r="D42"/>
  <c r="D43"/>
  <c r="J8" i="35"/>
  <c r="K33" s="1"/>
  <c r="J12"/>
  <c r="J16"/>
  <c r="J20"/>
  <c r="C35"/>
  <c r="L35"/>
  <c r="C39"/>
  <c r="L39"/>
  <c r="C43"/>
  <c r="L43"/>
  <c r="C47"/>
  <c r="L47"/>
  <c r="L33"/>
  <c r="L37"/>
  <c r="L41"/>
  <c r="L45"/>
  <c r="J7"/>
  <c r="K32" s="1"/>
  <c r="N32" s="1"/>
  <c r="E65" s="1"/>
  <c r="J11"/>
  <c r="J15"/>
  <c r="J19"/>
  <c r="C32"/>
  <c r="L32"/>
  <c r="C36"/>
  <c r="L36"/>
  <c r="C40"/>
  <c r="L40"/>
  <c r="C44"/>
  <c r="L44"/>
  <c r="C48"/>
  <c r="L48"/>
  <c r="J17" i="34"/>
  <c r="K40" s="1"/>
  <c r="N40" s="1"/>
  <c r="E71" s="1"/>
  <c r="J6"/>
  <c r="K29" s="1"/>
  <c r="J14"/>
  <c r="J18"/>
  <c r="K41" s="1"/>
  <c r="J9"/>
  <c r="K32" s="1"/>
  <c r="N32" s="1"/>
  <c r="E63" s="1"/>
  <c r="J13"/>
  <c r="J21"/>
  <c r="J10"/>
  <c r="K33" s="1"/>
  <c r="J7"/>
  <c r="K30" s="1"/>
  <c r="J11"/>
  <c r="J15"/>
  <c r="J19"/>
  <c r="K42" s="1"/>
  <c r="C32"/>
  <c r="C36"/>
  <c r="C40"/>
  <c r="C44"/>
  <c r="F46" i="33"/>
  <c r="F48"/>
  <c r="F32"/>
  <c r="L32"/>
  <c r="F36"/>
  <c r="C69" s="1"/>
  <c r="L36"/>
  <c r="F40"/>
  <c r="L40"/>
  <c r="L44"/>
  <c r="F47"/>
  <c r="E46"/>
  <c r="E48"/>
  <c r="J8"/>
  <c r="K33" s="1"/>
  <c r="N33" s="1"/>
  <c r="E66" s="1"/>
  <c r="J12"/>
  <c r="J16"/>
  <c r="J20"/>
  <c r="M32"/>
  <c r="C34"/>
  <c r="M36"/>
  <c r="C38"/>
  <c r="M40"/>
  <c r="C42"/>
  <c r="M44"/>
  <c r="F44"/>
  <c r="M29" i="32"/>
  <c r="J30" i="37"/>
  <c r="M30" s="1"/>
  <c r="H30"/>
  <c r="J31"/>
  <c r="M31" s="1"/>
  <c r="H31"/>
  <c r="J32"/>
  <c r="M32" s="1"/>
  <c r="H32"/>
  <c r="J33"/>
  <c r="M33" s="1"/>
  <c r="H33"/>
  <c r="J34"/>
  <c r="M34" s="1"/>
  <c r="H34"/>
  <c r="J35"/>
  <c r="M35" s="1"/>
  <c r="H35"/>
  <c r="J36"/>
  <c r="M36" s="1"/>
  <c r="H36"/>
  <c r="J37"/>
  <c r="M37" s="1"/>
  <c r="H37"/>
  <c r="J38"/>
  <c r="M38" s="1"/>
  <c r="H38"/>
  <c r="J39"/>
  <c r="M39" s="1"/>
  <c r="H39"/>
  <c r="J40"/>
  <c r="M40" s="1"/>
  <c r="H40"/>
  <c r="J41"/>
  <c r="H41"/>
  <c r="J42"/>
  <c r="M42" s="1"/>
  <c r="H42"/>
  <c r="J43"/>
  <c r="M43" s="1"/>
  <c r="H43"/>
  <c r="J44"/>
  <c r="M44" s="1"/>
  <c r="H44"/>
  <c r="J45"/>
  <c r="M45" s="1"/>
  <c r="H45"/>
  <c r="J46"/>
  <c r="M46" s="1"/>
  <c r="H46"/>
  <c r="J47"/>
  <c r="M47" s="1"/>
  <c r="H47"/>
  <c r="M41"/>
  <c r="J28" i="36"/>
  <c r="H28"/>
  <c r="J29"/>
  <c r="H29"/>
  <c r="J30"/>
  <c r="H30"/>
  <c r="J31"/>
  <c r="H31"/>
  <c r="J32"/>
  <c r="M32" s="1"/>
  <c r="H32"/>
  <c r="J33"/>
  <c r="M33" s="1"/>
  <c r="H33"/>
  <c r="J34"/>
  <c r="M34" s="1"/>
  <c r="H34"/>
  <c r="J35"/>
  <c r="H35"/>
  <c r="J36"/>
  <c r="M36" s="1"/>
  <c r="H36"/>
  <c r="J37"/>
  <c r="M37" s="1"/>
  <c r="H37"/>
  <c r="J38"/>
  <c r="M38" s="1"/>
  <c r="H38"/>
  <c r="J39"/>
  <c r="M39" s="1"/>
  <c r="H39"/>
  <c r="J40"/>
  <c r="M40" s="1"/>
  <c r="H40"/>
  <c r="J41"/>
  <c r="H41"/>
  <c r="J42"/>
  <c r="M42" s="1"/>
  <c r="H42"/>
  <c r="J43"/>
  <c r="M43" s="1"/>
  <c r="H43"/>
  <c r="M28"/>
  <c r="M31"/>
  <c r="M35"/>
  <c r="M30"/>
  <c r="M29"/>
  <c r="M41"/>
  <c r="I35" i="35"/>
  <c r="J35" s="1"/>
  <c r="K35"/>
  <c r="I39"/>
  <c r="K39"/>
  <c r="I43"/>
  <c r="J43" s="1"/>
  <c r="K43"/>
  <c r="I47"/>
  <c r="J47" s="1"/>
  <c r="D80" s="1"/>
  <c r="K47"/>
  <c r="I36"/>
  <c r="K36"/>
  <c r="I40"/>
  <c r="K40"/>
  <c r="I44"/>
  <c r="K44"/>
  <c r="I48"/>
  <c r="J48" s="1"/>
  <c r="K48"/>
  <c r="J36"/>
  <c r="D69" s="1"/>
  <c r="J40"/>
  <c r="D73" s="1"/>
  <c r="J44"/>
  <c r="F32"/>
  <c r="F36"/>
  <c r="F40"/>
  <c r="C73" s="1"/>
  <c r="F44"/>
  <c r="F48"/>
  <c r="F35"/>
  <c r="F39"/>
  <c r="F43"/>
  <c r="F47"/>
  <c r="I34"/>
  <c r="J34" s="1"/>
  <c r="D67" s="1"/>
  <c r="K34"/>
  <c r="I38"/>
  <c r="J38" s="1"/>
  <c r="K38"/>
  <c r="I42"/>
  <c r="J42" s="1"/>
  <c r="D75" s="1"/>
  <c r="K42"/>
  <c r="I46"/>
  <c r="J46" s="1"/>
  <c r="K46"/>
  <c r="K31"/>
  <c r="I31"/>
  <c r="I37"/>
  <c r="J37" s="1"/>
  <c r="D70" s="1"/>
  <c r="K37"/>
  <c r="I41"/>
  <c r="K41"/>
  <c r="I45"/>
  <c r="J45" s="1"/>
  <c r="D78" s="1"/>
  <c r="K45"/>
  <c r="J39"/>
  <c r="D72" s="1"/>
  <c r="F34"/>
  <c r="F38"/>
  <c r="C71" s="1"/>
  <c r="J41"/>
  <c r="F42"/>
  <c r="F46"/>
  <c r="C79" s="1"/>
  <c r="C31"/>
  <c r="C66" s="1"/>
  <c r="M31"/>
  <c r="L31"/>
  <c r="M32"/>
  <c r="M33"/>
  <c r="M34"/>
  <c r="M35"/>
  <c r="M36"/>
  <c r="M37"/>
  <c r="M38"/>
  <c r="M39"/>
  <c r="M40"/>
  <c r="M41"/>
  <c r="M42"/>
  <c r="M43"/>
  <c r="M44"/>
  <c r="M45"/>
  <c r="M46"/>
  <c r="M47"/>
  <c r="D74"/>
  <c r="I31" i="34"/>
  <c r="K31"/>
  <c r="I35"/>
  <c r="J35" s="1"/>
  <c r="D66" s="1"/>
  <c r="K35"/>
  <c r="I39"/>
  <c r="J39" s="1"/>
  <c r="D70" s="1"/>
  <c r="K39"/>
  <c r="I43"/>
  <c r="J43" s="1"/>
  <c r="D74" s="1"/>
  <c r="K43"/>
  <c r="I36"/>
  <c r="J36" s="1"/>
  <c r="D67" s="1"/>
  <c r="K36"/>
  <c r="I44"/>
  <c r="J44" s="1"/>
  <c r="D75" s="1"/>
  <c r="K44"/>
  <c r="I29"/>
  <c r="I33"/>
  <c r="J33" s="1"/>
  <c r="D64" s="1"/>
  <c r="I37"/>
  <c r="K37"/>
  <c r="I41"/>
  <c r="J41" s="1"/>
  <c r="D72" s="1"/>
  <c r="I34"/>
  <c r="J34" s="1"/>
  <c r="D65" s="1"/>
  <c r="K34"/>
  <c r="I38"/>
  <c r="K38"/>
  <c r="I42"/>
  <c r="J42" s="1"/>
  <c r="D73" s="1"/>
  <c r="J38"/>
  <c r="D69" s="1"/>
  <c r="J31"/>
  <c r="J37"/>
  <c r="D68" s="1"/>
  <c r="D29"/>
  <c r="E29"/>
  <c r="D30"/>
  <c r="F30" s="1"/>
  <c r="L30"/>
  <c r="D31"/>
  <c r="F31" s="1"/>
  <c r="L31"/>
  <c r="D32"/>
  <c r="F32" s="1"/>
  <c r="L32"/>
  <c r="D33"/>
  <c r="F33" s="1"/>
  <c r="L33"/>
  <c r="D34"/>
  <c r="F34" s="1"/>
  <c r="L34"/>
  <c r="D35"/>
  <c r="F35" s="1"/>
  <c r="C66" s="1"/>
  <c r="L35"/>
  <c r="D36"/>
  <c r="F36" s="1"/>
  <c r="L36"/>
  <c r="D37"/>
  <c r="F37" s="1"/>
  <c r="L37"/>
  <c r="D38"/>
  <c r="F38" s="1"/>
  <c r="L38"/>
  <c r="D39"/>
  <c r="F39" s="1"/>
  <c r="L39"/>
  <c r="D40"/>
  <c r="F40" s="1"/>
  <c r="L40"/>
  <c r="D41"/>
  <c r="F41" s="1"/>
  <c r="L41"/>
  <c r="D42"/>
  <c r="F42" s="1"/>
  <c r="L42"/>
  <c r="D43"/>
  <c r="F43" s="1"/>
  <c r="C74" s="1"/>
  <c r="L43"/>
  <c r="D44"/>
  <c r="F44" s="1"/>
  <c r="L44"/>
  <c r="C67"/>
  <c r="C75"/>
  <c r="C29"/>
  <c r="C64" s="1"/>
  <c r="M29"/>
  <c r="L29"/>
  <c r="M30"/>
  <c r="M31"/>
  <c r="M32"/>
  <c r="M33"/>
  <c r="M34"/>
  <c r="M35"/>
  <c r="M36"/>
  <c r="M37"/>
  <c r="M38"/>
  <c r="M39"/>
  <c r="M40"/>
  <c r="M41"/>
  <c r="M42"/>
  <c r="M43"/>
  <c r="I31" i="33"/>
  <c r="K31"/>
  <c r="I35"/>
  <c r="J35" s="1"/>
  <c r="K35"/>
  <c r="N35" s="1"/>
  <c r="E68" s="1"/>
  <c r="I39"/>
  <c r="K39"/>
  <c r="N39" s="1"/>
  <c r="I43"/>
  <c r="K43"/>
  <c r="N43" s="1"/>
  <c r="E76" s="1"/>
  <c r="I47"/>
  <c r="J47" s="1"/>
  <c r="K47"/>
  <c r="I32"/>
  <c r="J32" s="1"/>
  <c r="K32"/>
  <c r="I36"/>
  <c r="K36"/>
  <c r="I40"/>
  <c r="J40" s="1"/>
  <c r="K40"/>
  <c r="I44"/>
  <c r="K44"/>
  <c r="I48"/>
  <c r="J48" s="1"/>
  <c r="K48"/>
  <c r="N48" s="1"/>
  <c r="E81" s="1"/>
  <c r="I37"/>
  <c r="J37" s="1"/>
  <c r="D70" s="1"/>
  <c r="K37"/>
  <c r="N37" s="1"/>
  <c r="E70" s="1"/>
  <c r="I41"/>
  <c r="J41" s="1"/>
  <c r="K41"/>
  <c r="N41" s="1"/>
  <c r="I45"/>
  <c r="K45"/>
  <c r="J39"/>
  <c r="J43"/>
  <c r="C67"/>
  <c r="J36"/>
  <c r="D69" s="1"/>
  <c r="J44"/>
  <c r="D77" s="1"/>
  <c r="C68"/>
  <c r="J45"/>
  <c r="D78" s="1"/>
  <c r="C81"/>
  <c r="I34"/>
  <c r="J34" s="1"/>
  <c r="K34"/>
  <c r="N34" s="1"/>
  <c r="I38"/>
  <c r="K38"/>
  <c r="N38" s="1"/>
  <c r="E71" s="1"/>
  <c r="I42"/>
  <c r="J42" s="1"/>
  <c r="K42"/>
  <c r="N42" s="1"/>
  <c r="I46"/>
  <c r="J46" s="1"/>
  <c r="D79" s="1"/>
  <c r="K46"/>
  <c r="N46" s="1"/>
  <c r="E79" s="1"/>
  <c r="J38"/>
  <c r="D71" s="1"/>
  <c r="C77"/>
  <c r="C31"/>
  <c r="C70" s="1"/>
  <c r="M31"/>
  <c r="E67"/>
  <c r="E75"/>
  <c r="M45"/>
  <c r="M46"/>
  <c r="M47"/>
  <c r="J21" i="32"/>
  <c r="D44"/>
  <c r="E30"/>
  <c r="M30"/>
  <c r="E32"/>
  <c r="M32"/>
  <c r="E34"/>
  <c r="M34"/>
  <c r="E35"/>
  <c r="M35"/>
  <c r="E37"/>
  <c r="M37"/>
  <c r="E39"/>
  <c r="M39"/>
  <c r="E41"/>
  <c r="M41"/>
  <c r="E43"/>
  <c r="E44"/>
  <c r="M44"/>
  <c r="E29"/>
  <c r="L31"/>
  <c r="L33"/>
  <c r="L36"/>
  <c r="L38"/>
  <c r="L40"/>
  <c r="L42"/>
  <c r="L29"/>
  <c r="M31"/>
  <c r="M33"/>
  <c r="M36"/>
  <c r="M38"/>
  <c r="M40"/>
  <c r="M42"/>
  <c r="M43"/>
  <c r="H6"/>
  <c r="H7"/>
  <c r="H8"/>
  <c r="H9"/>
  <c r="H10"/>
  <c r="H11"/>
  <c r="H12"/>
  <c r="H13"/>
  <c r="H14"/>
  <c r="H15"/>
  <c r="H16"/>
  <c r="H17"/>
  <c r="H18"/>
  <c r="H19"/>
  <c r="H20"/>
  <c r="C30"/>
  <c r="C31"/>
  <c r="C32"/>
  <c r="C33"/>
  <c r="C34"/>
  <c r="C35"/>
  <c r="C36"/>
  <c r="C37"/>
  <c r="C38"/>
  <c r="C39"/>
  <c r="C40"/>
  <c r="C41"/>
  <c r="C42"/>
  <c r="C43"/>
  <c r="C72" i="35" l="1"/>
  <c r="D77"/>
  <c r="D81"/>
  <c r="I32"/>
  <c r="J32" s="1"/>
  <c r="D65" s="1"/>
  <c r="D76"/>
  <c r="D68"/>
  <c r="C75"/>
  <c r="C67"/>
  <c r="C70"/>
  <c r="I33"/>
  <c r="J33" s="1"/>
  <c r="D66" s="1"/>
  <c r="D79"/>
  <c r="D71"/>
  <c r="N48"/>
  <c r="E81" s="1"/>
  <c r="N40"/>
  <c r="E73" s="1"/>
  <c r="F73" s="1"/>
  <c r="N43"/>
  <c r="E76" s="1"/>
  <c r="N35"/>
  <c r="E68" s="1"/>
  <c r="C74"/>
  <c r="N46"/>
  <c r="E79" s="1"/>
  <c r="N38"/>
  <c r="E71" s="1"/>
  <c r="C80"/>
  <c r="C81"/>
  <c r="C69"/>
  <c r="C70" i="34"/>
  <c r="F70" s="1"/>
  <c r="C62"/>
  <c r="D62"/>
  <c r="C71"/>
  <c r="C63"/>
  <c r="I30"/>
  <c r="J30" s="1"/>
  <c r="D61" s="1"/>
  <c r="I40"/>
  <c r="J40" s="1"/>
  <c r="D71" s="1"/>
  <c r="I32"/>
  <c r="J32" s="1"/>
  <c r="D63" s="1"/>
  <c r="D84" s="1"/>
  <c r="C73"/>
  <c r="C69"/>
  <c r="C65"/>
  <c r="N40" i="33"/>
  <c r="E73" s="1"/>
  <c r="F50"/>
  <c r="D75"/>
  <c r="D67"/>
  <c r="F67" s="1"/>
  <c r="D74"/>
  <c r="I33"/>
  <c r="J33" s="1"/>
  <c r="D66" s="1"/>
  <c r="D80"/>
  <c r="N32"/>
  <c r="E65" s="1"/>
  <c r="E74"/>
  <c r="C76"/>
  <c r="C75"/>
  <c r="D72"/>
  <c r="N44"/>
  <c r="E77" s="1"/>
  <c r="F77" s="1"/>
  <c r="N36"/>
  <c r="E69" s="1"/>
  <c r="F79" i="35"/>
  <c r="F71"/>
  <c r="N41"/>
  <c r="E74" s="1"/>
  <c r="C78"/>
  <c r="N45"/>
  <c r="E78" s="1"/>
  <c r="N37"/>
  <c r="E70" s="1"/>
  <c r="F70" s="1"/>
  <c r="N42"/>
  <c r="E75" s="1"/>
  <c r="N34"/>
  <c r="E67" s="1"/>
  <c r="C76"/>
  <c r="C68"/>
  <c r="C77"/>
  <c r="F81"/>
  <c r="F50"/>
  <c r="C65"/>
  <c r="N33"/>
  <c r="E66" s="1"/>
  <c r="F66" s="1"/>
  <c r="N44"/>
  <c r="E77" s="1"/>
  <c r="N36"/>
  <c r="E69" s="1"/>
  <c r="N47"/>
  <c r="E80" s="1"/>
  <c r="N39"/>
  <c r="E72" s="1"/>
  <c r="F71" i="34"/>
  <c r="N38"/>
  <c r="E69" s="1"/>
  <c r="N37"/>
  <c r="E68" s="1"/>
  <c r="N39"/>
  <c r="E70" s="1"/>
  <c r="F46"/>
  <c r="C68"/>
  <c r="C61"/>
  <c r="N30"/>
  <c r="N31"/>
  <c r="E62" s="1"/>
  <c r="C72"/>
  <c r="N42"/>
  <c r="E73" s="1"/>
  <c r="F73" s="1"/>
  <c r="N34"/>
  <c r="E65" s="1"/>
  <c r="N41"/>
  <c r="E72" s="1"/>
  <c r="N33"/>
  <c r="E64" s="1"/>
  <c r="N44"/>
  <c r="E75" s="1"/>
  <c r="F75" s="1"/>
  <c r="N36"/>
  <c r="E67" s="1"/>
  <c r="N43"/>
  <c r="E74" s="1"/>
  <c r="N35"/>
  <c r="E66" s="1"/>
  <c r="F70" i="33"/>
  <c r="F69"/>
  <c r="F75"/>
  <c r="N45"/>
  <c r="E78" s="1"/>
  <c r="C80"/>
  <c r="C74"/>
  <c r="C66"/>
  <c r="D76"/>
  <c r="D68"/>
  <c r="F68" s="1"/>
  <c r="E72"/>
  <c r="C73"/>
  <c r="C65"/>
  <c r="C79"/>
  <c r="C72"/>
  <c r="D81"/>
  <c r="C71"/>
  <c r="N47"/>
  <c r="E80" s="1"/>
  <c r="D73"/>
  <c r="D65"/>
  <c r="C78"/>
  <c r="F81"/>
  <c r="J19" i="32"/>
  <c r="D42"/>
  <c r="F42" s="1"/>
  <c r="C73" s="1"/>
  <c r="J15"/>
  <c r="D38"/>
  <c r="F38" s="1"/>
  <c r="C69" s="1"/>
  <c r="J11"/>
  <c r="D34"/>
  <c r="F34" s="1"/>
  <c r="C65" s="1"/>
  <c r="D30"/>
  <c r="F30" s="1"/>
  <c r="J7"/>
  <c r="D43"/>
  <c r="F43" s="1"/>
  <c r="C74" s="1"/>
  <c r="J20"/>
  <c r="D39"/>
  <c r="F39" s="1"/>
  <c r="C70" s="1"/>
  <c r="J16"/>
  <c r="D35"/>
  <c r="F35" s="1"/>
  <c r="C66" s="1"/>
  <c r="J12"/>
  <c r="J8"/>
  <c r="D31"/>
  <c r="F31" s="1"/>
  <c r="C62" s="1"/>
  <c r="K44"/>
  <c r="N44" s="1"/>
  <c r="E75" s="1"/>
  <c r="I44"/>
  <c r="J44" s="1"/>
  <c r="D75" s="1"/>
  <c r="J17"/>
  <c r="D40"/>
  <c r="F40" s="1"/>
  <c r="C71" s="1"/>
  <c r="J13"/>
  <c r="D36"/>
  <c r="F36" s="1"/>
  <c r="C67" s="1"/>
  <c r="J9"/>
  <c r="D32"/>
  <c r="F32" s="1"/>
  <c r="C63" s="1"/>
  <c r="D41"/>
  <c r="F41" s="1"/>
  <c r="C72" s="1"/>
  <c r="J18"/>
  <c r="D37"/>
  <c r="F37" s="1"/>
  <c r="C68" s="1"/>
  <c r="J14"/>
  <c r="D33"/>
  <c r="F33" s="1"/>
  <c r="C64" s="1"/>
  <c r="J10"/>
  <c r="D29"/>
  <c r="J6"/>
  <c r="F44"/>
  <c r="C75" s="1"/>
  <c r="J50" i="35" l="1"/>
  <c r="F80"/>
  <c r="J46" i="34"/>
  <c r="F63"/>
  <c r="J50" i="33"/>
  <c r="F76"/>
  <c r="C90" i="35"/>
  <c r="F65"/>
  <c r="D90"/>
  <c r="F78"/>
  <c r="F76"/>
  <c r="F75"/>
  <c r="F67"/>
  <c r="E90"/>
  <c r="F77"/>
  <c r="F68"/>
  <c r="F74"/>
  <c r="F69"/>
  <c r="N50"/>
  <c r="F72"/>
  <c r="F68" i="34"/>
  <c r="F72"/>
  <c r="C84"/>
  <c r="N46"/>
  <c r="E61"/>
  <c r="F65"/>
  <c r="F67"/>
  <c r="F74"/>
  <c r="F62"/>
  <c r="F64"/>
  <c r="F69"/>
  <c r="F66"/>
  <c r="F65" i="33"/>
  <c r="C90"/>
  <c r="F79"/>
  <c r="F80"/>
  <c r="D90"/>
  <c r="F73"/>
  <c r="F66"/>
  <c r="E90"/>
  <c r="F71"/>
  <c r="F78"/>
  <c r="F72"/>
  <c r="F74"/>
  <c r="N50"/>
  <c r="C54" s="1"/>
  <c r="I29" i="32"/>
  <c r="K29"/>
  <c r="K37"/>
  <c r="N37" s="1"/>
  <c r="E68" s="1"/>
  <c r="I37"/>
  <c r="J37" s="1"/>
  <c r="D68" s="1"/>
  <c r="K39"/>
  <c r="N39" s="1"/>
  <c r="E70" s="1"/>
  <c r="I39"/>
  <c r="J39" s="1"/>
  <c r="D70" s="1"/>
  <c r="K30"/>
  <c r="N30" s="1"/>
  <c r="I30"/>
  <c r="J30" s="1"/>
  <c r="F75"/>
  <c r="K36"/>
  <c r="N36" s="1"/>
  <c r="E67" s="1"/>
  <c r="I36"/>
  <c r="J36" s="1"/>
  <c r="D67" s="1"/>
  <c r="K34"/>
  <c r="N34" s="1"/>
  <c r="E65" s="1"/>
  <c r="I34"/>
  <c r="J34" s="1"/>
  <c r="D65" s="1"/>
  <c r="K42"/>
  <c r="N42" s="1"/>
  <c r="E73" s="1"/>
  <c r="I42"/>
  <c r="J42" s="1"/>
  <c r="D73" s="1"/>
  <c r="K33"/>
  <c r="N33" s="1"/>
  <c r="E64" s="1"/>
  <c r="I33"/>
  <c r="J33" s="1"/>
  <c r="D64" s="1"/>
  <c r="K41"/>
  <c r="N41" s="1"/>
  <c r="E72" s="1"/>
  <c r="I41"/>
  <c r="J41" s="1"/>
  <c r="D72" s="1"/>
  <c r="F72" s="1"/>
  <c r="K35"/>
  <c r="N35" s="1"/>
  <c r="E66" s="1"/>
  <c r="I35"/>
  <c r="J35" s="1"/>
  <c r="D66" s="1"/>
  <c r="K43"/>
  <c r="N43" s="1"/>
  <c r="E74" s="1"/>
  <c r="I43"/>
  <c r="J43" s="1"/>
  <c r="D74" s="1"/>
  <c r="K32"/>
  <c r="N32" s="1"/>
  <c r="E63" s="1"/>
  <c r="I32"/>
  <c r="J32" s="1"/>
  <c r="D63" s="1"/>
  <c r="K40"/>
  <c r="N40" s="1"/>
  <c r="E71" s="1"/>
  <c r="I40"/>
  <c r="J40" s="1"/>
  <c r="D71" s="1"/>
  <c r="K31"/>
  <c r="N31" s="1"/>
  <c r="E62" s="1"/>
  <c r="I31"/>
  <c r="J31" s="1"/>
  <c r="D62" s="1"/>
  <c r="F46"/>
  <c r="C61"/>
  <c r="K38"/>
  <c r="N38" s="1"/>
  <c r="E69" s="1"/>
  <c r="I38"/>
  <c r="J38" s="1"/>
  <c r="D69" s="1"/>
  <c r="C54" i="35" l="1"/>
  <c r="C50" i="34"/>
  <c r="F68" i="32"/>
  <c r="G90" i="35"/>
  <c r="E84" i="34"/>
  <c r="G84" s="1"/>
  <c r="F61"/>
  <c r="G90" i="33"/>
  <c r="N46" i="32"/>
  <c r="E61"/>
  <c r="C84"/>
  <c r="J46"/>
  <c r="D61"/>
  <c r="F73"/>
  <c r="F67"/>
  <c r="F66"/>
  <c r="F62"/>
  <c r="F63"/>
  <c r="F70"/>
  <c r="F65"/>
  <c r="F74"/>
  <c r="F64"/>
  <c r="F69"/>
  <c r="F71"/>
  <c r="C50" l="1"/>
  <c r="E84"/>
  <c r="D84"/>
  <c r="F61"/>
  <c r="G84"/>
  <c r="Q8" i="18" l="1"/>
  <c r="B8" s="1"/>
  <c r="AO19" i="31"/>
  <c r="AN19"/>
  <c r="AN24" s="1"/>
  <c r="AM19"/>
  <c r="AL19"/>
  <c r="AK19"/>
  <c r="AJ19"/>
  <c r="AJ24" s="1"/>
  <c r="AI19"/>
  <c r="AH19"/>
  <c r="AF19"/>
  <c r="AE19"/>
  <c r="AE46" s="1"/>
  <c r="AD19"/>
  <c r="AL46" s="1"/>
  <c r="AO18"/>
  <c r="AN18"/>
  <c r="AM18"/>
  <c r="AL18"/>
  <c r="AK18"/>
  <c r="AJ18"/>
  <c r="AI18"/>
  <c r="AH18"/>
  <c r="AF18"/>
  <c r="AE18"/>
  <c r="AD18"/>
  <c r="AD45" s="1"/>
  <c r="AO17"/>
  <c r="AN17"/>
  <c r="AM17"/>
  <c r="AL17"/>
  <c r="AK17"/>
  <c r="AJ17"/>
  <c r="AI17"/>
  <c r="AH17"/>
  <c r="AF17"/>
  <c r="AE17"/>
  <c r="AD17"/>
  <c r="AO16"/>
  <c r="AN16"/>
  <c r="AM16"/>
  <c r="AL16"/>
  <c r="AL43" s="1"/>
  <c r="AK16"/>
  <c r="AJ16"/>
  <c r="AI16"/>
  <c r="AH16"/>
  <c r="AF16"/>
  <c r="AE16"/>
  <c r="AE43" s="1"/>
  <c r="AD16"/>
  <c r="AD43" s="1"/>
  <c r="AO15"/>
  <c r="AN15"/>
  <c r="AN42" s="1"/>
  <c r="AM15"/>
  <c r="AL15"/>
  <c r="AK15"/>
  <c r="AJ15"/>
  <c r="AJ42" s="1"/>
  <c r="AI15"/>
  <c r="AI42" s="1"/>
  <c r="AH15"/>
  <c r="AF15"/>
  <c r="AE15"/>
  <c r="AE42" s="1"/>
  <c r="AD15"/>
  <c r="AH42" s="1"/>
  <c r="AO14"/>
  <c r="AN14"/>
  <c r="AM14"/>
  <c r="AL14"/>
  <c r="AL24" s="1"/>
  <c r="AK14"/>
  <c r="AJ14"/>
  <c r="AI14"/>
  <c r="AH14"/>
  <c r="AF14"/>
  <c r="AE14"/>
  <c r="AD14"/>
  <c r="AM41" s="1"/>
  <c r="AO13"/>
  <c r="AN13"/>
  <c r="AM13"/>
  <c r="AL13"/>
  <c r="AK13"/>
  <c r="AJ13"/>
  <c r="AI13"/>
  <c r="AH13"/>
  <c r="AH40" s="1"/>
  <c r="AF13"/>
  <c r="AE13"/>
  <c r="AD13"/>
  <c r="AO12"/>
  <c r="AO39" s="1"/>
  <c r="AN12"/>
  <c r="AM12"/>
  <c r="AL12"/>
  <c r="AK12"/>
  <c r="AJ12"/>
  <c r="AI12"/>
  <c r="AH12"/>
  <c r="AH39" s="1"/>
  <c r="AF12"/>
  <c r="AE12"/>
  <c r="AE39" s="1"/>
  <c r="AD12"/>
  <c r="AO11"/>
  <c r="AN11"/>
  <c r="AN38" s="1"/>
  <c r="AM11"/>
  <c r="AM38" s="1"/>
  <c r="AL11"/>
  <c r="AK11"/>
  <c r="AJ11"/>
  <c r="AJ38" s="1"/>
  <c r="AI11"/>
  <c r="AH11"/>
  <c r="AF11"/>
  <c r="AE11"/>
  <c r="AE38" s="1"/>
  <c r="AD11"/>
  <c r="AD38" s="1"/>
  <c r="AO10"/>
  <c r="AN10"/>
  <c r="AM10"/>
  <c r="AL10"/>
  <c r="AK10"/>
  <c r="AJ10"/>
  <c r="AI10"/>
  <c r="AI37" s="1"/>
  <c r="AH10"/>
  <c r="AF10"/>
  <c r="AE10"/>
  <c r="AD10"/>
  <c r="AO9"/>
  <c r="AN9"/>
  <c r="AM9"/>
  <c r="AL9"/>
  <c r="AK9"/>
  <c r="AK36" s="1"/>
  <c r="AJ9"/>
  <c r="AI9"/>
  <c r="AH9"/>
  <c r="AH36" s="1"/>
  <c r="AF9"/>
  <c r="AE9"/>
  <c r="AD9"/>
  <c r="AN36" s="1"/>
  <c r="AO8"/>
  <c r="AO35" s="1"/>
  <c r="AN8"/>
  <c r="AM8"/>
  <c r="AL8"/>
  <c r="AL35" s="1"/>
  <c r="AK8"/>
  <c r="AJ8"/>
  <c r="AI8"/>
  <c r="AH8"/>
  <c r="AF8"/>
  <c r="AE8"/>
  <c r="AE35" s="1"/>
  <c r="AD8"/>
  <c r="AD35" s="1"/>
  <c r="AO7"/>
  <c r="AN7"/>
  <c r="AN34" s="1"/>
  <c r="AM7"/>
  <c r="AL7"/>
  <c r="AK7"/>
  <c r="AJ7"/>
  <c r="AJ34" s="1"/>
  <c r="AI7"/>
  <c r="AH7"/>
  <c r="AF7"/>
  <c r="AE7"/>
  <c r="AE34" s="1"/>
  <c r="AD7"/>
  <c r="AH34" s="1"/>
  <c r="AA19"/>
  <c r="Z19"/>
  <c r="Y19"/>
  <c r="Y22" s="1"/>
  <c r="X19"/>
  <c r="W19"/>
  <c r="V19"/>
  <c r="U19"/>
  <c r="U22" s="1"/>
  <c r="T19"/>
  <c r="R19"/>
  <c r="Q19"/>
  <c r="P19"/>
  <c r="AA18"/>
  <c r="Z18"/>
  <c r="Y18"/>
  <c r="X18"/>
  <c r="W18"/>
  <c r="V18"/>
  <c r="U18"/>
  <c r="T18"/>
  <c r="R18"/>
  <c r="Q18"/>
  <c r="P18"/>
  <c r="AA17"/>
  <c r="AA44" s="1"/>
  <c r="Z17"/>
  <c r="Y17"/>
  <c r="X17"/>
  <c r="W17"/>
  <c r="W44" s="1"/>
  <c r="V17"/>
  <c r="U17"/>
  <c r="T17"/>
  <c r="T44" s="1"/>
  <c r="R17"/>
  <c r="R44" s="1"/>
  <c r="Q17"/>
  <c r="P17"/>
  <c r="Z16"/>
  <c r="Y16"/>
  <c r="X16"/>
  <c r="X43" s="1"/>
  <c r="W16"/>
  <c r="V16"/>
  <c r="U16"/>
  <c r="T16"/>
  <c r="R16"/>
  <c r="Q16"/>
  <c r="P16"/>
  <c r="T43" s="1"/>
  <c r="AA15"/>
  <c r="Z15"/>
  <c r="Y15"/>
  <c r="X15"/>
  <c r="W15"/>
  <c r="V15"/>
  <c r="U15"/>
  <c r="T15"/>
  <c r="T42" s="1"/>
  <c r="R15"/>
  <c r="Q15"/>
  <c r="P15"/>
  <c r="AA14"/>
  <c r="Z14"/>
  <c r="Y14"/>
  <c r="X14"/>
  <c r="W14"/>
  <c r="V14"/>
  <c r="U14"/>
  <c r="T14"/>
  <c r="R14"/>
  <c r="R23" s="1"/>
  <c r="Q14"/>
  <c r="P14"/>
  <c r="AA13"/>
  <c r="Z13"/>
  <c r="Y13"/>
  <c r="X13"/>
  <c r="W13"/>
  <c r="V13"/>
  <c r="U13"/>
  <c r="T13"/>
  <c r="R13"/>
  <c r="Q13"/>
  <c r="P13"/>
  <c r="P40" s="1"/>
  <c r="AA12"/>
  <c r="Z12"/>
  <c r="Y12"/>
  <c r="X12"/>
  <c r="W12"/>
  <c r="V12"/>
  <c r="U12"/>
  <c r="T12"/>
  <c r="T39" s="1"/>
  <c r="R12"/>
  <c r="Q12"/>
  <c r="P12"/>
  <c r="R39" s="1"/>
  <c r="AA11"/>
  <c r="Z11"/>
  <c r="Y11"/>
  <c r="X11"/>
  <c r="W11"/>
  <c r="V11"/>
  <c r="U11"/>
  <c r="T11"/>
  <c r="R11"/>
  <c r="Q11"/>
  <c r="P11"/>
  <c r="AA10"/>
  <c r="Z10"/>
  <c r="Y10"/>
  <c r="X10"/>
  <c r="W10"/>
  <c r="V10"/>
  <c r="U10"/>
  <c r="T10"/>
  <c r="R10"/>
  <c r="Q10"/>
  <c r="P10"/>
  <c r="AA9"/>
  <c r="Z9"/>
  <c r="Y9"/>
  <c r="X9"/>
  <c r="W9"/>
  <c r="V9"/>
  <c r="U9"/>
  <c r="T9"/>
  <c r="R9"/>
  <c r="Q9"/>
  <c r="P9"/>
  <c r="AA8"/>
  <c r="Z8"/>
  <c r="Y8"/>
  <c r="X8"/>
  <c r="W8"/>
  <c r="V8"/>
  <c r="U8"/>
  <c r="T8"/>
  <c r="T35" s="1"/>
  <c r="R8"/>
  <c r="Q8"/>
  <c r="P8"/>
  <c r="P35" s="1"/>
  <c r="AA7"/>
  <c r="Z7"/>
  <c r="Y7"/>
  <c r="X7"/>
  <c r="W7"/>
  <c r="V7"/>
  <c r="U7"/>
  <c r="T7"/>
  <c r="R7"/>
  <c r="Q7"/>
  <c r="P7"/>
  <c r="M19"/>
  <c r="M22" s="1"/>
  <c r="L19"/>
  <c r="K19"/>
  <c r="J19"/>
  <c r="J46" s="1"/>
  <c r="I19"/>
  <c r="H19"/>
  <c r="G19"/>
  <c r="F19"/>
  <c r="D19"/>
  <c r="D24" s="1"/>
  <c r="C19"/>
  <c r="B19"/>
  <c r="M18"/>
  <c r="L18"/>
  <c r="K18"/>
  <c r="J18"/>
  <c r="I18"/>
  <c r="H18"/>
  <c r="G18"/>
  <c r="F18"/>
  <c r="D18"/>
  <c r="C18"/>
  <c r="B18"/>
  <c r="M17"/>
  <c r="L17"/>
  <c r="K17"/>
  <c r="J17"/>
  <c r="I17"/>
  <c r="H17"/>
  <c r="G17"/>
  <c r="F17"/>
  <c r="D17"/>
  <c r="C17"/>
  <c r="B17"/>
  <c r="B44" s="1"/>
  <c r="M16"/>
  <c r="L16"/>
  <c r="K16"/>
  <c r="J16"/>
  <c r="I16"/>
  <c r="H16"/>
  <c r="G16"/>
  <c r="F16"/>
  <c r="D16"/>
  <c r="C16"/>
  <c r="B16"/>
  <c r="M15"/>
  <c r="L15"/>
  <c r="K15"/>
  <c r="J15"/>
  <c r="J42" s="1"/>
  <c r="I15"/>
  <c r="H15"/>
  <c r="G15"/>
  <c r="F15"/>
  <c r="D15"/>
  <c r="D42" s="1"/>
  <c r="C15"/>
  <c r="B15"/>
  <c r="M14"/>
  <c r="L14"/>
  <c r="K14"/>
  <c r="J14"/>
  <c r="I14"/>
  <c r="H14"/>
  <c r="G14"/>
  <c r="F14"/>
  <c r="D14"/>
  <c r="C14"/>
  <c r="B14"/>
  <c r="D41" s="1"/>
  <c r="M13"/>
  <c r="L13"/>
  <c r="K13"/>
  <c r="J13"/>
  <c r="I13"/>
  <c r="H13"/>
  <c r="G13"/>
  <c r="F13"/>
  <c r="F40" s="1"/>
  <c r="D13"/>
  <c r="C13"/>
  <c r="B13"/>
  <c r="B40" s="1"/>
  <c r="M12"/>
  <c r="L12"/>
  <c r="K12"/>
  <c r="J12"/>
  <c r="I12"/>
  <c r="H12"/>
  <c r="G12"/>
  <c r="F12"/>
  <c r="D12"/>
  <c r="C12"/>
  <c r="B12"/>
  <c r="M11"/>
  <c r="L11"/>
  <c r="K11"/>
  <c r="J11"/>
  <c r="I11"/>
  <c r="H11"/>
  <c r="G11"/>
  <c r="F11"/>
  <c r="D11"/>
  <c r="C11"/>
  <c r="B11"/>
  <c r="M10"/>
  <c r="L10"/>
  <c r="K10"/>
  <c r="J10"/>
  <c r="I10"/>
  <c r="H10"/>
  <c r="G10"/>
  <c r="F10"/>
  <c r="D10"/>
  <c r="C10"/>
  <c r="B10"/>
  <c r="B37" s="1"/>
  <c r="M9"/>
  <c r="L9"/>
  <c r="K9"/>
  <c r="J9"/>
  <c r="I9"/>
  <c r="H9"/>
  <c r="G9"/>
  <c r="F9"/>
  <c r="D9"/>
  <c r="C9"/>
  <c r="B9"/>
  <c r="B36" s="1"/>
  <c r="M8"/>
  <c r="L8"/>
  <c r="K8"/>
  <c r="J8"/>
  <c r="I8"/>
  <c r="H8"/>
  <c r="G8"/>
  <c r="F8"/>
  <c r="D8"/>
  <c r="C8"/>
  <c r="B8"/>
  <c r="B35" s="1"/>
  <c r="M7"/>
  <c r="L7"/>
  <c r="K7"/>
  <c r="J7"/>
  <c r="I7"/>
  <c r="I23" s="1"/>
  <c r="H7"/>
  <c r="G7"/>
  <c r="F7"/>
  <c r="D7"/>
  <c r="C7"/>
  <c r="B7"/>
  <c r="B34" s="1"/>
  <c r="D22"/>
  <c r="I38"/>
  <c r="D37"/>
  <c r="AI46"/>
  <c r="AH46"/>
  <c r="R46"/>
  <c r="Y45"/>
  <c r="X44"/>
  <c r="AO43"/>
  <c r="AI43"/>
  <c r="AH43"/>
  <c r="W43"/>
  <c r="B43"/>
  <c r="AL42"/>
  <c r="AD42"/>
  <c r="AD40"/>
  <c r="AA40"/>
  <c r="AL39"/>
  <c r="AD39"/>
  <c r="Q39"/>
  <c r="C39"/>
  <c r="AL38"/>
  <c r="AH38"/>
  <c r="K38"/>
  <c r="P37"/>
  <c r="AA36"/>
  <c r="AI35"/>
  <c r="AH35"/>
  <c r="J35"/>
  <c r="AL34"/>
  <c r="AD34"/>
  <c r="Y34"/>
  <c r="Q24"/>
  <c r="AF23"/>
  <c r="W23"/>
  <c r="AL22"/>
  <c r="AH22"/>
  <c r="C22"/>
  <c r="K8" i="29"/>
  <c r="L8"/>
  <c r="M8"/>
  <c r="N8"/>
  <c r="O8"/>
  <c r="P8"/>
  <c r="Q8"/>
  <c r="K9"/>
  <c r="L9"/>
  <c r="M9"/>
  <c r="N9"/>
  <c r="O9"/>
  <c r="P9"/>
  <c r="Q9"/>
  <c r="G10"/>
  <c r="H10"/>
  <c r="Q10" s="1"/>
  <c r="K10"/>
  <c r="M10"/>
  <c r="N10"/>
  <c r="O10"/>
  <c r="P10"/>
  <c r="K11"/>
  <c r="L11"/>
  <c r="M11"/>
  <c r="N11"/>
  <c r="O11"/>
  <c r="P11"/>
  <c r="Q11"/>
  <c r="K12"/>
  <c r="L12"/>
  <c r="M12"/>
  <c r="N12"/>
  <c r="O12"/>
  <c r="P12"/>
  <c r="Q12"/>
  <c r="K13"/>
  <c r="L13"/>
  <c r="M13"/>
  <c r="N13"/>
  <c r="O13"/>
  <c r="P13"/>
  <c r="Q13"/>
  <c r="K14"/>
  <c r="L14"/>
  <c r="M14"/>
  <c r="N14"/>
  <c r="O14"/>
  <c r="P14"/>
  <c r="Q14"/>
  <c r="K15"/>
  <c r="L15"/>
  <c r="M15"/>
  <c r="N15"/>
  <c r="O15"/>
  <c r="P15"/>
  <c r="Q15"/>
  <c r="K16"/>
  <c r="L16"/>
  <c r="M16"/>
  <c r="N16"/>
  <c r="O16"/>
  <c r="P16"/>
  <c r="Q16"/>
  <c r="K17"/>
  <c r="L17"/>
  <c r="M17"/>
  <c r="N17"/>
  <c r="O17"/>
  <c r="P17"/>
  <c r="Q17"/>
  <c r="K18"/>
  <c r="L18"/>
  <c r="N18"/>
  <c r="O18"/>
  <c r="P18"/>
  <c r="Q18"/>
  <c r="K26"/>
  <c r="L26"/>
  <c r="M26"/>
  <c r="N26"/>
  <c r="O26"/>
  <c r="P26"/>
  <c r="K27"/>
  <c r="L27"/>
  <c r="N27"/>
  <c r="O27"/>
  <c r="P27"/>
  <c r="K28"/>
  <c r="L28"/>
  <c r="M28"/>
  <c r="N28"/>
  <c r="O28"/>
  <c r="P28"/>
  <c r="K29"/>
  <c r="L29"/>
  <c r="N29"/>
  <c r="O29"/>
  <c r="P29"/>
  <c r="K30"/>
  <c r="L30"/>
  <c r="N30"/>
  <c r="O30"/>
  <c r="P30"/>
  <c r="K31"/>
  <c r="L31"/>
  <c r="N31"/>
  <c r="O31"/>
  <c r="P31"/>
  <c r="K32"/>
  <c r="L32"/>
  <c r="M32"/>
  <c r="N32"/>
  <c r="O32"/>
  <c r="P32"/>
  <c r="K33"/>
  <c r="L33"/>
  <c r="N33"/>
  <c r="O33"/>
  <c r="P33"/>
  <c r="K34"/>
  <c r="L34"/>
  <c r="N34"/>
  <c r="O34"/>
  <c r="P34"/>
  <c r="K35"/>
  <c r="L35"/>
  <c r="M35"/>
  <c r="N35"/>
  <c r="O35"/>
  <c r="P35"/>
  <c r="K36"/>
  <c r="N36"/>
  <c r="O36"/>
  <c r="N44"/>
  <c r="N45"/>
  <c r="N46"/>
  <c r="N47"/>
  <c r="N48"/>
  <c r="N49"/>
  <c r="N50"/>
  <c r="N51"/>
  <c r="N52"/>
  <c r="N53"/>
  <c r="N54"/>
  <c r="Q9" i="18" l="1"/>
  <c r="Q10" s="1"/>
  <c r="Q11" s="1"/>
  <c r="Q12" s="1"/>
  <c r="Q13" s="1"/>
  <c r="Q14" s="1"/>
  <c r="Q15" s="1"/>
  <c r="Q16" s="1"/>
  <c r="Q17" s="1"/>
  <c r="Q18" s="1"/>
  <c r="Q19" s="1"/>
  <c r="Q20" s="1"/>
  <c r="Q21" s="1"/>
  <c r="Q22" s="1"/>
  <c r="Q23" s="1"/>
  <c r="Q24" s="1"/>
  <c r="Q25" s="1"/>
  <c r="Q26" s="1"/>
  <c r="Q27" s="1"/>
  <c r="Q28" s="1"/>
  <c r="Q29" s="1"/>
  <c r="Q30" s="1"/>
  <c r="Q31" s="1"/>
  <c r="Q32" s="1"/>
  <c r="Q33" s="1"/>
  <c r="Q34" s="1"/>
  <c r="Q35" s="1"/>
  <c r="Q36" s="1"/>
  <c r="B36" s="1"/>
  <c r="AE22" i="31"/>
  <c r="H36"/>
  <c r="P39"/>
  <c r="C23"/>
  <c r="F36"/>
  <c r="AI23"/>
  <c r="AM42"/>
  <c r="AI22"/>
  <c r="AM46"/>
  <c r="AD22"/>
  <c r="AM22"/>
  <c r="AM24"/>
  <c r="AI34"/>
  <c r="P43"/>
  <c r="AD46"/>
  <c r="H35"/>
  <c r="H38"/>
  <c r="G38"/>
  <c r="H39"/>
  <c r="L42"/>
  <c r="K42"/>
  <c r="D44"/>
  <c r="M44"/>
  <c r="J45"/>
  <c r="L46"/>
  <c r="G24"/>
  <c r="V23"/>
  <c r="Z23"/>
  <c r="R35"/>
  <c r="W35"/>
  <c r="AA35"/>
  <c r="T36"/>
  <c r="X36"/>
  <c r="R37"/>
  <c r="W39"/>
  <c r="AA39"/>
  <c r="R41"/>
  <c r="Y23"/>
  <c r="R43"/>
  <c r="R24"/>
  <c r="W24"/>
  <c r="AM35"/>
  <c r="AK39"/>
  <c r="AI39"/>
  <c r="AM39"/>
  <c r="AK41"/>
  <c r="AO41"/>
  <c r="AM43"/>
  <c r="X35"/>
  <c r="X39"/>
  <c r="F44"/>
  <c r="AA23"/>
  <c r="AM34"/>
  <c r="AI38"/>
  <c r="AE23"/>
  <c r="AI24"/>
  <c r="Y46"/>
  <c r="G35"/>
  <c r="C36"/>
  <c r="I39"/>
  <c r="G39"/>
  <c r="C40"/>
  <c r="D23"/>
  <c r="C44"/>
  <c r="H44"/>
  <c r="Q35"/>
  <c r="V35"/>
  <c r="Z35"/>
  <c r="R36"/>
  <c r="W36"/>
  <c r="T38"/>
  <c r="V39"/>
  <c r="Z39"/>
  <c r="R40"/>
  <c r="W40"/>
  <c r="Q43"/>
  <c r="V43"/>
  <c r="Z43"/>
  <c r="R45"/>
  <c r="Q22"/>
  <c r="AF34"/>
  <c r="AK34"/>
  <c r="AO34"/>
  <c r="AF38"/>
  <c r="AK38"/>
  <c r="AO38"/>
  <c r="AO40"/>
  <c r="AF42"/>
  <c r="AK42"/>
  <c r="AO42"/>
  <c r="AO44"/>
  <c r="AF46"/>
  <c r="Y37"/>
  <c r="U41"/>
  <c r="AL36"/>
  <c r="AN44"/>
  <c r="AN46"/>
  <c r="J34"/>
  <c r="C43"/>
  <c r="Z34"/>
  <c r="U42"/>
  <c r="J22"/>
  <c r="AE24"/>
  <c r="H34"/>
  <c r="AK35"/>
  <c r="J39"/>
  <c r="J43"/>
  <c r="AK43"/>
  <c r="B46"/>
  <c r="M35"/>
  <c r="C38"/>
  <c r="D39"/>
  <c r="M39"/>
  <c r="G23"/>
  <c r="K23"/>
  <c r="C42"/>
  <c r="M43"/>
  <c r="K45"/>
  <c r="C46"/>
  <c r="U36"/>
  <c r="Y36"/>
  <c r="U40"/>
  <c r="Y40"/>
  <c r="Q23"/>
  <c r="U44"/>
  <c r="Y44"/>
  <c r="AA24"/>
  <c r="AF35"/>
  <c r="AJ35"/>
  <c r="AN35"/>
  <c r="AE36"/>
  <c r="AI36"/>
  <c r="AM36"/>
  <c r="AF37"/>
  <c r="AF39"/>
  <c r="AJ39"/>
  <c r="AN39"/>
  <c r="AE40"/>
  <c r="AI40"/>
  <c r="AM40"/>
  <c r="AF43"/>
  <c r="AJ43"/>
  <c r="AN43"/>
  <c r="AE44"/>
  <c r="AI44"/>
  <c r="AM44"/>
  <c r="AK24"/>
  <c r="AO46"/>
  <c r="G34"/>
  <c r="K34"/>
  <c r="G42"/>
  <c r="K46"/>
  <c r="U37"/>
  <c r="Y41"/>
  <c r="U45"/>
  <c r="AL40"/>
  <c r="B22"/>
  <c r="J38"/>
  <c r="F38"/>
  <c r="F42"/>
  <c r="F22"/>
  <c r="U38"/>
  <c r="P22"/>
  <c r="K22"/>
  <c r="AJ22"/>
  <c r="AM23"/>
  <c r="AF24"/>
  <c r="T34"/>
  <c r="D38"/>
  <c r="P41"/>
  <c r="AJ44"/>
  <c r="F35"/>
  <c r="G36"/>
  <c r="K36"/>
  <c r="F39"/>
  <c r="G40"/>
  <c r="K40"/>
  <c r="H23"/>
  <c r="F43"/>
  <c r="G44"/>
  <c r="K44"/>
  <c r="L45"/>
  <c r="M24"/>
  <c r="X34"/>
  <c r="U35"/>
  <c r="Y35"/>
  <c r="Q36"/>
  <c r="X38"/>
  <c r="U39"/>
  <c r="Y39"/>
  <c r="Q40"/>
  <c r="V40"/>
  <c r="Z40"/>
  <c r="X42"/>
  <c r="U43"/>
  <c r="Y43"/>
  <c r="Q44"/>
  <c r="T46"/>
  <c r="X22"/>
  <c r="AH41"/>
  <c r="T22"/>
  <c r="AK23"/>
  <c r="C24"/>
  <c r="P24"/>
  <c r="Q34"/>
  <c r="I35"/>
  <c r="AD37"/>
  <c r="R38"/>
  <c r="Y38"/>
  <c r="B39"/>
  <c r="AF41"/>
  <c r="R42"/>
  <c r="I43"/>
  <c r="K43"/>
  <c r="W34"/>
  <c r="T37"/>
  <c r="W38"/>
  <c r="T41"/>
  <c r="W42"/>
  <c r="AA42"/>
  <c r="AK37"/>
  <c r="AL44"/>
  <c r="AO45"/>
  <c r="AJ23"/>
  <c r="AO23"/>
  <c r="K24"/>
  <c r="Y24"/>
  <c r="C34"/>
  <c r="P34"/>
  <c r="V34"/>
  <c r="AF36"/>
  <c r="AO36"/>
  <c r="B38"/>
  <c r="Q38"/>
  <c r="B42"/>
  <c r="Q42"/>
  <c r="P45"/>
  <c r="AJ45"/>
  <c r="F46"/>
  <c r="P46"/>
  <c r="U46"/>
  <c r="I34"/>
  <c r="M34"/>
  <c r="D35"/>
  <c r="L35"/>
  <c r="K37"/>
  <c r="F37"/>
  <c r="J37"/>
  <c r="M38"/>
  <c r="L39"/>
  <c r="G41"/>
  <c r="F41"/>
  <c r="J23"/>
  <c r="I42"/>
  <c r="M42"/>
  <c r="D43"/>
  <c r="H43"/>
  <c r="L43"/>
  <c r="C45"/>
  <c r="F45"/>
  <c r="I22"/>
  <c r="R34"/>
  <c r="Z36"/>
  <c r="W37"/>
  <c r="AA37"/>
  <c r="V38"/>
  <c r="Z38"/>
  <c r="T40"/>
  <c r="X40"/>
  <c r="W41"/>
  <c r="AA41"/>
  <c r="V42"/>
  <c r="Z42"/>
  <c r="Z44"/>
  <c r="W45"/>
  <c r="AA45"/>
  <c r="V46"/>
  <c r="Z46"/>
  <c r="AH37"/>
  <c r="AL37"/>
  <c r="AL41"/>
  <c r="AH45"/>
  <c r="AL45"/>
  <c r="Y42"/>
  <c r="AN45"/>
  <c r="G46"/>
  <c r="Q46"/>
  <c r="X46"/>
  <c r="AA34"/>
  <c r="X37"/>
  <c r="AA38"/>
  <c r="X41"/>
  <c r="T45"/>
  <c r="X45"/>
  <c r="AO37"/>
  <c r="AH44"/>
  <c r="AK45"/>
  <c r="G22"/>
  <c r="AN22"/>
  <c r="U23"/>
  <c r="AN23"/>
  <c r="U24"/>
  <c r="AH24"/>
  <c r="U34"/>
  <c r="AM37"/>
  <c r="P38"/>
  <c r="P42"/>
  <c r="AD44"/>
  <c r="AF45"/>
  <c r="AJ46"/>
  <c r="M37"/>
  <c r="M41"/>
  <c r="D34"/>
  <c r="L34"/>
  <c r="C35"/>
  <c r="K35"/>
  <c r="J36"/>
  <c r="I37"/>
  <c r="L38"/>
  <c r="K39"/>
  <c r="L40"/>
  <c r="J40"/>
  <c r="I41"/>
  <c r="H42"/>
  <c r="G43"/>
  <c r="J44"/>
  <c r="M45"/>
  <c r="D46"/>
  <c r="H24"/>
  <c r="L24"/>
  <c r="AO24"/>
  <c r="AE41"/>
  <c r="AF22"/>
  <c r="AK22"/>
  <c r="AO22"/>
  <c r="AH23"/>
  <c r="AL23"/>
  <c r="AD24"/>
  <c r="AD36"/>
  <c r="AE37"/>
  <c r="AJ37"/>
  <c r="AN37"/>
  <c r="AJ40"/>
  <c r="AN40"/>
  <c r="AF44"/>
  <c r="AK44"/>
  <c r="AK46"/>
  <c r="AJ41"/>
  <c r="AN41"/>
  <c r="AE45"/>
  <c r="AI45"/>
  <c r="AM45"/>
  <c r="AD23"/>
  <c r="AJ36"/>
  <c r="AF40"/>
  <c r="AK40"/>
  <c r="AD41"/>
  <c r="AI41"/>
  <c r="T24"/>
  <c r="X24"/>
  <c r="V22"/>
  <c r="Z22"/>
  <c r="T23"/>
  <c r="X23"/>
  <c r="V24"/>
  <c r="Z24"/>
  <c r="P36"/>
  <c r="Q37"/>
  <c r="V37"/>
  <c r="Z37"/>
  <c r="Q41"/>
  <c r="V41"/>
  <c r="Z41"/>
  <c r="P44"/>
  <c r="Q45"/>
  <c r="V45"/>
  <c r="Z45"/>
  <c r="W46"/>
  <c r="AA46"/>
  <c r="R22"/>
  <c r="W22"/>
  <c r="AA22"/>
  <c r="P23"/>
  <c r="V36"/>
  <c r="V44"/>
  <c r="J41"/>
  <c r="I45"/>
  <c r="F23"/>
  <c r="L36"/>
  <c r="G37"/>
  <c r="H40"/>
  <c r="B41"/>
  <c r="I44"/>
  <c r="H46"/>
  <c r="I24"/>
  <c r="K41"/>
  <c r="H45"/>
  <c r="L44"/>
  <c r="H22"/>
  <c r="L22"/>
  <c r="B23"/>
  <c r="F24"/>
  <c r="J24"/>
  <c r="D36"/>
  <c r="I36"/>
  <c r="M36"/>
  <c r="C37"/>
  <c r="H37"/>
  <c r="L37"/>
  <c r="D40"/>
  <c r="I40"/>
  <c r="M40"/>
  <c r="C41"/>
  <c r="H41"/>
  <c r="L41"/>
  <c r="D45"/>
  <c r="M23"/>
  <c r="B45"/>
  <c r="G45"/>
  <c r="I46"/>
  <c r="M46"/>
  <c r="L23"/>
  <c r="B24"/>
  <c r="F34"/>
  <c r="L10" i="29"/>
  <c r="D5" i="26"/>
  <c r="D6"/>
  <c r="D7"/>
  <c r="D8"/>
  <c r="D9"/>
  <c r="D10"/>
  <c r="D11"/>
  <c r="D12"/>
  <c r="D13"/>
  <c r="D14"/>
  <c r="D15"/>
  <c r="F6" i="24"/>
  <c r="G6"/>
  <c r="F7"/>
  <c r="G7"/>
  <c r="F8"/>
  <c r="G8"/>
  <c r="F9"/>
  <c r="G9"/>
  <c r="F10"/>
  <c r="G10"/>
  <c r="F11"/>
  <c r="G11"/>
  <c r="F12"/>
  <c r="G12"/>
  <c r="F13"/>
  <c r="G13"/>
  <c r="F14"/>
  <c r="G14"/>
  <c r="F15"/>
  <c r="G15"/>
  <c r="F16"/>
  <c r="G16"/>
  <c r="F17"/>
  <c r="G17"/>
  <c r="D6" i="23"/>
  <c r="D7"/>
  <c r="D8"/>
  <c r="D9"/>
  <c r="D10"/>
  <c r="D11"/>
  <c r="D12"/>
  <c r="D13"/>
  <c r="D14"/>
  <c r="D15"/>
  <c r="D16"/>
  <c r="D17"/>
  <c r="D18"/>
  <c r="D19"/>
  <c r="D20"/>
  <c r="D21"/>
  <c r="D22"/>
  <c r="D23"/>
  <c r="D24"/>
  <c r="R77" i="14"/>
  <c r="Q77"/>
  <c r="P77"/>
  <c r="O77"/>
  <c r="N77"/>
  <c r="M77"/>
  <c r="L77"/>
  <c r="K77"/>
  <c r="J77"/>
  <c r="I77"/>
  <c r="H77"/>
  <c r="G77"/>
  <c r="F77"/>
  <c r="E77"/>
  <c r="D77"/>
  <c r="C77"/>
  <c r="B77"/>
  <c r="R48"/>
  <c r="Q48"/>
  <c r="P48"/>
  <c r="O48"/>
  <c r="N48"/>
  <c r="M48"/>
  <c r="L48"/>
  <c r="K48"/>
  <c r="J48"/>
  <c r="I48"/>
  <c r="H48"/>
  <c r="G48"/>
  <c r="F48"/>
  <c r="E48"/>
  <c r="D48"/>
  <c r="C48"/>
  <c r="B48"/>
  <c r="R22"/>
  <c r="Q22"/>
  <c r="P22"/>
  <c r="O22"/>
  <c r="N22"/>
  <c r="M22"/>
  <c r="L22"/>
  <c r="K22"/>
  <c r="J22"/>
  <c r="I22"/>
  <c r="H22"/>
  <c r="G22"/>
  <c r="F22"/>
  <c r="E22"/>
  <c r="D22"/>
  <c r="C22"/>
  <c r="B22"/>
  <c r="AD37" i="5"/>
  <c r="Q37"/>
  <c r="P37"/>
  <c r="B37"/>
  <c r="AO49"/>
  <c r="AN49"/>
  <c r="AM49"/>
  <c r="AL49"/>
  <c r="AK49"/>
  <c r="AJ49"/>
  <c r="AI49"/>
  <c r="AH49"/>
  <c r="AF49"/>
  <c r="AE49"/>
  <c r="AD49"/>
  <c r="AA49"/>
  <c r="Z49"/>
  <c r="Y49"/>
  <c r="X49"/>
  <c r="W49"/>
  <c r="V49"/>
  <c r="U49"/>
  <c r="T49"/>
  <c r="R49"/>
  <c r="Q49"/>
  <c r="P49"/>
  <c r="M49"/>
  <c r="L49"/>
  <c r="K49"/>
  <c r="J49"/>
  <c r="I49"/>
  <c r="H49"/>
  <c r="G49"/>
  <c r="F49"/>
  <c r="D49"/>
  <c r="C49"/>
  <c r="B49"/>
  <c r="AO48"/>
  <c r="AN48"/>
  <c r="AM48"/>
  <c r="AL48"/>
  <c r="AK48"/>
  <c r="AJ48"/>
  <c r="AI48"/>
  <c r="AH48"/>
  <c r="AF48"/>
  <c r="AE48"/>
  <c r="AD48"/>
  <c r="AA48"/>
  <c r="Z48"/>
  <c r="Y48"/>
  <c r="X48"/>
  <c r="W48"/>
  <c r="V48"/>
  <c r="U48"/>
  <c r="T48"/>
  <c r="R48"/>
  <c r="Q48"/>
  <c r="P48"/>
  <c r="M48"/>
  <c r="L48"/>
  <c r="K48"/>
  <c r="J48"/>
  <c r="I48"/>
  <c r="H48"/>
  <c r="G48"/>
  <c r="F48"/>
  <c r="D48"/>
  <c r="C48"/>
  <c r="B48"/>
  <c r="AO47"/>
  <c r="AN47"/>
  <c r="AM47"/>
  <c r="AL47"/>
  <c r="AK47"/>
  <c r="AJ47"/>
  <c r="AI47"/>
  <c r="AH47"/>
  <c r="AF47"/>
  <c r="AE47"/>
  <c r="AD47"/>
  <c r="AA47"/>
  <c r="Z47"/>
  <c r="Y47"/>
  <c r="X47"/>
  <c r="W47"/>
  <c r="V47"/>
  <c r="U47"/>
  <c r="T47"/>
  <c r="R47"/>
  <c r="Q47"/>
  <c r="P47"/>
  <c r="M47"/>
  <c r="L47"/>
  <c r="K47"/>
  <c r="J47"/>
  <c r="I47"/>
  <c r="H47"/>
  <c r="G47"/>
  <c r="F47"/>
  <c r="D47"/>
  <c r="C47"/>
  <c r="B47"/>
  <c r="AO46"/>
  <c r="AN46"/>
  <c r="AM46"/>
  <c r="AL46"/>
  <c r="AK46"/>
  <c r="AJ46"/>
  <c r="AI46"/>
  <c r="AH46"/>
  <c r="AF46"/>
  <c r="AE46"/>
  <c r="AD46"/>
  <c r="Z46"/>
  <c r="Y46"/>
  <c r="X46"/>
  <c r="W46"/>
  <c r="V46"/>
  <c r="U46"/>
  <c r="T46"/>
  <c r="R46"/>
  <c r="Q46"/>
  <c r="P46"/>
  <c r="M46"/>
  <c r="L46"/>
  <c r="K46"/>
  <c r="J46"/>
  <c r="I46"/>
  <c r="H46"/>
  <c r="G46"/>
  <c r="F46"/>
  <c r="D46"/>
  <c r="C46"/>
  <c r="B46"/>
  <c r="AO45"/>
  <c r="AN45"/>
  <c r="AM45"/>
  <c r="AL45"/>
  <c r="AK45"/>
  <c r="AJ45"/>
  <c r="AI45"/>
  <c r="AH45"/>
  <c r="AF45"/>
  <c r="AE45"/>
  <c r="AD45"/>
  <c r="AA45"/>
  <c r="Z45"/>
  <c r="Y45"/>
  <c r="X45"/>
  <c r="W45"/>
  <c r="V45"/>
  <c r="U45"/>
  <c r="T45"/>
  <c r="R45"/>
  <c r="Q45"/>
  <c r="P45"/>
  <c r="M45"/>
  <c r="L45"/>
  <c r="K45"/>
  <c r="J45"/>
  <c r="I45"/>
  <c r="H45"/>
  <c r="G45"/>
  <c r="F45"/>
  <c r="D45"/>
  <c r="C45"/>
  <c r="B45"/>
  <c r="AO44"/>
  <c r="AN44"/>
  <c r="AM44"/>
  <c r="AL44"/>
  <c r="AK44"/>
  <c r="AJ44"/>
  <c r="AI44"/>
  <c r="AH44"/>
  <c r="AF44"/>
  <c r="AE44"/>
  <c r="AD44"/>
  <c r="AA44"/>
  <c r="Z44"/>
  <c r="Y44"/>
  <c r="X44"/>
  <c r="W44"/>
  <c r="V44"/>
  <c r="U44"/>
  <c r="T44"/>
  <c r="R44"/>
  <c r="Q44"/>
  <c r="P44"/>
  <c r="M44"/>
  <c r="L44"/>
  <c r="K44"/>
  <c r="J44"/>
  <c r="I44"/>
  <c r="H44"/>
  <c r="G44"/>
  <c r="F44"/>
  <c r="D44"/>
  <c r="C44"/>
  <c r="B44"/>
  <c r="AO43"/>
  <c r="AN43"/>
  <c r="AM43"/>
  <c r="AL43"/>
  <c r="AK43"/>
  <c r="AJ43"/>
  <c r="AI43"/>
  <c r="AH43"/>
  <c r="AF43"/>
  <c r="AE43"/>
  <c r="AD43"/>
  <c r="AA43"/>
  <c r="Z43"/>
  <c r="Y43"/>
  <c r="X43"/>
  <c r="W43"/>
  <c r="V43"/>
  <c r="U43"/>
  <c r="T43"/>
  <c r="R43"/>
  <c r="Q43"/>
  <c r="P43"/>
  <c r="M43"/>
  <c r="L43"/>
  <c r="K43"/>
  <c r="J43"/>
  <c r="I43"/>
  <c r="H43"/>
  <c r="G43"/>
  <c r="F43"/>
  <c r="D43"/>
  <c r="C43"/>
  <c r="B43"/>
  <c r="AO42"/>
  <c r="AN42"/>
  <c r="AM42"/>
  <c r="AL42"/>
  <c r="AK42"/>
  <c r="AJ42"/>
  <c r="AI42"/>
  <c r="AH42"/>
  <c r="AF42"/>
  <c r="AE42"/>
  <c r="AD42"/>
  <c r="AA42"/>
  <c r="Z42"/>
  <c r="Y42"/>
  <c r="X42"/>
  <c r="W42"/>
  <c r="V42"/>
  <c r="U42"/>
  <c r="T42"/>
  <c r="R42"/>
  <c r="Q42"/>
  <c r="P42"/>
  <c r="M42"/>
  <c r="L42"/>
  <c r="K42"/>
  <c r="J42"/>
  <c r="I42"/>
  <c r="H42"/>
  <c r="G42"/>
  <c r="F42"/>
  <c r="D42"/>
  <c r="C42"/>
  <c r="B42"/>
  <c r="AO41"/>
  <c r="AN41"/>
  <c r="AM41"/>
  <c r="AL41"/>
  <c r="AK41"/>
  <c r="AJ41"/>
  <c r="AI41"/>
  <c r="AH41"/>
  <c r="AF41"/>
  <c r="AE41"/>
  <c r="AD41"/>
  <c r="AA41"/>
  <c r="Z41"/>
  <c r="Y41"/>
  <c r="X41"/>
  <c r="W41"/>
  <c r="V41"/>
  <c r="U41"/>
  <c r="T41"/>
  <c r="R41"/>
  <c r="Q41"/>
  <c r="P41"/>
  <c r="M41"/>
  <c r="L41"/>
  <c r="K41"/>
  <c r="J41"/>
  <c r="I41"/>
  <c r="H41"/>
  <c r="G41"/>
  <c r="F41"/>
  <c r="D41"/>
  <c r="C41"/>
  <c r="B41"/>
  <c r="AO40"/>
  <c r="AN40"/>
  <c r="AM40"/>
  <c r="AL40"/>
  <c r="AK40"/>
  <c r="AJ40"/>
  <c r="AI40"/>
  <c r="AH40"/>
  <c r="AF40"/>
  <c r="AE40"/>
  <c r="AD40"/>
  <c r="AA40"/>
  <c r="Z40"/>
  <c r="Y40"/>
  <c r="X40"/>
  <c r="W40"/>
  <c r="V40"/>
  <c r="U40"/>
  <c r="T40"/>
  <c r="R40"/>
  <c r="Q40"/>
  <c r="P40"/>
  <c r="M40"/>
  <c r="L40"/>
  <c r="K40"/>
  <c r="J40"/>
  <c r="I40"/>
  <c r="H40"/>
  <c r="G40"/>
  <c r="F40"/>
  <c r="D40"/>
  <c r="C40"/>
  <c r="B40"/>
  <c r="AO39"/>
  <c r="AN39"/>
  <c r="AM39"/>
  <c r="AL39"/>
  <c r="AK39"/>
  <c r="AJ39"/>
  <c r="AI39"/>
  <c r="AH39"/>
  <c r="AF39"/>
  <c r="AE39"/>
  <c r="AD39"/>
  <c r="AA39"/>
  <c r="Z39"/>
  <c r="Y39"/>
  <c r="X39"/>
  <c r="W39"/>
  <c r="V39"/>
  <c r="U39"/>
  <c r="T39"/>
  <c r="R39"/>
  <c r="Q39"/>
  <c r="P39"/>
  <c r="M39"/>
  <c r="L39"/>
  <c r="K39"/>
  <c r="J39"/>
  <c r="I39"/>
  <c r="H39"/>
  <c r="G39"/>
  <c r="F39"/>
  <c r="D39"/>
  <c r="C39"/>
  <c r="B39"/>
  <c r="AO38"/>
  <c r="AN38"/>
  <c r="AM38"/>
  <c r="AL38"/>
  <c r="AK38"/>
  <c r="AJ38"/>
  <c r="AI38"/>
  <c r="AH38"/>
  <c r="AF38"/>
  <c r="AE38"/>
  <c r="AD38"/>
  <c r="AA38"/>
  <c r="Z38"/>
  <c r="Y38"/>
  <c r="X38"/>
  <c r="W38"/>
  <c r="V38"/>
  <c r="U38"/>
  <c r="T38"/>
  <c r="R38"/>
  <c r="Q38"/>
  <c r="P38"/>
  <c r="M38"/>
  <c r="L38"/>
  <c r="K38"/>
  <c r="J38"/>
  <c r="I38"/>
  <c r="H38"/>
  <c r="G38"/>
  <c r="F38"/>
  <c r="D38"/>
  <c r="C38"/>
  <c r="B38"/>
  <c r="AO37"/>
  <c r="AN37"/>
  <c r="AM37"/>
  <c r="AL37"/>
  <c r="AK37"/>
  <c r="AJ37"/>
  <c r="AI37"/>
  <c r="AH37"/>
  <c r="AF37"/>
  <c r="AE37"/>
  <c r="AA37"/>
  <c r="Z37"/>
  <c r="Y37"/>
  <c r="X37"/>
  <c r="W37"/>
  <c r="V37"/>
  <c r="U37"/>
  <c r="T37"/>
  <c r="R37"/>
  <c r="M37"/>
  <c r="L37"/>
  <c r="K37"/>
  <c r="J37"/>
  <c r="I37"/>
  <c r="H37"/>
  <c r="G37"/>
  <c r="F37"/>
  <c r="D37"/>
  <c r="C37"/>
  <c r="AE39" i="4"/>
  <c r="AF39"/>
  <c r="AG39"/>
  <c r="AH39"/>
  <c r="AI39"/>
  <c r="AJ39"/>
  <c r="AK39"/>
  <c r="AN39"/>
  <c r="AO39"/>
  <c r="AD40"/>
  <c r="AE40"/>
  <c r="AF40"/>
  <c r="AG40"/>
  <c r="AH40"/>
  <c r="AI40"/>
  <c r="AJ40"/>
  <c r="AK40"/>
  <c r="AN40"/>
  <c r="AO40"/>
  <c r="AD41"/>
  <c r="AE41"/>
  <c r="AF41"/>
  <c r="AG41"/>
  <c r="AH41"/>
  <c r="AI41"/>
  <c r="AJ41"/>
  <c r="AK41"/>
  <c r="AN41"/>
  <c r="AO41"/>
  <c r="AD42"/>
  <c r="AE42"/>
  <c r="AF42"/>
  <c r="AG42"/>
  <c r="AH42"/>
  <c r="AI42"/>
  <c r="AJ42"/>
  <c r="AK42"/>
  <c r="AN42"/>
  <c r="AO42"/>
  <c r="AD43"/>
  <c r="AE43"/>
  <c r="AF43"/>
  <c r="AG43"/>
  <c r="AH43"/>
  <c r="AI43"/>
  <c r="AJ43"/>
  <c r="AK43"/>
  <c r="AN43"/>
  <c r="AO43"/>
  <c r="AD44"/>
  <c r="AE44"/>
  <c r="AF44"/>
  <c r="AG44"/>
  <c r="AH44"/>
  <c r="AI44"/>
  <c r="AJ44"/>
  <c r="AK44"/>
  <c r="AN44"/>
  <c r="AO44"/>
  <c r="AD45"/>
  <c r="AE45"/>
  <c r="AF45"/>
  <c r="AG45"/>
  <c r="AH45"/>
  <c r="AI45"/>
  <c r="AJ45"/>
  <c r="AK45"/>
  <c r="AN45"/>
  <c r="AO45"/>
  <c r="AD46"/>
  <c r="AE46"/>
  <c r="AF46"/>
  <c r="AG46"/>
  <c r="AH46"/>
  <c r="AI46"/>
  <c r="AJ46"/>
  <c r="AK46"/>
  <c r="AL46"/>
  <c r="AM46"/>
  <c r="AN46"/>
  <c r="AO46"/>
  <c r="AP46"/>
  <c r="AD47"/>
  <c r="AE47"/>
  <c r="AF47"/>
  <c r="AG47"/>
  <c r="AH47"/>
  <c r="AI47"/>
  <c r="AJ47"/>
  <c r="AK47"/>
  <c r="AL47"/>
  <c r="AM47"/>
  <c r="AN47"/>
  <c r="AO47"/>
  <c r="AP47"/>
  <c r="AD48"/>
  <c r="AE48"/>
  <c r="AF48"/>
  <c r="AG48"/>
  <c r="AH48"/>
  <c r="AI48"/>
  <c r="AJ48"/>
  <c r="AK48"/>
  <c r="AL48"/>
  <c r="AM48"/>
  <c r="AN48"/>
  <c r="AO48"/>
  <c r="AP48"/>
  <c r="AD49"/>
  <c r="AE49"/>
  <c r="AF49"/>
  <c r="AG49"/>
  <c r="AH49"/>
  <c r="AI49"/>
  <c r="AJ49"/>
  <c r="AK49"/>
  <c r="AL49"/>
  <c r="AM49"/>
  <c r="AN49"/>
  <c r="AO49"/>
  <c r="AP49"/>
  <c r="AD50"/>
  <c r="AE50"/>
  <c r="AF50"/>
  <c r="AG50"/>
  <c r="AH50"/>
  <c r="AI50"/>
  <c r="AJ50"/>
  <c r="AK50"/>
  <c r="AL50"/>
  <c r="AM50"/>
  <c r="AN50"/>
  <c r="AO50"/>
  <c r="AP50"/>
  <c r="AD51"/>
  <c r="AE51"/>
  <c r="AF51"/>
  <c r="AG51"/>
  <c r="AH51"/>
  <c r="AI51"/>
  <c r="AJ51"/>
  <c r="AK51"/>
  <c r="AL51"/>
  <c r="AM51"/>
  <c r="AN51"/>
  <c r="AO51"/>
  <c r="AP51"/>
  <c r="AD39"/>
  <c r="AA51"/>
  <c r="Z51"/>
  <c r="Y51"/>
  <c r="X51"/>
  <c r="W51"/>
  <c r="V51"/>
  <c r="U51"/>
  <c r="T51"/>
  <c r="R51"/>
  <c r="Q51"/>
  <c r="P51"/>
  <c r="AA50"/>
  <c r="Z50"/>
  <c r="Y50"/>
  <c r="X50"/>
  <c r="W50"/>
  <c r="V50"/>
  <c r="U50"/>
  <c r="T50"/>
  <c r="R50"/>
  <c r="Q50"/>
  <c r="P50"/>
  <c r="AA49"/>
  <c r="Z49"/>
  <c r="Y49"/>
  <c r="X49"/>
  <c r="W49"/>
  <c r="V49"/>
  <c r="U49"/>
  <c r="T49"/>
  <c r="R49"/>
  <c r="Q49"/>
  <c r="P49"/>
  <c r="AA48"/>
  <c r="Z48"/>
  <c r="Y48"/>
  <c r="X48"/>
  <c r="W48"/>
  <c r="V48"/>
  <c r="U48"/>
  <c r="T48"/>
  <c r="R48"/>
  <c r="Q48"/>
  <c r="P48"/>
  <c r="AA47"/>
  <c r="Z47"/>
  <c r="Y47"/>
  <c r="X47"/>
  <c r="W47"/>
  <c r="V47"/>
  <c r="U47"/>
  <c r="T47"/>
  <c r="R47"/>
  <c r="Q47"/>
  <c r="P47"/>
  <c r="AA46"/>
  <c r="Z46"/>
  <c r="Y46"/>
  <c r="X46"/>
  <c r="W46"/>
  <c r="V46"/>
  <c r="U46"/>
  <c r="T46"/>
  <c r="R46"/>
  <c r="Q46"/>
  <c r="P46"/>
  <c r="AA45"/>
  <c r="Z45"/>
  <c r="Y45"/>
  <c r="X45"/>
  <c r="W45"/>
  <c r="V45"/>
  <c r="U45"/>
  <c r="T45"/>
  <c r="R45"/>
  <c r="Q45"/>
  <c r="P45"/>
  <c r="AA44"/>
  <c r="Z44"/>
  <c r="Y44"/>
  <c r="X44"/>
  <c r="W44"/>
  <c r="V44"/>
  <c r="U44"/>
  <c r="T44"/>
  <c r="R44"/>
  <c r="Q44"/>
  <c r="P44"/>
  <c r="AA43"/>
  <c r="Z43"/>
  <c r="Y43"/>
  <c r="X43"/>
  <c r="W43"/>
  <c r="V43"/>
  <c r="U43"/>
  <c r="T43"/>
  <c r="R43"/>
  <c r="Q43"/>
  <c r="P43"/>
  <c r="AA42"/>
  <c r="Z42"/>
  <c r="Y42"/>
  <c r="X42"/>
  <c r="W42"/>
  <c r="V42"/>
  <c r="U42"/>
  <c r="T42"/>
  <c r="R42"/>
  <c r="Q42"/>
  <c r="P42"/>
  <c r="AA41"/>
  <c r="Z41"/>
  <c r="Y41"/>
  <c r="X41"/>
  <c r="W41"/>
  <c r="V41"/>
  <c r="U41"/>
  <c r="T41"/>
  <c r="R41"/>
  <c r="Q41"/>
  <c r="P41"/>
  <c r="AA40"/>
  <c r="Z40"/>
  <c r="Y40"/>
  <c r="X40"/>
  <c r="W40"/>
  <c r="V40"/>
  <c r="U40"/>
  <c r="T40"/>
  <c r="R40"/>
  <c r="Q40"/>
  <c r="P40"/>
  <c r="AA39"/>
  <c r="Z39"/>
  <c r="Y39"/>
  <c r="X39"/>
  <c r="W39"/>
  <c r="V39"/>
  <c r="U39"/>
  <c r="T39"/>
  <c r="R39"/>
  <c r="Q39"/>
  <c r="P39"/>
  <c r="M51"/>
  <c r="L51"/>
  <c r="K51"/>
  <c r="J51"/>
  <c r="I51"/>
  <c r="H51"/>
  <c r="G51"/>
  <c r="F51"/>
  <c r="D51"/>
  <c r="C51"/>
  <c r="B51"/>
  <c r="M50"/>
  <c r="L50"/>
  <c r="K50"/>
  <c r="J50"/>
  <c r="I50"/>
  <c r="H50"/>
  <c r="G50"/>
  <c r="F50"/>
  <c r="D50"/>
  <c r="C50"/>
  <c r="B50"/>
  <c r="M49"/>
  <c r="L49"/>
  <c r="K49"/>
  <c r="J49"/>
  <c r="I49"/>
  <c r="H49"/>
  <c r="G49"/>
  <c r="F49"/>
  <c r="D49"/>
  <c r="C49"/>
  <c r="B49"/>
  <c r="M48"/>
  <c r="L48"/>
  <c r="K48"/>
  <c r="J48"/>
  <c r="I48"/>
  <c r="H48"/>
  <c r="G48"/>
  <c r="F48"/>
  <c r="D48"/>
  <c r="C48"/>
  <c r="B48"/>
  <c r="M47"/>
  <c r="L47"/>
  <c r="K47"/>
  <c r="J47"/>
  <c r="I47"/>
  <c r="H47"/>
  <c r="G47"/>
  <c r="F47"/>
  <c r="D47"/>
  <c r="C47"/>
  <c r="B47"/>
  <c r="M46"/>
  <c r="L46"/>
  <c r="K46"/>
  <c r="J46"/>
  <c r="I46"/>
  <c r="H46"/>
  <c r="G46"/>
  <c r="F46"/>
  <c r="D46"/>
  <c r="C46"/>
  <c r="B46"/>
  <c r="M45"/>
  <c r="L45"/>
  <c r="K45"/>
  <c r="J45"/>
  <c r="I45"/>
  <c r="H45"/>
  <c r="G45"/>
  <c r="F45"/>
  <c r="D45"/>
  <c r="C45"/>
  <c r="B45"/>
  <c r="M44"/>
  <c r="L44"/>
  <c r="K44"/>
  <c r="J44"/>
  <c r="I44"/>
  <c r="H44"/>
  <c r="G44"/>
  <c r="F44"/>
  <c r="D44"/>
  <c r="C44"/>
  <c r="B44"/>
  <c r="M43"/>
  <c r="L43"/>
  <c r="K43"/>
  <c r="J43"/>
  <c r="I43"/>
  <c r="H43"/>
  <c r="G43"/>
  <c r="F43"/>
  <c r="D43"/>
  <c r="C43"/>
  <c r="B43"/>
  <c r="M42"/>
  <c r="L42"/>
  <c r="K42"/>
  <c r="J42"/>
  <c r="I42"/>
  <c r="H42"/>
  <c r="G42"/>
  <c r="F42"/>
  <c r="D42"/>
  <c r="C42"/>
  <c r="B42"/>
  <c r="M41"/>
  <c r="L41"/>
  <c r="K41"/>
  <c r="J41"/>
  <c r="I41"/>
  <c r="H41"/>
  <c r="G41"/>
  <c r="F41"/>
  <c r="D41"/>
  <c r="C41"/>
  <c r="B41"/>
  <c r="M40"/>
  <c r="L40"/>
  <c r="K40"/>
  <c r="J40"/>
  <c r="I40"/>
  <c r="H40"/>
  <c r="G40"/>
  <c r="F40"/>
  <c r="D40"/>
  <c r="C40"/>
  <c r="B40"/>
  <c r="M39"/>
  <c r="L39"/>
  <c r="K39"/>
  <c r="J39"/>
  <c r="I39"/>
  <c r="H39"/>
  <c r="G39"/>
  <c r="F39"/>
  <c r="D39"/>
  <c r="C39"/>
  <c r="B39"/>
  <c r="AD38" i="2"/>
  <c r="P38"/>
  <c r="B38"/>
  <c r="AO50"/>
  <c r="AN50"/>
  <c r="AM50"/>
  <c r="AL50"/>
  <c r="AK50"/>
  <c r="AJ50"/>
  <c r="AI50"/>
  <c r="AH50"/>
  <c r="AG50"/>
  <c r="AF50"/>
  <c r="AE50"/>
  <c r="AD50"/>
  <c r="AA50"/>
  <c r="Z50"/>
  <c r="Y50"/>
  <c r="X50"/>
  <c r="W50"/>
  <c r="V50"/>
  <c r="U50"/>
  <c r="T50"/>
  <c r="S50"/>
  <c r="R50"/>
  <c r="Q50"/>
  <c r="P50"/>
  <c r="M50"/>
  <c r="L50"/>
  <c r="K50"/>
  <c r="J50"/>
  <c r="I50"/>
  <c r="H50"/>
  <c r="G50"/>
  <c r="F50"/>
  <c r="E50"/>
  <c r="D50"/>
  <c r="C50"/>
  <c r="B50"/>
  <c r="AO49"/>
  <c r="AN49"/>
  <c r="AM49"/>
  <c r="AL49"/>
  <c r="AK49"/>
  <c r="AJ49"/>
  <c r="AI49"/>
  <c r="AH49"/>
  <c r="AG49"/>
  <c r="AF49"/>
  <c r="AE49"/>
  <c r="AD49"/>
  <c r="AA49"/>
  <c r="Z49"/>
  <c r="Y49"/>
  <c r="X49"/>
  <c r="W49"/>
  <c r="V49"/>
  <c r="U49"/>
  <c r="T49"/>
  <c r="S49"/>
  <c r="R49"/>
  <c r="Q49"/>
  <c r="P49"/>
  <c r="M49"/>
  <c r="L49"/>
  <c r="K49"/>
  <c r="J49"/>
  <c r="I49"/>
  <c r="H49"/>
  <c r="G49"/>
  <c r="F49"/>
  <c r="E49"/>
  <c r="D49"/>
  <c r="C49"/>
  <c r="B49"/>
  <c r="AO48"/>
  <c r="AN48"/>
  <c r="AM48"/>
  <c r="AL48"/>
  <c r="AK48"/>
  <c r="AJ48"/>
  <c r="AI48"/>
  <c r="AH48"/>
  <c r="AG48"/>
  <c r="AF48"/>
  <c r="AD48"/>
  <c r="AA48"/>
  <c r="Z48"/>
  <c r="Y48"/>
  <c r="X48"/>
  <c r="W48"/>
  <c r="V48"/>
  <c r="U48"/>
  <c r="T48"/>
  <c r="S48"/>
  <c r="R48"/>
  <c r="P48"/>
  <c r="M48"/>
  <c r="L48"/>
  <c r="K48"/>
  <c r="J48"/>
  <c r="I48"/>
  <c r="H48"/>
  <c r="G48"/>
  <c r="F48"/>
  <c r="E48"/>
  <c r="D48"/>
  <c r="B48"/>
  <c r="AO47"/>
  <c r="AN47"/>
  <c r="AM47"/>
  <c r="AL47"/>
  <c r="AK47"/>
  <c r="AJ47"/>
  <c r="AI47"/>
  <c r="AH47"/>
  <c r="AG47"/>
  <c r="AF47"/>
  <c r="AD47"/>
  <c r="Z47"/>
  <c r="Y47"/>
  <c r="X47"/>
  <c r="W47"/>
  <c r="V47"/>
  <c r="U47"/>
  <c r="T47"/>
  <c r="S47"/>
  <c r="R47"/>
  <c r="P47"/>
  <c r="M47"/>
  <c r="L47"/>
  <c r="K47"/>
  <c r="J47"/>
  <c r="I47"/>
  <c r="H47"/>
  <c r="G47"/>
  <c r="F47"/>
  <c r="E47"/>
  <c r="D47"/>
  <c r="B47"/>
  <c r="AO46"/>
  <c r="AN46"/>
  <c r="AM46"/>
  <c r="AL46"/>
  <c r="AK46"/>
  <c r="AJ46"/>
  <c r="AI46"/>
  <c r="AH46"/>
  <c r="AG46"/>
  <c r="AF46"/>
  <c r="AD46"/>
  <c r="AA46"/>
  <c r="Z46"/>
  <c r="Y46"/>
  <c r="X46"/>
  <c r="W46"/>
  <c r="V46"/>
  <c r="U46"/>
  <c r="T46"/>
  <c r="S46"/>
  <c r="R46"/>
  <c r="P46"/>
  <c r="M46"/>
  <c r="L46"/>
  <c r="K46"/>
  <c r="J46"/>
  <c r="I46"/>
  <c r="H46"/>
  <c r="G46"/>
  <c r="F46"/>
  <c r="E46"/>
  <c r="D46"/>
  <c r="B46"/>
  <c r="AO45"/>
  <c r="AN45"/>
  <c r="AM45"/>
  <c r="AL45"/>
  <c r="AK45"/>
  <c r="AJ45"/>
  <c r="AI45"/>
  <c r="AH45"/>
  <c r="AG45"/>
  <c r="AF45"/>
  <c r="AD45"/>
  <c r="AA45"/>
  <c r="Z45"/>
  <c r="Y45"/>
  <c r="X45"/>
  <c r="W45"/>
  <c r="V45"/>
  <c r="U45"/>
  <c r="T45"/>
  <c r="S45"/>
  <c r="R45"/>
  <c r="P45"/>
  <c r="M45"/>
  <c r="L45"/>
  <c r="K45"/>
  <c r="J45"/>
  <c r="I45"/>
  <c r="H45"/>
  <c r="G45"/>
  <c r="F45"/>
  <c r="E45"/>
  <c r="D45"/>
  <c r="B45"/>
  <c r="AO44"/>
  <c r="AN44"/>
  <c r="AM44"/>
  <c r="AL44"/>
  <c r="AK44"/>
  <c r="AJ44"/>
  <c r="AI44"/>
  <c r="AH44"/>
  <c r="AG44"/>
  <c r="AF44"/>
  <c r="AD44"/>
  <c r="AA44"/>
  <c r="Z44"/>
  <c r="Y44"/>
  <c r="X44"/>
  <c r="W44"/>
  <c r="V44"/>
  <c r="U44"/>
  <c r="T44"/>
  <c r="S44"/>
  <c r="R44"/>
  <c r="P44"/>
  <c r="M44"/>
  <c r="L44"/>
  <c r="K44"/>
  <c r="J44"/>
  <c r="I44"/>
  <c r="H44"/>
  <c r="G44"/>
  <c r="F44"/>
  <c r="E44"/>
  <c r="D44"/>
  <c r="B44"/>
  <c r="AO43"/>
  <c r="AN43"/>
  <c r="AM43"/>
  <c r="AL43"/>
  <c r="AK43"/>
  <c r="AJ43"/>
  <c r="AI43"/>
  <c r="AH43"/>
  <c r="AG43"/>
  <c r="AF43"/>
  <c r="AD43"/>
  <c r="AA43"/>
  <c r="Z43"/>
  <c r="Y43"/>
  <c r="X43"/>
  <c r="W43"/>
  <c r="V43"/>
  <c r="U43"/>
  <c r="T43"/>
  <c r="S43"/>
  <c r="R43"/>
  <c r="P43"/>
  <c r="M43"/>
  <c r="L43"/>
  <c r="K43"/>
  <c r="J43"/>
  <c r="I43"/>
  <c r="H43"/>
  <c r="G43"/>
  <c r="F43"/>
  <c r="E43"/>
  <c r="D43"/>
  <c r="B43"/>
  <c r="AO42"/>
  <c r="AN42"/>
  <c r="AM42"/>
  <c r="AL42"/>
  <c r="AK42"/>
  <c r="AJ42"/>
  <c r="AI42"/>
  <c r="AH42"/>
  <c r="AG42"/>
  <c r="AF42"/>
  <c r="AD42"/>
  <c r="AA42"/>
  <c r="Z42"/>
  <c r="Y42"/>
  <c r="X42"/>
  <c r="W42"/>
  <c r="V42"/>
  <c r="U42"/>
  <c r="T42"/>
  <c r="S42"/>
  <c r="R42"/>
  <c r="P42"/>
  <c r="M42"/>
  <c r="L42"/>
  <c r="K42"/>
  <c r="J42"/>
  <c r="I42"/>
  <c r="H42"/>
  <c r="G42"/>
  <c r="F42"/>
  <c r="E42"/>
  <c r="D42"/>
  <c r="B42"/>
  <c r="AO41"/>
  <c r="AN41"/>
  <c r="AM41"/>
  <c r="AL41"/>
  <c r="AK41"/>
  <c r="AJ41"/>
  <c r="AI41"/>
  <c r="AH41"/>
  <c r="AG41"/>
  <c r="AF41"/>
  <c r="AD41"/>
  <c r="AA41"/>
  <c r="Z41"/>
  <c r="Y41"/>
  <c r="X41"/>
  <c r="W41"/>
  <c r="V41"/>
  <c r="U41"/>
  <c r="T41"/>
  <c r="S41"/>
  <c r="R41"/>
  <c r="P41"/>
  <c r="M41"/>
  <c r="L41"/>
  <c r="K41"/>
  <c r="J41"/>
  <c r="I41"/>
  <c r="H41"/>
  <c r="G41"/>
  <c r="F41"/>
  <c r="E41"/>
  <c r="D41"/>
  <c r="B41"/>
  <c r="AO40"/>
  <c r="AN40"/>
  <c r="AM40"/>
  <c r="AL40"/>
  <c r="AK40"/>
  <c r="AJ40"/>
  <c r="AI40"/>
  <c r="AH40"/>
  <c r="AG40"/>
  <c r="AF40"/>
  <c r="AD40"/>
  <c r="AA40"/>
  <c r="Z40"/>
  <c r="Y40"/>
  <c r="X40"/>
  <c r="W40"/>
  <c r="V40"/>
  <c r="U40"/>
  <c r="T40"/>
  <c r="S40"/>
  <c r="R40"/>
  <c r="P40"/>
  <c r="M40"/>
  <c r="L40"/>
  <c r="K40"/>
  <c r="J40"/>
  <c r="I40"/>
  <c r="H40"/>
  <c r="G40"/>
  <c r="F40"/>
  <c r="E40"/>
  <c r="D40"/>
  <c r="B40"/>
  <c r="AO39"/>
  <c r="AN39"/>
  <c r="AM39"/>
  <c r="AL39"/>
  <c r="AK39"/>
  <c r="AJ39"/>
  <c r="AI39"/>
  <c r="AH39"/>
  <c r="AG39"/>
  <c r="AF39"/>
  <c r="AD39"/>
  <c r="AA39"/>
  <c r="Z39"/>
  <c r="Y39"/>
  <c r="X39"/>
  <c r="W39"/>
  <c r="V39"/>
  <c r="U39"/>
  <c r="T39"/>
  <c r="S39"/>
  <c r="R39"/>
  <c r="P39"/>
  <c r="M39"/>
  <c r="L39"/>
  <c r="K39"/>
  <c r="J39"/>
  <c r="I39"/>
  <c r="H39"/>
  <c r="G39"/>
  <c r="F39"/>
  <c r="E39"/>
  <c r="D39"/>
  <c r="B39"/>
  <c r="AO38"/>
  <c r="AN38"/>
  <c r="AM38"/>
  <c r="AL38"/>
  <c r="AK38"/>
  <c r="AJ38"/>
  <c r="AI38"/>
  <c r="AH38"/>
  <c r="AG38"/>
  <c r="AF38"/>
  <c r="AA38"/>
  <c r="Z38"/>
  <c r="Y38"/>
  <c r="X38"/>
  <c r="W38"/>
  <c r="V38"/>
  <c r="U38"/>
  <c r="T38"/>
  <c r="S38"/>
  <c r="R38"/>
  <c r="M38"/>
  <c r="L38"/>
  <c r="K38"/>
  <c r="J38"/>
  <c r="I38"/>
  <c r="H38"/>
  <c r="G38"/>
  <c r="F38"/>
  <c r="E38"/>
  <c r="D38"/>
  <c r="AO48" i="1"/>
  <c r="AN48"/>
  <c r="AM48"/>
  <c r="AL48"/>
  <c r="AK48"/>
  <c r="AJ48"/>
  <c r="AI48"/>
  <c r="AH48"/>
  <c r="AG48"/>
  <c r="AF48"/>
  <c r="AD48"/>
  <c r="AO47"/>
  <c r="AN47"/>
  <c r="AM47"/>
  <c r="AL47"/>
  <c r="AK47"/>
  <c r="AJ47"/>
  <c r="AI47"/>
  <c r="AH47"/>
  <c r="AG47"/>
  <c r="AF47"/>
  <c r="AD47"/>
  <c r="AO46"/>
  <c r="AN46"/>
  <c r="AM46"/>
  <c r="AL46"/>
  <c r="AK46"/>
  <c r="AJ46"/>
  <c r="AI46"/>
  <c r="AH46"/>
  <c r="AG46"/>
  <c r="AF46"/>
  <c r="AD46"/>
  <c r="AO45"/>
  <c r="AN45"/>
  <c r="AM45"/>
  <c r="AL45"/>
  <c r="AK45"/>
  <c r="AJ45"/>
  <c r="AI45"/>
  <c r="AH45"/>
  <c r="AG45"/>
  <c r="AF45"/>
  <c r="AD45"/>
  <c r="AO44"/>
  <c r="AN44"/>
  <c r="AM44"/>
  <c r="AL44"/>
  <c r="AK44"/>
  <c r="AJ44"/>
  <c r="AI44"/>
  <c r="AH44"/>
  <c r="AG44"/>
  <c r="AF44"/>
  <c r="AD44"/>
  <c r="AO43"/>
  <c r="AN43"/>
  <c r="AM43"/>
  <c r="AL43"/>
  <c r="AK43"/>
  <c r="AJ43"/>
  <c r="AI43"/>
  <c r="AH43"/>
  <c r="AG43"/>
  <c r="AF43"/>
  <c r="AD43"/>
  <c r="AO42"/>
  <c r="AN42"/>
  <c r="AM42"/>
  <c r="AL42"/>
  <c r="AK42"/>
  <c r="AJ42"/>
  <c r="AI42"/>
  <c r="AH42"/>
  <c r="AG42"/>
  <c r="AF42"/>
  <c r="AD42"/>
  <c r="AO41"/>
  <c r="AN41"/>
  <c r="AM41"/>
  <c r="AL41"/>
  <c r="AK41"/>
  <c r="AJ41"/>
  <c r="AI41"/>
  <c r="AH41"/>
  <c r="AG41"/>
  <c r="AF41"/>
  <c r="AD41"/>
  <c r="AO40"/>
  <c r="AN40"/>
  <c r="AM40"/>
  <c r="AL40"/>
  <c r="AK40"/>
  <c r="AJ40"/>
  <c r="AI40"/>
  <c r="AH40"/>
  <c r="AG40"/>
  <c r="AF40"/>
  <c r="AD40"/>
  <c r="AO39"/>
  <c r="AN39"/>
  <c r="AM39"/>
  <c r="AL39"/>
  <c r="AK39"/>
  <c r="AJ39"/>
  <c r="AI39"/>
  <c r="AH39"/>
  <c r="AG39"/>
  <c r="AF39"/>
  <c r="AD39"/>
  <c r="AO38"/>
  <c r="AN38"/>
  <c r="AM38"/>
  <c r="AL38"/>
  <c r="AK38"/>
  <c r="AJ38"/>
  <c r="AI38"/>
  <c r="AH38"/>
  <c r="AG38"/>
  <c r="AF38"/>
  <c r="AD38"/>
  <c r="AO37"/>
  <c r="AN37"/>
  <c r="AM37"/>
  <c r="AL37"/>
  <c r="AK37"/>
  <c r="AJ37"/>
  <c r="AI37"/>
  <c r="AH37"/>
  <c r="AG37"/>
  <c r="AF37"/>
  <c r="AD37"/>
  <c r="AO36"/>
  <c r="AN36"/>
  <c r="AM36"/>
  <c r="AL36"/>
  <c r="AK36"/>
  <c r="AJ36"/>
  <c r="AI36"/>
  <c r="AH36"/>
  <c r="AG36"/>
  <c r="AF36"/>
  <c r="AD36"/>
  <c r="AA48"/>
  <c r="Z48"/>
  <c r="Y48"/>
  <c r="X48"/>
  <c r="W48"/>
  <c r="V48"/>
  <c r="U48"/>
  <c r="T48"/>
  <c r="S48"/>
  <c r="R48"/>
  <c r="P48"/>
  <c r="AA47"/>
  <c r="Z47"/>
  <c r="Y47"/>
  <c r="X47"/>
  <c r="W47"/>
  <c r="V47"/>
  <c r="U47"/>
  <c r="T47"/>
  <c r="S47"/>
  <c r="R47"/>
  <c r="P47"/>
  <c r="AA46"/>
  <c r="Z46"/>
  <c r="Y46"/>
  <c r="X46"/>
  <c r="W46"/>
  <c r="V46"/>
  <c r="U46"/>
  <c r="T46"/>
  <c r="S46"/>
  <c r="R46"/>
  <c r="P46"/>
  <c r="AA45"/>
  <c r="Z45"/>
  <c r="Y45"/>
  <c r="X45"/>
  <c r="W45"/>
  <c r="V45"/>
  <c r="U45"/>
  <c r="T45"/>
  <c r="S45"/>
  <c r="R45"/>
  <c r="P45"/>
  <c r="AA44"/>
  <c r="Z44"/>
  <c r="Y44"/>
  <c r="X44"/>
  <c r="W44"/>
  <c r="V44"/>
  <c r="U44"/>
  <c r="T44"/>
  <c r="S44"/>
  <c r="R44"/>
  <c r="P44"/>
  <c r="AA43"/>
  <c r="Z43"/>
  <c r="Y43"/>
  <c r="X43"/>
  <c r="W43"/>
  <c r="V43"/>
  <c r="U43"/>
  <c r="T43"/>
  <c r="S43"/>
  <c r="R43"/>
  <c r="P43"/>
  <c r="AA42"/>
  <c r="Z42"/>
  <c r="Y42"/>
  <c r="X42"/>
  <c r="W42"/>
  <c r="V42"/>
  <c r="U42"/>
  <c r="T42"/>
  <c r="S42"/>
  <c r="R42"/>
  <c r="P42"/>
  <c r="AA41"/>
  <c r="Z41"/>
  <c r="Y41"/>
  <c r="X41"/>
  <c r="W41"/>
  <c r="V41"/>
  <c r="U41"/>
  <c r="T41"/>
  <c r="S41"/>
  <c r="R41"/>
  <c r="P41"/>
  <c r="AA40"/>
  <c r="Z40"/>
  <c r="Y40"/>
  <c r="X40"/>
  <c r="W40"/>
  <c r="V40"/>
  <c r="U40"/>
  <c r="T40"/>
  <c r="S40"/>
  <c r="R40"/>
  <c r="P40"/>
  <c r="AA39"/>
  <c r="Z39"/>
  <c r="Y39"/>
  <c r="X39"/>
  <c r="W39"/>
  <c r="V39"/>
  <c r="U39"/>
  <c r="T39"/>
  <c r="S39"/>
  <c r="R39"/>
  <c r="P39"/>
  <c r="AA38"/>
  <c r="Z38"/>
  <c r="Y38"/>
  <c r="X38"/>
  <c r="W38"/>
  <c r="V38"/>
  <c r="U38"/>
  <c r="T38"/>
  <c r="S38"/>
  <c r="R38"/>
  <c r="P38"/>
  <c r="AA37"/>
  <c r="Z37"/>
  <c r="Y37"/>
  <c r="X37"/>
  <c r="W37"/>
  <c r="V37"/>
  <c r="U37"/>
  <c r="T37"/>
  <c r="S37"/>
  <c r="R37"/>
  <c r="P37"/>
  <c r="AA36"/>
  <c r="Z36"/>
  <c r="Y36"/>
  <c r="X36"/>
  <c r="W36"/>
  <c r="V36"/>
  <c r="U36"/>
  <c r="T36"/>
  <c r="S36"/>
  <c r="R36"/>
  <c r="P36"/>
  <c r="M48"/>
  <c r="L48"/>
  <c r="K48"/>
  <c r="J48"/>
  <c r="I48"/>
  <c r="H48"/>
  <c r="G48"/>
  <c r="F48"/>
  <c r="D48"/>
  <c r="C48"/>
  <c r="B48"/>
  <c r="M47"/>
  <c r="L47"/>
  <c r="K47"/>
  <c r="J47"/>
  <c r="I47"/>
  <c r="H47"/>
  <c r="G47"/>
  <c r="F47"/>
  <c r="D47"/>
  <c r="C47"/>
  <c r="B47"/>
  <c r="M46"/>
  <c r="L46"/>
  <c r="K46"/>
  <c r="J46"/>
  <c r="I46"/>
  <c r="H46"/>
  <c r="G46"/>
  <c r="F46"/>
  <c r="D46"/>
  <c r="C46"/>
  <c r="B46"/>
  <c r="M45"/>
  <c r="L45"/>
  <c r="K45"/>
  <c r="J45"/>
  <c r="I45"/>
  <c r="H45"/>
  <c r="G45"/>
  <c r="F45"/>
  <c r="D45"/>
  <c r="C45"/>
  <c r="B45"/>
  <c r="M44"/>
  <c r="L44"/>
  <c r="K44"/>
  <c r="J44"/>
  <c r="I44"/>
  <c r="H44"/>
  <c r="G44"/>
  <c r="F44"/>
  <c r="D44"/>
  <c r="C44"/>
  <c r="B44"/>
  <c r="M43"/>
  <c r="L43"/>
  <c r="K43"/>
  <c r="J43"/>
  <c r="I43"/>
  <c r="H43"/>
  <c r="G43"/>
  <c r="F43"/>
  <c r="D43"/>
  <c r="C43"/>
  <c r="B43"/>
  <c r="M42"/>
  <c r="L42"/>
  <c r="K42"/>
  <c r="J42"/>
  <c r="I42"/>
  <c r="H42"/>
  <c r="G42"/>
  <c r="F42"/>
  <c r="D42"/>
  <c r="C42"/>
  <c r="B42"/>
  <c r="M41"/>
  <c r="L41"/>
  <c r="K41"/>
  <c r="J41"/>
  <c r="I41"/>
  <c r="H41"/>
  <c r="G41"/>
  <c r="F41"/>
  <c r="D41"/>
  <c r="C41"/>
  <c r="B41"/>
  <c r="M40"/>
  <c r="L40"/>
  <c r="K40"/>
  <c r="J40"/>
  <c r="I40"/>
  <c r="H40"/>
  <c r="G40"/>
  <c r="F40"/>
  <c r="D40"/>
  <c r="C40"/>
  <c r="B40"/>
  <c r="M39"/>
  <c r="L39"/>
  <c r="K39"/>
  <c r="J39"/>
  <c r="I39"/>
  <c r="H39"/>
  <c r="G39"/>
  <c r="F39"/>
  <c r="D39"/>
  <c r="C39"/>
  <c r="B39"/>
  <c r="M38"/>
  <c r="L38"/>
  <c r="K38"/>
  <c r="J38"/>
  <c r="I38"/>
  <c r="H38"/>
  <c r="G38"/>
  <c r="F38"/>
  <c r="D38"/>
  <c r="C38"/>
  <c r="B38"/>
  <c r="M37"/>
  <c r="L37"/>
  <c r="K37"/>
  <c r="J37"/>
  <c r="I37"/>
  <c r="H37"/>
  <c r="G37"/>
  <c r="F37"/>
  <c r="D37"/>
  <c r="C37"/>
  <c r="B37"/>
  <c r="M36"/>
  <c r="L36"/>
  <c r="K36"/>
  <c r="J36"/>
  <c r="I36"/>
  <c r="H36"/>
  <c r="G36"/>
  <c r="F36"/>
  <c r="D36"/>
  <c r="C36"/>
  <c r="B36"/>
  <c r="B7" i="18"/>
  <c r="B1" i="1" s="1"/>
  <c r="Q37" i="18" l="1"/>
  <c r="B37" s="1"/>
  <c r="B1" i="33" s="1"/>
  <c r="B1" i="32"/>
  <c r="B9" i="18"/>
  <c r="AD1" i="1" s="1"/>
  <c r="B12" i="18"/>
  <c r="B11"/>
  <c r="B10"/>
  <c r="P1" i="1"/>
  <c r="Q38" i="18" l="1"/>
  <c r="B38" s="1"/>
  <c r="B1" i="34" s="1"/>
  <c r="AD30" i="1"/>
  <c r="Q39" i="18" l="1"/>
  <c r="B39" s="1"/>
  <c r="B1" i="35" s="1"/>
  <c r="B1" i="2"/>
  <c r="Q40" i="18" l="1"/>
  <c r="B40" s="1"/>
  <c r="B1" i="38" s="1"/>
  <c r="P1" i="2"/>
  <c r="Q41" i="18" l="1"/>
  <c r="B41" s="1"/>
  <c r="B1" i="36" s="1"/>
  <c r="AD1" i="2"/>
  <c r="Q42" i="18" l="1"/>
  <c r="Q43" s="1"/>
  <c r="B1" i="4"/>
  <c r="Q44" i="18" l="1"/>
  <c r="B43"/>
  <c r="B1" i="39" s="1"/>
  <c r="B42" i="18"/>
  <c r="B1" i="37" s="1"/>
  <c r="P1" i="4"/>
  <c r="Q45" i="18" l="1"/>
  <c r="B44"/>
  <c r="B1" i="40" s="1"/>
  <c r="AD1" i="4"/>
  <c r="B45" i="18" l="1"/>
  <c r="B1" i="41" s="1"/>
  <c r="AP19" i="5"/>
  <c r="AP16"/>
  <c r="AP15"/>
  <c r="AA16"/>
  <c r="AG12"/>
  <c r="E13"/>
  <c r="E43" s="1"/>
  <c r="N19"/>
  <c r="N49" s="1"/>
  <c r="N16"/>
  <c r="N46" s="1"/>
  <c r="N15"/>
  <c r="N45" s="1"/>
  <c r="AP18"/>
  <c r="AP17"/>
  <c r="AP14"/>
  <c r="AP13"/>
  <c r="AG19"/>
  <c r="AG18"/>
  <c r="AG17"/>
  <c r="AG16"/>
  <c r="AG15"/>
  <c r="AG14"/>
  <c r="AG13"/>
  <c r="AB19"/>
  <c r="AB49" s="1"/>
  <c r="AB18"/>
  <c r="AB48" s="1"/>
  <c r="AB17"/>
  <c r="AB47" s="1"/>
  <c r="AB16"/>
  <c r="AB46" s="1"/>
  <c r="AB15"/>
  <c r="AB45" s="1"/>
  <c r="AB14"/>
  <c r="AB44" s="1"/>
  <c r="S19"/>
  <c r="S49" s="1"/>
  <c r="S18"/>
  <c r="S48" s="1"/>
  <c r="S17"/>
  <c r="S47" s="1"/>
  <c r="S16"/>
  <c r="S46" s="1"/>
  <c r="S15"/>
  <c r="S45" s="1"/>
  <c r="S14"/>
  <c r="S44" s="1"/>
  <c r="S13"/>
  <c r="S43" s="1"/>
  <c r="S12"/>
  <c r="S42" s="1"/>
  <c r="E19"/>
  <c r="E49" s="1"/>
  <c r="E18"/>
  <c r="E48" s="1"/>
  <c r="E17"/>
  <c r="E47" s="1"/>
  <c r="E16"/>
  <c r="E46" s="1"/>
  <c r="E15"/>
  <c r="E45" s="1"/>
  <c r="E14"/>
  <c r="E44" s="1"/>
  <c r="E12"/>
  <c r="E42" s="1"/>
  <c r="N18"/>
  <c r="N48" s="1"/>
  <c r="N17"/>
  <c r="N47" s="1"/>
  <c r="N14"/>
  <c r="N44" s="1"/>
  <c r="S7" i="4"/>
  <c r="S8"/>
  <c r="S9"/>
  <c r="S10"/>
  <c r="S11"/>
  <c r="S12"/>
  <c r="S13"/>
  <c r="S19"/>
  <c r="S18"/>
  <c r="S17"/>
  <c r="S16"/>
  <c r="S15"/>
  <c r="S14"/>
  <c r="AB19"/>
  <c r="AB18"/>
  <c r="AB17"/>
  <c r="AB16"/>
  <c r="AB15"/>
  <c r="AB14"/>
  <c r="AB13"/>
  <c r="E13"/>
  <c r="E14"/>
  <c r="E15"/>
  <c r="E16"/>
  <c r="E17"/>
  <c r="E18"/>
  <c r="E19"/>
  <c r="N13"/>
  <c r="N10"/>
  <c r="N9"/>
  <c r="N7"/>
  <c r="N8"/>
  <c r="N11"/>
  <c r="N12"/>
  <c r="N14"/>
  <c r="N19"/>
  <c r="N18"/>
  <c r="N17"/>
  <c r="N16"/>
  <c r="N15"/>
  <c r="C17" i="2"/>
  <c r="C48" s="1"/>
  <c r="C16"/>
  <c r="C47" s="1"/>
  <c r="C15"/>
  <c r="C46" s="1"/>
  <c r="C14"/>
  <c r="C45" s="1"/>
  <c r="C13"/>
  <c r="C44" s="1"/>
  <c r="C12"/>
  <c r="C43" s="1"/>
  <c r="N14"/>
  <c r="N45" s="1"/>
  <c r="N15"/>
  <c r="N46" s="1"/>
  <c r="N16"/>
  <c r="N47" s="1"/>
  <c r="N17"/>
  <c r="N48" s="1"/>
  <c r="AE13"/>
  <c r="AE44" s="1"/>
  <c r="AP12"/>
  <c r="AP43" s="1"/>
  <c r="N19"/>
  <c r="N50" s="1"/>
  <c r="N18"/>
  <c r="N49" s="1"/>
  <c r="N13"/>
  <c r="N44" s="1"/>
  <c r="AP19"/>
  <c r="AP50" s="1"/>
  <c r="AP18"/>
  <c r="AP49" s="1"/>
  <c r="AP17"/>
  <c r="AP48" s="1"/>
  <c r="AP16"/>
  <c r="AP47" s="1"/>
  <c r="AP15"/>
  <c r="AP46" s="1"/>
  <c r="AP14"/>
  <c r="AP45" s="1"/>
  <c r="AP13"/>
  <c r="AP44" s="1"/>
  <c r="AB19"/>
  <c r="AB50" s="1"/>
  <c r="AB18"/>
  <c r="AB49" s="1"/>
  <c r="AB17"/>
  <c r="AB48" s="1"/>
  <c r="AB15"/>
  <c r="AB46" s="1"/>
  <c r="AB14"/>
  <c r="AB45" s="1"/>
  <c r="AB13"/>
  <c r="AB44" s="1"/>
  <c r="AB12"/>
  <c r="AB43" s="1"/>
  <c r="AB11"/>
  <c r="AB42" s="1"/>
  <c r="AB10"/>
  <c r="AB41" s="1"/>
  <c r="AB9"/>
  <c r="AB40" s="1"/>
  <c r="AB8"/>
  <c r="AB39" s="1"/>
  <c r="AB7"/>
  <c r="AB38" s="1"/>
  <c r="AE17"/>
  <c r="AE48" s="1"/>
  <c r="AE16"/>
  <c r="AE47" s="1"/>
  <c r="AE15"/>
  <c r="AE46" s="1"/>
  <c r="AE14"/>
  <c r="AE45" s="1"/>
  <c r="Q17"/>
  <c r="Q48" s="1"/>
  <c r="Q16"/>
  <c r="Q47" s="1"/>
  <c r="Q15"/>
  <c r="Q46" s="1"/>
  <c r="Q14"/>
  <c r="Q45" s="1"/>
  <c r="Q13"/>
  <c r="Q44" s="1"/>
  <c r="AA16"/>
  <c r="AA47" s="1"/>
  <c r="B46" i="18" l="1"/>
  <c r="B1" i="42" s="1"/>
  <c r="AG46" i="5"/>
  <c r="AG16" i="31"/>
  <c r="AG43" s="1"/>
  <c r="AP43" i="5"/>
  <c r="AP13" i="31"/>
  <c r="AP40" s="1"/>
  <c r="AG42" i="5"/>
  <c r="AG12" i="31"/>
  <c r="AG39" s="1"/>
  <c r="AP49" i="5"/>
  <c r="AP19" i="31"/>
  <c r="AG45" i="5"/>
  <c r="AG15" i="31"/>
  <c r="AG42" s="1"/>
  <c r="AG49" i="5"/>
  <c r="AG19" i="31"/>
  <c r="AP48" i="5"/>
  <c r="AP18" i="31"/>
  <c r="AP45" s="1"/>
  <c r="AP46" i="5"/>
  <c r="AP16" i="31"/>
  <c r="AP43" s="1"/>
  <c r="AG44" i="5"/>
  <c r="AG14" i="31"/>
  <c r="AG48" i="5"/>
  <c r="AG18" i="31"/>
  <c r="AG45" s="1"/>
  <c r="AP47" i="5"/>
  <c r="AP17" i="31"/>
  <c r="AP44" s="1"/>
  <c r="AP45" i="5"/>
  <c r="AP15" i="31"/>
  <c r="AP42" s="1"/>
  <c r="AG43" i="5"/>
  <c r="AG13" i="31"/>
  <c r="AG40" s="1"/>
  <c r="AG47" i="5"/>
  <c r="AG17" i="31"/>
  <c r="AG44" s="1"/>
  <c r="AP44" i="5"/>
  <c r="AP14" i="31"/>
  <c r="AA46" i="5"/>
  <c r="AA16" i="31"/>
  <c r="AA43" s="1"/>
  <c r="N15"/>
  <c r="N42" s="1"/>
  <c r="N47" i="4"/>
  <c r="N19" i="31"/>
  <c r="N51" i="4"/>
  <c r="N40"/>
  <c r="N45"/>
  <c r="E16" i="31"/>
  <c r="E43" s="1"/>
  <c r="E48" i="4"/>
  <c r="N18" i="31"/>
  <c r="N45" s="1"/>
  <c r="N50" i="4"/>
  <c r="N43"/>
  <c r="N42"/>
  <c r="E17" i="31"/>
  <c r="E44" s="1"/>
  <c r="E49" i="4"/>
  <c r="E13" i="31"/>
  <c r="E40" s="1"/>
  <c r="E45" i="4"/>
  <c r="AB16" i="31"/>
  <c r="AB43" s="1"/>
  <c r="AB48" i="4"/>
  <c r="S14" i="31"/>
  <c r="S46" i="4"/>
  <c r="S18" i="31"/>
  <c r="S45" s="1"/>
  <c r="S50" i="4"/>
  <c r="S43"/>
  <c r="S39"/>
  <c r="N17" i="31"/>
  <c r="N44" s="1"/>
  <c r="N49" i="4"/>
  <c r="N44"/>
  <c r="N41"/>
  <c r="E18" i="31"/>
  <c r="E45" s="1"/>
  <c r="E50" i="4"/>
  <c r="E14" i="31"/>
  <c r="E46" i="4"/>
  <c r="AB15" i="31"/>
  <c r="AB42" s="1"/>
  <c r="AB47" i="4"/>
  <c r="AB19" i="31"/>
  <c r="AB51" i="4"/>
  <c r="S17" i="31"/>
  <c r="S44" s="1"/>
  <c r="S49" i="4"/>
  <c r="S12" i="31"/>
  <c r="S39" s="1"/>
  <c r="S44" i="4"/>
  <c r="S40"/>
  <c r="N16" i="31"/>
  <c r="N43" s="1"/>
  <c r="N48" i="4"/>
  <c r="N14" i="31"/>
  <c r="N46" i="4"/>
  <c r="N39"/>
  <c r="E19" i="31"/>
  <c r="E51" i="4"/>
  <c r="E15" i="31"/>
  <c r="E42" s="1"/>
  <c r="E47" i="4"/>
  <c r="AB14" i="31"/>
  <c r="AB46" i="4"/>
  <c r="AB18" i="31"/>
  <c r="AB45" s="1"/>
  <c r="AB50" i="4"/>
  <c r="S16" i="31"/>
  <c r="S43" s="1"/>
  <c r="S48" i="4"/>
  <c r="S13" i="31"/>
  <c r="S40" s="1"/>
  <c r="S45" i="4"/>
  <c r="S41"/>
  <c r="AB45"/>
  <c r="AB17" i="31"/>
  <c r="AB44" s="1"/>
  <c r="AB49" i="4"/>
  <c r="S15" i="31"/>
  <c r="S42" s="1"/>
  <c r="S47" i="4"/>
  <c r="S19" i="31"/>
  <c r="S51" i="4"/>
  <c r="S42"/>
  <c r="AB16" i="2"/>
  <c r="AB47" s="1"/>
  <c r="B1" i="5"/>
  <c r="AP11"/>
  <c r="AP12"/>
  <c r="AB13"/>
  <c r="AB43" s="1"/>
  <c r="AG10"/>
  <c r="AG11"/>
  <c r="S11"/>
  <c r="S41" s="1"/>
  <c r="E10"/>
  <c r="E40" s="1"/>
  <c r="E11"/>
  <c r="E41" s="1"/>
  <c r="N13"/>
  <c r="N43" s="1"/>
  <c r="AB12" i="4"/>
  <c r="E11"/>
  <c r="E12"/>
  <c r="N11" i="2"/>
  <c r="N42" s="1"/>
  <c r="N12"/>
  <c r="N43" s="1"/>
  <c r="C11"/>
  <c r="C42" s="1"/>
  <c r="AE11"/>
  <c r="AE42" s="1"/>
  <c r="AE12"/>
  <c r="AE43" s="1"/>
  <c r="AP10"/>
  <c r="AP41" s="1"/>
  <c r="AP11"/>
  <c r="AP42" s="1"/>
  <c r="Q11"/>
  <c r="Q42" s="1"/>
  <c r="Q12"/>
  <c r="Q43" s="1"/>
  <c r="Q55" i="18" l="1"/>
  <c r="Q56" s="1"/>
  <c r="Q57" s="1"/>
  <c r="B47"/>
  <c r="B1" i="43" s="1"/>
  <c r="AG40" i="5"/>
  <c r="AG10" i="31"/>
  <c r="AG37" s="1"/>
  <c r="AP41"/>
  <c r="AP41" i="5"/>
  <c r="AP11" i="31"/>
  <c r="AP38" s="1"/>
  <c r="AB13"/>
  <c r="AB40" s="1"/>
  <c r="S11"/>
  <c r="S38" s="1"/>
  <c r="N13"/>
  <c r="N40" s="1"/>
  <c r="AG41"/>
  <c r="AG41" i="5"/>
  <c r="AG11" i="31"/>
  <c r="AG38" s="1"/>
  <c r="AP42" i="5"/>
  <c r="AP12" i="31"/>
  <c r="AP39" s="1"/>
  <c r="AG46"/>
  <c r="AG24"/>
  <c r="AP46"/>
  <c r="AP24"/>
  <c r="S41"/>
  <c r="AB44" i="4"/>
  <c r="E11" i="31"/>
  <c r="E38" s="1"/>
  <c r="E43" i="4"/>
  <c r="S46" i="31"/>
  <c r="S24"/>
  <c r="AB41"/>
  <c r="E46"/>
  <c r="E24"/>
  <c r="N41"/>
  <c r="E12"/>
  <c r="E39" s="1"/>
  <c r="E44" i="4"/>
  <c r="AB24" i="31"/>
  <c r="AB46"/>
  <c r="E41"/>
  <c r="N24"/>
  <c r="N46"/>
  <c r="AP10" i="5"/>
  <c r="AB12"/>
  <c r="AB42" s="1"/>
  <c r="AG9"/>
  <c r="S10"/>
  <c r="E9"/>
  <c r="E39" s="1"/>
  <c r="N12"/>
  <c r="AB11" i="4"/>
  <c r="E10"/>
  <c r="C10" i="2"/>
  <c r="C41" s="1"/>
  <c r="N10"/>
  <c r="N41" s="1"/>
  <c r="AE10"/>
  <c r="AE41" s="1"/>
  <c r="AP9"/>
  <c r="AP40" s="1"/>
  <c r="Q10"/>
  <c r="Q41" s="1"/>
  <c r="Q58" i="18" l="1"/>
  <c r="AG39" i="5"/>
  <c r="AG9" i="31"/>
  <c r="AG36" s="1"/>
  <c r="S40" i="5"/>
  <c r="S10" i="31"/>
  <c r="S37" s="1"/>
  <c r="N42" i="5"/>
  <c r="N12" i="31"/>
  <c r="N39" s="1"/>
  <c r="AP40" i="5"/>
  <c r="AP10" i="31"/>
  <c r="AP37" s="1"/>
  <c r="AB12"/>
  <c r="AB39" s="1"/>
  <c r="AB11"/>
  <c r="AB38" s="1"/>
  <c r="AB43" i="4"/>
  <c r="E10" i="31"/>
  <c r="E37" s="1"/>
  <c r="E42" i="4"/>
  <c r="P1" i="5"/>
  <c r="AP9"/>
  <c r="AB11"/>
  <c r="AB41" s="1"/>
  <c r="AG8"/>
  <c r="AG7"/>
  <c r="S9"/>
  <c r="E8"/>
  <c r="E38" s="1"/>
  <c r="E7"/>
  <c r="E37" s="1"/>
  <c r="N11"/>
  <c r="AB10" i="4"/>
  <c r="E9"/>
  <c r="C9" i="2"/>
  <c r="C40" s="1"/>
  <c r="N9"/>
  <c r="N40" s="1"/>
  <c r="AE9"/>
  <c r="AE40" s="1"/>
  <c r="AP8"/>
  <c r="AP39" s="1"/>
  <c r="AP7"/>
  <c r="AP38" s="1"/>
  <c r="Q9"/>
  <c r="Q40" s="1"/>
  <c r="Q59" i="18" l="1"/>
  <c r="B1" i="20"/>
  <c r="S39" i="5"/>
  <c r="S9" i="31"/>
  <c r="S36" s="1"/>
  <c r="AP39" i="5"/>
  <c r="AP9" i="31"/>
  <c r="AP36" s="1"/>
  <c r="AG38" i="5"/>
  <c r="AG8" i="31"/>
  <c r="AG35" s="1"/>
  <c r="N41" i="5"/>
  <c r="N11" i="31"/>
  <c r="N38" s="1"/>
  <c r="AG37" i="5"/>
  <c r="AG7" i="31"/>
  <c r="AB10"/>
  <c r="AB37" s="1"/>
  <c r="AB42" i="4"/>
  <c r="E9" i="31"/>
  <c r="E36" s="1"/>
  <c r="E41" i="4"/>
  <c r="AP7" i="5"/>
  <c r="AP8"/>
  <c r="AB10"/>
  <c r="AB40" s="1"/>
  <c r="S7"/>
  <c r="S8"/>
  <c r="N10"/>
  <c r="AB9" i="4"/>
  <c r="E7"/>
  <c r="E8"/>
  <c r="C7" i="2"/>
  <c r="C38" s="1"/>
  <c r="C8"/>
  <c r="C39" s="1"/>
  <c r="N8"/>
  <c r="N39" s="1"/>
  <c r="N7"/>
  <c r="N38" s="1"/>
  <c r="AE7"/>
  <c r="AE38" s="1"/>
  <c r="AE8"/>
  <c r="AE39" s="1"/>
  <c r="Q7"/>
  <c r="Q38" s="1"/>
  <c r="Q8"/>
  <c r="Q39" s="1"/>
  <c r="Q60" i="18" l="1"/>
  <c r="S37" i="5"/>
  <c r="S7" i="31"/>
  <c r="AG34"/>
  <c r="AG22"/>
  <c r="AG23"/>
  <c r="S38" i="5"/>
  <c r="S8" i="31"/>
  <c r="S35" s="1"/>
  <c r="AP37" i="5"/>
  <c r="AP7" i="31"/>
  <c r="N40" i="5"/>
  <c r="N10" i="31"/>
  <c r="N37" s="1"/>
  <c r="AP38" i="5"/>
  <c r="AP8" i="31"/>
  <c r="AP35" s="1"/>
  <c r="E8"/>
  <c r="E35" s="1"/>
  <c r="E40" i="4"/>
  <c r="AB9" i="31"/>
  <c r="AB36" s="1"/>
  <c r="AB41" i="4"/>
  <c r="E7" i="31"/>
  <c r="E39" i="4"/>
  <c r="AD1" i="5"/>
  <c r="AB9"/>
  <c r="AB39" s="1"/>
  <c r="N9"/>
  <c r="AB7" i="4"/>
  <c r="AB8"/>
  <c r="Q61" i="18" l="1"/>
  <c r="N39" i="5"/>
  <c r="N9" i="31"/>
  <c r="N36" s="1"/>
  <c r="S34"/>
  <c r="S22"/>
  <c r="S23"/>
  <c r="AP34"/>
  <c r="AP23"/>
  <c r="AP22"/>
  <c r="AB39" i="4"/>
  <c r="AB8" i="31"/>
  <c r="AB35" s="1"/>
  <c r="AB40" i="4"/>
  <c r="E34" i="31"/>
  <c r="E22"/>
  <c r="E23"/>
  <c r="B1"/>
  <c r="AB8" i="5"/>
  <c r="AB38" s="1"/>
  <c r="AB7"/>
  <c r="AB37" s="1"/>
  <c r="N7"/>
  <c r="N8"/>
  <c r="Q62" i="18" l="1"/>
  <c r="N37" i="5"/>
  <c r="N7" i="31"/>
  <c r="N38" i="5"/>
  <c r="N8" i="31"/>
  <c r="N35" s="1"/>
  <c r="AB7"/>
  <c r="AB22" s="1"/>
  <c r="AB23"/>
  <c r="AE12" i="1"/>
  <c r="AE41" s="1"/>
  <c r="AE13"/>
  <c r="AE42" s="1"/>
  <c r="Q12"/>
  <c r="Q41" s="1"/>
  <c r="Q11"/>
  <c r="Q40" s="1"/>
  <c r="AE19"/>
  <c r="AE48" s="1"/>
  <c r="AE18"/>
  <c r="AE47" s="1"/>
  <c r="AE17"/>
  <c r="AE46" s="1"/>
  <c r="AE16"/>
  <c r="AE45" s="1"/>
  <c r="AE15"/>
  <c r="AE44" s="1"/>
  <c r="AE14"/>
  <c r="AE43" s="1"/>
  <c r="Q19"/>
  <c r="Q48" s="1"/>
  <c r="Q18"/>
  <c r="Q47" s="1"/>
  <c r="Q17"/>
  <c r="Q46" s="1"/>
  <c r="Q16"/>
  <c r="Q45" s="1"/>
  <c r="Q15"/>
  <c r="Q44" s="1"/>
  <c r="Q14"/>
  <c r="Q43" s="1"/>
  <c r="Q13"/>
  <c r="Q42" s="1"/>
  <c r="AP8"/>
  <c r="AP37" s="1"/>
  <c r="AP9"/>
  <c r="AP38" s="1"/>
  <c r="AP10"/>
  <c r="AP39" s="1"/>
  <c r="AP11"/>
  <c r="AP40" s="1"/>
  <c r="AP12"/>
  <c r="AP41" s="1"/>
  <c r="AP13"/>
  <c r="AP42" s="1"/>
  <c r="AP14"/>
  <c r="AP43" s="1"/>
  <c r="AP15"/>
  <c r="AP44" s="1"/>
  <c r="AP16"/>
  <c r="AP45" s="1"/>
  <c r="AP17"/>
  <c r="AP46" s="1"/>
  <c r="AP18"/>
  <c r="AP47" s="1"/>
  <c r="AP19"/>
  <c r="AP48" s="1"/>
  <c r="AP7"/>
  <c r="AP36" s="1"/>
  <c r="N19"/>
  <c r="N48" s="1"/>
  <c r="N18"/>
  <c r="N47" s="1"/>
  <c r="N17"/>
  <c r="N46" s="1"/>
  <c r="N16"/>
  <c r="N45" s="1"/>
  <c r="N15"/>
  <c r="N44" s="1"/>
  <c r="N14"/>
  <c r="N43" s="1"/>
  <c r="N13"/>
  <c r="N42" s="1"/>
  <c r="N12"/>
  <c r="N41" s="1"/>
  <c r="N11"/>
  <c r="N40" s="1"/>
  <c r="N10"/>
  <c r="N39" s="1"/>
  <c r="N9"/>
  <c r="N38" s="1"/>
  <c r="N8"/>
  <c r="N37" s="1"/>
  <c r="N7"/>
  <c r="N36" s="1"/>
  <c r="AB19"/>
  <c r="AB48" s="1"/>
  <c r="AB18"/>
  <c r="AB47" s="1"/>
  <c r="AB17"/>
  <c r="AB46" s="1"/>
  <c r="AB16"/>
  <c r="AB45" s="1"/>
  <c r="AB15"/>
  <c r="AB44" s="1"/>
  <c r="AB14"/>
  <c r="AB43" s="1"/>
  <c r="AB13"/>
  <c r="AB42" s="1"/>
  <c r="AB12"/>
  <c r="AB41" s="1"/>
  <c r="AB11"/>
  <c r="AB40" s="1"/>
  <c r="AB10"/>
  <c r="AB39" s="1"/>
  <c r="AB9"/>
  <c r="AB38" s="1"/>
  <c r="AB8"/>
  <c r="AB37" s="1"/>
  <c r="AB7"/>
  <c r="AB36" s="1"/>
  <c r="E19"/>
  <c r="E48" s="1"/>
  <c r="E18"/>
  <c r="E47" s="1"/>
  <c r="E17"/>
  <c r="E46" s="1"/>
  <c r="E16"/>
  <c r="E45" s="1"/>
  <c r="E15"/>
  <c r="E44" s="1"/>
  <c r="E14"/>
  <c r="E43" s="1"/>
  <c r="E13"/>
  <c r="E42" s="1"/>
  <c r="E12"/>
  <c r="E41" s="1"/>
  <c r="E11"/>
  <c r="E40" s="1"/>
  <c r="E10"/>
  <c r="E39" s="1"/>
  <c r="E9"/>
  <c r="E38" s="1"/>
  <c r="E8"/>
  <c r="E37" s="1"/>
  <c r="E7"/>
  <c r="E36" s="1"/>
  <c r="R13" i="14"/>
  <c r="B62"/>
  <c r="C62"/>
  <c r="D62"/>
  <c r="E62"/>
  <c r="F62"/>
  <c r="G62"/>
  <c r="H62"/>
  <c r="I62"/>
  <c r="J62"/>
  <c r="K62"/>
  <c r="L62"/>
  <c r="N62"/>
  <c r="O62"/>
  <c r="P62"/>
  <c r="Q62"/>
  <c r="B63"/>
  <c r="C63"/>
  <c r="D63"/>
  <c r="E63"/>
  <c r="F63"/>
  <c r="G63"/>
  <c r="H63"/>
  <c r="I63"/>
  <c r="J63"/>
  <c r="K63"/>
  <c r="L63"/>
  <c r="N63"/>
  <c r="O63"/>
  <c r="P63"/>
  <c r="Q63"/>
  <c r="B64"/>
  <c r="C64"/>
  <c r="D64"/>
  <c r="E64"/>
  <c r="F64"/>
  <c r="G64"/>
  <c r="H64"/>
  <c r="I64"/>
  <c r="J64"/>
  <c r="K64"/>
  <c r="L64"/>
  <c r="N64"/>
  <c r="O64"/>
  <c r="P64"/>
  <c r="Q64"/>
  <c r="B65"/>
  <c r="C65"/>
  <c r="D65"/>
  <c r="E65"/>
  <c r="F65"/>
  <c r="G65"/>
  <c r="H65"/>
  <c r="I65"/>
  <c r="J65"/>
  <c r="K65"/>
  <c r="L65"/>
  <c r="N65"/>
  <c r="O65"/>
  <c r="P65"/>
  <c r="Q65"/>
  <c r="B66"/>
  <c r="C66"/>
  <c r="D66"/>
  <c r="E66"/>
  <c r="F66"/>
  <c r="G66"/>
  <c r="H66"/>
  <c r="I66"/>
  <c r="J66"/>
  <c r="K66"/>
  <c r="L66"/>
  <c r="N66"/>
  <c r="O66"/>
  <c r="P66"/>
  <c r="Q66"/>
  <c r="B67"/>
  <c r="C67"/>
  <c r="D67"/>
  <c r="E67"/>
  <c r="F67"/>
  <c r="G67"/>
  <c r="H67"/>
  <c r="I67"/>
  <c r="J67"/>
  <c r="K67"/>
  <c r="L67"/>
  <c r="N67"/>
  <c r="O67"/>
  <c r="P67"/>
  <c r="Q67"/>
  <c r="B68"/>
  <c r="C68"/>
  <c r="D68"/>
  <c r="E68"/>
  <c r="F68"/>
  <c r="G68"/>
  <c r="H68"/>
  <c r="I68"/>
  <c r="J68"/>
  <c r="K68"/>
  <c r="L68"/>
  <c r="M68"/>
  <c r="N68"/>
  <c r="O68"/>
  <c r="P68"/>
  <c r="Q68"/>
  <c r="B69"/>
  <c r="C69"/>
  <c r="D69"/>
  <c r="E69"/>
  <c r="F69"/>
  <c r="G69"/>
  <c r="H69"/>
  <c r="I69"/>
  <c r="J69"/>
  <c r="K69"/>
  <c r="L69"/>
  <c r="M69"/>
  <c r="N69"/>
  <c r="O69"/>
  <c r="P69"/>
  <c r="Q69"/>
  <c r="B70"/>
  <c r="C70"/>
  <c r="D70"/>
  <c r="E70"/>
  <c r="F70"/>
  <c r="G70"/>
  <c r="H70"/>
  <c r="I70"/>
  <c r="J70"/>
  <c r="K70"/>
  <c r="L70"/>
  <c r="M70"/>
  <c r="N70"/>
  <c r="O70"/>
  <c r="P70"/>
  <c r="Q70"/>
  <c r="B71"/>
  <c r="C71"/>
  <c r="D71"/>
  <c r="E71"/>
  <c r="F71"/>
  <c r="G71"/>
  <c r="H71"/>
  <c r="I71"/>
  <c r="J71"/>
  <c r="K71"/>
  <c r="L71"/>
  <c r="M71"/>
  <c r="N71"/>
  <c r="O71"/>
  <c r="P71"/>
  <c r="Q71"/>
  <c r="B72"/>
  <c r="C72"/>
  <c r="D72"/>
  <c r="E72"/>
  <c r="F72"/>
  <c r="G72"/>
  <c r="H72"/>
  <c r="I72"/>
  <c r="J72"/>
  <c r="K72"/>
  <c r="L72"/>
  <c r="M72"/>
  <c r="N72"/>
  <c r="O72"/>
  <c r="P72"/>
  <c r="Q72"/>
  <c r="B73"/>
  <c r="C73"/>
  <c r="D73"/>
  <c r="E73"/>
  <c r="F73"/>
  <c r="G73"/>
  <c r="H73"/>
  <c r="I73"/>
  <c r="J73"/>
  <c r="K73"/>
  <c r="L73"/>
  <c r="M73"/>
  <c r="N73"/>
  <c r="O73"/>
  <c r="P73"/>
  <c r="Q73"/>
  <c r="B74"/>
  <c r="C74"/>
  <c r="D74"/>
  <c r="E74"/>
  <c r="F74"/>
  <c r="G74"/>
  <c r="H74"/>
  <c r="I74"/>
  <c r="J74"/>
  <c r="K74"/>
  <c r="L74"/>
  <c r="M74"/>
  <c r="N74"/>
  <c r="O74"/>
  <c r="P74"/>
  <c r="Q74"/>
  <c r="R34"/>
  <c r="R35"/>
  <c r="R36"/>
  <c r="R37"/>
  <c r="R38"/>
  <c r="R39"/>
  <c r="R40"/>
  <c r="R41"/>
  <c r="R42"/>
  <c r="R43"/>
  <c r="R44"/>
  <c r="R45"/>
  <c r="R33"/>
  <c r="Q63" i="18" l="1"/>
  <c r="AB34" i="31"/>
  <c r="N34"/>
  <c r="N23"/>
  <c r="N22"/>
  <c r="P1"/>
  <c r="Q10" i="1"/>
  <c r="Q39" s="1"/>
  <c r="R68" i="14"/>
  <c r="R11"/>
  <c r="R66" s="1"/>
  <c r="M66"/>
  <c r="R12"/>
  <c r="R67" s="1"/>
  <c r="M67"/>
  <c r="Q64" i="18" l="1"/>
  <c r="AE11" i="1"/>
  <c r="AE40" s="1"/>
  <c r="Q9"/>
  <c r="Q38" s="1"/>
  <c r="R10" i="14"/>
  <c r="R65" s="1"/>
  <c r="M65"/>
  <c r="Q65" i="18" l="1"/>
  <c r="Q66" s="1"/>
  <c r="Q67" s="1"/>
  <c r="Q68" s="1"/>
  <c r="AD1" i="31"/>
  <c r="AE10" i="1"/>
  <c r="AE39" s="1"/>
  <c r="Q8"/>
  <c r="Q37" s="1"/>
  <c r="Q7"/>
  <c r="Q36" s="1"/>
  <c r="M64" i="14"/>
  <c r="R9"/>
  <c r="R64" s="1"/>
  <c r="Q69" i="18" l="1"/>
  <c r="AE9" i="1"/>
  <c r="AE38" s="1"/>
  <c r="M63" i="14"/>
  <c r="R8"/>
  <c r="R63" s="1"/>
  <c r="B1" i="6" l="1"/>
  <c r="AE7" i="1"/>
  <c r="AE36" s="1"/>
  <c r="AE8"/>
  <c r="AE37" s="1"/>
  <c r="M62" i="14"/>
  <c r="R7"/>
  <c r="R62" s="1"/>
  <c r="R15" l="1"/>
  <c r="R70" s="1"/>
  <c r="R16"/>
  <c r="R71" s="1"/>
  <c r="R17"/>
  <c r="R72" s="1"/>
  <c r="R18"/>
  <c r="R73" s="1"/>
  <c r="R19"/>
  <c r="R74" s="1"/>
  <c r="R14"/>
  <c r="R69" s="1"/>
  <c r="AO24" i="5"/>
  <c r="AN24"/>
  <c r="AM24"/>
  <c r="AL24"/>
  <c r="AK24"/>
  <c r="AJ24"/>
  <c r="AI24"/>
  <c r="AH24"/>
  <c r="AF24"/>
  <c r="AE24"/>
  <c r="AD24"/>
  <c r="AA24"/>
  <c r="Z24"/>
  <c r="Y24"/>
  <c r="X24"/>
  <c r="W24"/>
  <c r="V24"/>
  <c r="U24"/>
  <c r="T24"/>
  <c r="R24"/>
  <c r="Q24"/>
  <c r="P24"/>
  <c r="M24"/>
  <c r="L24"/>
  <c r="K24"/>
  <c r="J24"/>
  <c r="I24"/>
  <c r="H24"/>
  <c r="G24"/>
  <c r="F24"/>
  <c r="D24"/>
  <c r="C24"/>
  <c r="B24"/>
  <c r="AP23"/>
  <c r="AO23"/>
  <c r="AN23"/>
  <c r="AM23"/>
  <c r="AL23"/>
  <c r="AK23"/>
  <c r="AJ23"/>
  <c r="AI23"/>
  <c r="AH23"/>
  <c r="AF23"/>
  <c r="AE23"/>
  <c r="AD23"/>
  <c r="AB23"/>
  <c r="AA23"/>
  <c r="Z23"/>
  <c r="Y23"/>
  <c r="X23"/>
  <c r="W23"/>
  <c r="V23"/>
  <c r="U23"/>
  <c r="T23"/>
  <c r="R23"/>
  <c r="Q23"/>
  <c r="P23"/>
  <c r="N23"/>
  <c r="M23"/>
  <c r="L23"/>
  <c r="K23"/>
  <c r="J23"/>
  <c r="I23"/>
  <c r="H23"/>
  <c r="G23"/>
  <c r="F23"/>
  <c r="D23"/>
  <c r="C23"/>
  <c r="B23"/>
  <c r="AP22"/>
  <c r="AO22"/>
  <c r="AN22"/>
  <c r="AM22"/>
  <c r="AL22"/>
  <c r="AK22"/>
  <c r="AJ22"/>
  <c r="AI22"/>
  <c r="AH22"/>
  <c r="AG22"/>
  <c r="AF22"/>
  <c r="AE22"/>
  <c r="AD22"/>
  <c r="AB22"/>
  <c r="AA22"/>
  <c r="Z22"/>
  <c r="Y22"/>
  <c r="X22"/>
  <c r="W22"/>
  <c r="V22"/>
  <c r="U22"/>
  <c r="T22"/>
  <c r="R22"/>
  <c r="Q22"/>
  <c r="P22"/>
  <c r="N22"/>
  <c r="M22"/>
  <c r="L22"/>
  <c r="K22"/>
  <c r="J22"/>
  <c r="I22"/>
  <c r="H22"/>
  <c r="G22"/>
  <c r="F22"/>
  <c r="D22"/>
  <c r="C22"/>
  <c r="B22"/>
  <c r="AO24" i="4"/>
  <c r="AN24"/>
  <c r="AM24"/>
  <c r="AL24"/>
  <c r="AK24"/>
  <c r="AJ24"/>
  <c r="AI24"/>
  <c r="AH24"/>
  <c r="AF24"/>
  <c r="AE24"/>
  <c r="AD24"/>
  <c r="AA24"/>
  <c r="Z24"/>
  <c r="Y24"/>
  <c r="X24"/>
  <c r="W24"/>
  <c r="V24"/>
  <c r="U24"/>
  <c r="T24"/>
  <c r="R24"/>
  <c r="Q24"/>
  <c r="P24"/>
  <c r="M24"/>
  <c r="L24"/>
  <c r="K24"/>
  <c r="J24"/>
  <c r="I24"/>
  <c r="H24"/>
  <c r="G24"/>
  <c r="F24"/>
  <c r="D24"/>
  <c r="C24"/>
  <c r="B24"/>
  <c r="AO23"/>
  <c r="AN23"/>
  <c r="AK23"/>
  <c r="AJ23"/>
  <c r="AI23"/>
  <c r="AH23"/>
  <c r="AF23"/>
  <c r="AE23"/>
  <c r="AD23"/>
  <c r="AB23"/>
  <c r="AA23"/>
  <c r="Z23"/>
  <c r="Y23"/>
  <c r="X23"/>
  <c r="W23"/>
  <c r="V23"/>
  <c r="U23"/>
  <c r="T23"/>
  <c r="R23"/>
  <c r="Q23"/>
  <c r="P23"/>
  <c r="N23"/>
  <c r="M23"/>
  <c r="L23"/>
  <c r="K23"/>
  <c r="J23"/>
  <c r="I23"/>
  <c r="H23"/>
  <c r="G23"/>
  <c r="F23"/>
  <c r="D23"/>
  <c r="C23"/>
  <c r="B23"/>
  <c r="AO22"/>
  <c r="AN22"/>
  <c r="AK22"/>
  <c r="AJ22"/>
  <c r="AI22"/>
  <c r="AH22"/>
  <c r="AF22"/>
  <c r="AE22"/>
  <c r="AD22"/>
  <c r="AA22"/>
  <c r="Z22"/>
  <c r="Y22"/>
  <c r="X22"/>
  <c r="W22"/>
  <c r="V22"/>
  <c r="U22"/>
  <c r="T22"/>
  <c r="R22"/>
  <c r="Q22"/>
  <c r="P22"/>
  <c r="N22"/>
  <c r="M22"/>
  <c r="L22"/>
  <c r="K22"/>
  <c r="J22"/>
  <c r="I22"/>
  <c r="H22"/>
  <c r="G22"/>
  <c r="F22"/>
  <c r="D22"/>
  <c r="C22"/>
  <c r="B22"/>
  <c r="AP24" i="2"/>
  <c r="AO24"/>
  <c r="AN24"/>
  <c r="AM24"/>
  <c r="AL24"/>
  <c r="AK24"/>
  <c r="AJ24"/>
  <c r="AI24"/>
  <c r="AH24"/>
  <c r="AG24"/>
  <c r="AF24"/>
  <c r="AD24"/>
  <c r="AB24"/>
  <c r="AA24"/>
  <c r="Z24"/>
  <c r="Y24"/>
  <c r="X24"/>
  <c r="W24"/>
  <c r="V24"/>
  <c r="U24"/>
  <c r="T24"/>
  <c r="S24"/>
  <c r="R24"/>
  <c r="P24"/>
  <c r="N24"/>
  <c r="M24"/>
  <c r="L24"/>
  <c r="K24"/>
  <c r="J24"/>
  <c r="I24"/>
  <c r="H24"/>
  <c r="G24"/>
  <c r="F24"/>
  <c r="E24"/>
  <c r="D24"/>
  <c r="B24"/>
  <c r="AP23"/>
  <c r="AO23"/>
  <c r="AN23"/>
  <c r="AM23"/>
  <c r="AL23"/>
  <c r="AK23"/>
  <c r="AJ23"/>
  <c r="AI23"/>
  <c r="AH23"/>
  <c r="AG23"/>
  <c r="AF23"/>
  <c r="AD23"/>
  <c r="AB23"/>
  <c r="AA23"/>
  <c r="Z23"/>
  <c r="Y23"/>
  <c r="X23"/>
  <c r="W23"/>
  <c r="V23"/>
  <c r="U23"/>
  <c r="T23"/>
  <c r="S23"/>
  <c r="R23"/>
  <c r="P23"/>
  <c r="N23"/>
  <c r="M23"/>
  <c r="L23"/>
  <c r="K23"/>
  <c r="J23"/>
  <c r="I23"/>
  <c r="H23"/>
  <c r="G23"/>
  <c r="F23"/>
  <c r="E23"/>
  <c r="D23"/>
  <c r="C23"/>
  <c r="B23"/>
  <c r="AP22"/>
  <c r="AO22"/>
  <c r="AN22"/>
  <c r="AM22"/>
  <c r="AL22"/>
  <c r="AK22"/>
  <c r="AJ22"/>
  <c r="AI22"/>
  <c r="AH22"/>
  <c r="AG22"/>
  <c r="AF22"/>
  <c r="AE22"/>
  <c r="AD22"/>
  <c r="AB22"/>
  <c r="AA22"/>
  <c r="Z22"/>
  <c r="Y22"/>
  <c r="X22"/>
  <c r="W22"/>
  <c r="V22"/>
  <c r="U22"/>
  <c r="T22"/>
  <c r="S22"/>
  <c r="R22"/>
  <c r="P22"/>
  <c r="N22"/>
  <c r="M22"/>
  <c r="L22"/>
  <c r="K22"/>
  <c r="J22"/>
  <c r="I22"/>
  <c r="H22"/>
  <c r="G22"/>
  <c r="F22"/>
  <c r="E22"/>
  <c r="D22"/>
  <c r="B22"/>
  <c r="AO24" i="1"/>
  <c r="AN24"/>
  <c r="AM24"/>
  <c r="AL24"/>
  <c r="AK24"/>
  <c r="AJ24"/>
  <c r="AI24"/>
  <c r="AH24"/>
  <c r="AG24"/>
  <c r="AF24"/>
  <c r="AD24"/>
  <c r="AO23"/>
  <c r="AN23"/>
  <c r="AM23"/>
  <c r="AL23"/>
  <c r="AK23"/>
  <c r="AJ23"/>
  <c r="AI23"/>
  <c r="AH23"/>
  <c r="AG23"/>
  <c r="AF23"/>
  <c r="AD23"/>
  <c r="AO22"/>
  <c r="AN22"/>
  <c r="AM22"/>
  <c r="AL22"/>
  <c r="AK22"/>
  <c r="AJ22"/>
  <c r="AI22"/>
  <c r="AH22"/>
  <c r="AG22"/>
  <c r="AF22"/>
  <c r="AD22"/>
  <c r="AA24"/>
  <c r="Z24"/>
  <c r="Y24"/>
  <c r="X24"/>
  <c r="W24"/>
  <c r="V24"/>
  <c r="U24"/>
  <c r="T24"/>
  <c r="S24"/>
  <c r="R24"/>
  <c r="P24"/>
  <c r="AB23"/>
  <c r="AA23"/>
  <c r="Z23"/>
  <c r="Y23"/>
  <c r="X23"/>
  <c r="W23"/>
  <c r="V23"/>
  <c r="U23"/>
  <c r="T23"/>
  <c r="S23"/>
  <c r="R23"/>
  <c r="P23"/>
  <c r="AB22"/>
  <c r="AA22"/>
  <c r="Z22"/>
  <c r="Y22"/>
  <c r="X22"/>
  <c r="W22"/>
  <c r="V22"/>
  <c r="U22"/>
  <c r="T22"/>
  <c r="S22"/>
  <c r="R22"/>
  <c r="P22"/>
  <c r="N24"/>
  <c r="M24"/>
  <c r="L24"/>
  <c r="K24"/>
  <c r="J24"/>
  <c r="I24"/>
  <c r="H24"/>
  <c r="G24"/>
  <c r="F24"/>
  <c r="E24"/>
  <c r="D24"/>
  <c r="C24"/>
  <c r="B24"/>
  <c r="N23"/>
  <c r="M23"/>
  <c r="L23"/>
  <c r="K23"/>
  <c r="J23"/>
  <c r="I23"/>
  <c r="H23"/>
  <c r="G23"/>
  <c r="F23"/>
  <c r="E23"/>
  <c r="D23"/>
  <c r="C23"/>
  <c r="B23"/>
  <c r="N22"/>
  <c r="M22"/>
  <c r="L22"/>
  <c r="K22"/>
  <c r="J22"/>
  <c r="I22"/>
  <c r="H22"/>
  <c r="G22"/>
  <c r="F22"/>
  <c r="E22"/>
  <c r="D22"/>
  <c r="C22"/>
  <c r="B22"/>
  <c r="E23" i="4"/>
  <c r="E9" i="6"/>
  <c r="E10"/>
  <c r="E13"/>
  <c r="E14"/>
  <c r="E18"/>
  <c r="E24" i="4"/>
  <c r="AO19" i="6"/>
  <c r="AN19"/>
  <c r="AM19"/>
  <c r="AL19"/>
  <c r="AK19"/>
  <c r="AJ19"/>
  <c r="AI19"/>
  <c r="AH19"/>
  <c r="AF19"/>
  <c r="AD19"/>
  <c r="AD46" s="1"/>
  <c r="AO18"/>
  <c r="AN18"/>
  <c r="AM18"/>
  <c r="AL18"/>
  <c r="AK18"/>
  <c r="AJ18"/>
  <c r="AI18"/>
  <c r="AH18"/>
  <c r="AF18"/>
  <c r="AD18"/>
  <c r="AD45" s="1"/>
  <c r="AO17"/>
  <c r="AN17"/>
  <c r="AM17"/>
  <c r="AL17"/>
  <c r="AK17"/>
  <c r="AJ17"/>
  <c r="AI17"/>
  <c r="AH17"/>
  <c r="AF17"/>
  <c r="AD17"/>
  <c r="AD44" s="1"/>
  <c r="AO16"/>
  <c r="AN16"/>
  <c r="AM16"/>
  <c r="AL16"/>
  <c r="AK16"/>
  <c r="AJ16"/>
  <c r="AI16"/>
  <c r="AH16"/>
  <c r="AF16"/>
  <c r="AD16"/>
  <c r="AD43" s="1"/>
  <c r="AO15"/>
  <c r="AN15"/>
  <c r="AM15"/>
  <c r="AL15"/>
  <c r="AK15"/>
  <c r="AJ15"/>
  <c r="AI15"/>
  <c r="AH15"/>
  <c r="AF15"/>
  <c r="AD15"/>
  <c r="AD42" s="1"/>
  <c r="AO14"/>
  <c r="AN14"/>
  <c r="AM14"/>
  <c r="AL14"/>
  <c r="AK14"/>
  <c r="AJ14"/>
  <c r="AI14"/>
  <c r="AH14"/>
  <c r="AF14"/>
  <c r="AD14"/>
  <c r="AD41" s="1"/>
  <c r="AO13"/>
  <c r="AN13"/>
  <c r="AK13"/>
  <c r="AJ13"/>
  <c r="AI13"/>
  <c r="AH13"/>
  <c r="AF13"/>
  <c r="AD13"/>
  <c r="AD40" s="1"/>
  <c r="AO12"/>
  <c r="AN12"/>
  <c r="AK12"/>
  <c r="AJ12"/>
  <c r="AI12"/>
  <c r="AH12"/>
  <c r="AF12"/>
  <c r="AD12"/>
  <c r="AD39" s="1"/>
  <c r="AO11"/>
  <c r="AN11"/>
  <c r="AK11"/>
  <c r="AJ11"/>
  <c r="AI11"/>
  <c r="AH11"/>
  <c r="AF11"/>
  <c r="AD11"/>
  <c r="AD38" s="1"/>
  <c r="AO10"/>
  <c r="AN10"/>
  <c r="AK10"/>
  <c r="AJ10"/>
  <c r="AI10"/>
  <c r="AH10"/>
  <c r="AF10"/>
  <c r="AD10"/>
  <c r="AD37" s="1"/>
  <c r="AO9"/>
  <c r="AN9"/>
  <c r="AK9"/>
  <c r="AJ9"/>
  <c r="AI9"/>
  <c r="AH9"/>
  <c r="AF9"/>
  <c r="AD9"/>
  <c r="AD36" s="1"/>
  <c r="AO8"/>
  <c r="AN8"/>
  <c r="AK8"/>
  <c r="AJ8"/>
  <c r="AI8"/>
  <c r="AH8"/>
  <c r="AF8"/>
  <c r="AD8"/>
  <c r="AD35" s="1"/>
  <c r="AO7"/>
  <c r="AN7"/>
  <c r="AK7"/>
  <c r="AJ7"/>
  <c r="AI7"/>
  <c r="AH7"/>
  <c r="AF7"/>
  <c r="AD7"/>
  <c r="AD34" s="1"/>
  <c r="AA19"/>
  <c r="Z19"/>
  <c r="Y19"/>
  <c r="X19"/>
  <c r="W19"/>
  <c r="V19"/>
  <c r="U19"/>
  <c r="T19"/>
  <c r="R19"/>
  <c r="P19"/>
  <c r="P46" s="1"/>
  <c r="AA18"/>
  <c r="Z18"/>
  <c r="Y18"/>
  <c r="X18"/>
  <c r="W18"/>
  <c r="V18"/>
  <c r="U18"/>
  <c r="T18"/>
  <c r="R18"/>
  <c r="P18"/>
  <c r="P45" s="1"/>
  <c r="AA17"/>
  <c r="Z17"/>
  <c r="Y17"/>
  <c r="X17"/>
  <c r="W17"/>
  <c r="V17"/>
  <c r="U17"/>
  <c r="T17"/>
  <c r="R17"/>
  <c r="P17"/>
  <c r="P44" s="1"/>
  <c r="AA16"/>
  <c r="Z16"/>
  <c r="Y16"/>
  <c r="X16"/>
  <c r="W16"/>
  <c r="V16"/>
  <c r="U16"/>
  <c r="T16"/>
  <c r="R16"/>
  <c r="P16"/>
  <c r="P43" s="1"/>
  <c r="AA15"/>
  <c r="Z15"/>
  <c r="Y15"/>
  <c r="X15"/>
  <c r="W15"/>
  <c r="V15"/>
  <c r="U15"/>
  <c r="T15"/>
  <c r="R15"/>
  <c r="P15"/>
  <c r="P42" s="1"/>
  <c r="AA14"/>
  <c r="Z14"/>
  <c r="Y14"/>
  <c r="X14"/>
  <c r="W14"/>
  <c r="V14"/>
  <c r="U14"/>
  <c r="T14"/>
  <c r="R14"/>
  <c r="P14"/>
  <c r="P41" s="1"/>
  <c r="AB13"/>
  <c r="AA13"/>
  <c r="Z13"/>
  <c r="Y13"/>
  <c r="X13"/>
  <c r="W13"/>
  <c r="V13"/>
  <c r="U13"/>
  <c r="T13"/>
  <c r="R13"/>
  <c r="P13"/>
  <c r="P40" s="1"/>
  <c r="AB12"/>
  <c r="AA12"/>
  <c r="Z12"/>
  <c r="Y12"/>
  <c r="X12"/>
  <c r="W12"/>
  <c r="V12"/>
  <c r="U12"/>
  <c r="T12"/>
  <c r="R12"/>
  <c r="P12"/>
  <c r="P39" s="1"/>
  <c r="AB11"/>
  <c r="AA11"/>
  <c r="AA38" s="1"/>
  <c r="Z11"/>
  <c r="Y11"/>
  <c r="X11"/>
  <c r="W11"/>
  <c r="W38" s="1"/>
  <c r="V11"/>
  <c r="U11"/>
  <c r="T11"/>
  <c r="R11"/>
  <c r="R38" s="1"/>
  <c r="P11"/>
  <c r="P38" s="1"/>
  <c r="AB10"/>
  <c r="AA10"/>
  <c r="Z10"/>
  <c r="Y10"/>
  <c r="X10"/>
  <c r="W10"/>
  <c r="V10"/>
  <c r="U10"/>
  <c r="T10"/>
  <c r="R10"/>
  <c r="P10"/>
  <c r="P37" s="1"/>
  <c r="AB9"/>
  <c r="AA9"/>
  <c r="Z9"/>
  <c r="Y9"/>
  <c r="X9"/>
  <c r="W9"/>
  <c r="V9"/>
  <c r="U9"/>
  <c r="T9"/>
  <c r="R9"/>
  <c r="P9"/>
  <c r="P36" s="1"/>
  <c r="AB8"/>
  <c r="AA8"/>
  <c r="Z8"/>
  <c r="Y8"/>
  <c r="X8"/>
  <c r="W8"/>
  <c r="V8"/>
  <c r="U8"/>
  <c r="T8"/>
  <c r="R8"/>
  <c r="P8"/>
  <c r="P35" s="1"/>
  <c r="AB7"/>
  <c r="AA7"/>
  <c r="AA34" s="1"/>
  <c r="Z7"/>
  <c r="Y7"/>
  <c r="X7"/>
  <c r="W7"/>
  <c r="W34" s="1"/>
  <c r="V7"/>
  <c r="U7"/>
  <c r="T7"/>
  <c r="R7"/>
  <c r="R34" s="1"/>
  <c r="P7"/>
  <c r="P34" s="1"/>
  <c r="M19"/>
  <c r="L19"/>
  <c r="K19"/>
  <c r="K46" s="1"/>
  <c r="J19"/>
  <c r="I19"/>
  <c r="H19"/>
  <c r="G19"/>
  <c r="G46" s="1"/>
  <c r="F19"/>
  <c r="E19"/>
  <c r="D19"/>
  <c r="C19"/>
  <c r="C46" s="1"/>
  <c r="B19"/>
  <c r="B46" s="1"/>
  <c r="M18"/>
  <c r="L18"/>
  <c r="K18"/>
  <c r="J18"/>
  <c r="I18"/>
  <c r="H18"/>
  <c r="G18"/>
  <c r="F18"/>
  <c r="D18"/>
  <c r="C18"/>
  <c r="B18"/>
  <c r="B45" s="1"/>
  <c r="M17"/>
  <c r="L17"/>
  <c r="K17"/>
  <c r="J17"/>
  <c r="I17"/>
  <c r="H17"/>
  <c r="G17"/>
  <c r="F17"/>
  <c r="E17"/>
  <c r="D17"/>
  <c r="C17"/>
  <c r="B17"/>
  <c r="B44" s="1"/>
  <c r="M16"/>
  <c r="L16"/>
  <c r="K16"/>
  <c r="J16"/>
  <c r="I16"/>
  <c r="H16"/>
  <c r="G16"/>
  <c r="F16"/>
  <c r="E16"/>
  <c r="D16"/>
  <c r="C16"/>
  <c r="B16"/>
  <c r="B43" s="1"/>
  <c r="M15"/>
  <c r="L15"/>
  <c r="K15"/>
  <c r="J15"/>
  <c r="I15"/>
  <c r="H15"/>
  <c r="G15"/>
  <c r="F15"/>
  <c r="E15"/>
  <c r="D15"/>
  <c r="C15"/>
  <c r="B15"/>
  <c r="B42" s="1"/>
  <c r="M14"/>
  <c r="L14"/>
  <c r="K14"/>
  <c r="J14"/>
  <c r="I14"/>
  <c r="H14"/>
  <c r="G14"/>
  <c r="F14"/>
  <c r="D14"/>
  <c r="C14"/>
  <c r="B14"/>
  <c r="B41" s="1"/>
  <c r="N13"/>
  <c r="M13"/>
  <c r="L13"/>
  <c r="K13"/>
  <c r="J13"/>
  <c r="I13"/>
  <c r="H13"/>
  <c r="G13"/>
  <c r="F13"/>
  <c r="D13"/>
  <c r="C13"/>
  <c r="B13"/>
  <c r="B40" s="1"/>
  <c r="N12"/>
  <c r="M12"/>
  <c r="L12"/>
  <c r="K12"/>
  <c r="J12"/>
  <c r="I12"/>
  <c r="H12"/>
  <c r="G12"/>
  <c r="F12"/>
  <c r="E12"/>
  <c r="D12"/>
  <c r="C12"/>
  <c r="B12"/>
  <c r="B39" s="1"/>
  <c r="N11"/>
  <c r="M11"/>
  <c r="L11"/>
  <c r="K11"/>
  <c r="K38" s="1"/>
  <c r="J11"/>
  <c r="I11"/>
  <c r="H11"/>
  <c r="G11"/>
  <c r="G38" s="1"/>
  <c r="F11"/>
  <c r="E11"/>
  <c r="D11"/>
  <c r="C11"/>
  <c r="C38" s="1"/>
  <c r="B11"/>
  <c r="B38" s="1"/>
  <c r="N10"/>
  <c r="M10"/>
  <c r="L10"/>
  <c r="L37" s="1"/>
  <c r="K10"/>
  <c r="J10"/>
  <c r="I10"/>
  <c r="H10"/>
  <c r="H37" s="1"/>
  <c r="G10"/>
  <c r="F10"/>
  <c r="D10"/>
  <c r="D37" s="1"/>
  <c r="C10"/>
  <c r="C37" s="1"/>
  <c r="B10"/>
  <c r="B37" s="1"/>
  <c r="N9"/>
  <c r="M9"/>
  <c r="M36" s="1"/>
  <c r="L9"/>
  <c r="L36" s="1"/>
  <c r="K9"/>
  <c r="J9"/>
  <c r="I9"/>
  <c r="I36" s="1"/>
  <c r="H9"/>
  <c r="H36" s="1"/>
  <c r="G9"/>
  <c r="F9"/>
  <c r="D9"/>
  <c r="D36" s="1"/>
  <c r="C9"/>
  <c r="C36" s="1"/>
  <c r="B9"/>
  <c r="B36" s="1"/>
  <c r="N8"/>
  <c r="M8"/>
  <c r="L8"/>
  <c r="K8"/>
  <c r="J8"/>
  <c r="I8"/>
  <c r="H8"/>
  <c r="G8"/>
  <c r="F8"/>
  <c r="E8"/>
  <c r="D8"/>
  <c r="C8"/>
  <c r="B8"/>
  <c r="B35" s="1"/>
  <c r="N7"/>
  <c r="M7"/>
  <c r="L7"/>
  <c r="K7"/>
  <c r="J7"/>
  <c r="I7"/>
  <c r="H7"/>
  <c r="G7"/>
  <c r="F7"/>
  <c r="E7"/>
  <c r="D7"/>
  <c r="C7"/>
  <c r="B7"/>
  <c r="B34" s="1"/>
  <c r="AG8"/>
  <c r="AG35" s="1"/>
  <c r="AG9"/>
  <c r="AG10"/>
  <c r="AG11"/>
  <c r="AG38" s="1"/>
  <c r="AG12"/>
  <c r="AG39" s="1"/>
  <c r="AG13"/>
  <c r="AG14"/>
  <c r="AG15"/>
  <c r="AG16"/>
  <c r="AG43" s="1"/>
  <c r="AG17"/>
  <c r="AG18"/>
  <c r="S7"/>
  <c r="S34" s="1"/>
  <c r="S8"/>
  <c r="S9"/>
  <c r="S10"/>
  <c r="S11"/>
  <c r="S38" s="1"/>
  <c r="S12"/>
  <c r="S13"/>
  <c r="S14"/>
  <c r="S15"/>
  <c r="S16"/>
  <c r="S43" s="1"/>
  <c r="S17"/>
  <c r="S18"/>
  <c r="AG23" i="5"/>
  <c r="AG24"/>
  <c r="S23"/>
  <c r="E22"/>
  <c r="AB24"/>
  <c r="N15" i="6"/>
  <c r="N42" s="1"/>
  <c r="N16"/>
  <c r="N17"/>
  <c r="N18"/>
  <c r="N24" i="4"/>
  <c r="N14" i="6"/>
  <c r="AP15"/>
  <c r="AP42" s="1"/>
  <c r="AP17"/>
  <c r="AP18"/>
  <c r="AP45" s="1"/>
  <c r="AP14"/>
  <c r="AB15"/>
  <c r="AB42" s="1"/>
  <c r="AB16"/>
  <c r="AB43" s="1"/>
  <c r="AB17"/>
  <c r="AB18"/>
  <c r="AB24" i="4"/>
  <c r="AB14" i="6"/>
  <c r="AB41" s="1"/>
  <c r="AE24" i="2"/>
  <c r="Q23"/>
  <c r="C22"/>
  <c r="AE7" i="6"/>
  <c r="AE34" s="1"/>
  <c r="AE8"/>
  <c r="AE35" s="1"/>
  <c r="AE9"/>
  <c r="AE10"/>
  <c r="AE11"/>
  <c r="AE38" s="1"/>
  <c r="AE12"/>
  <c r="AE39" s="1"/>
  <c r="AE13"/>
  <c r="AE14"/>
  <c r="AE15"/>
  <c r="AE16"/>
  <c r="AE43" s="1"/>
  <c r="AE17"/>
  <c r="AE18"/>
  <c r="Q22" i="1"/>
  <c r="Q8" i="6"/>
  <c r="Q9"/>
  <c r="Q10"/>
  <c r="Q11"/>
  <c r="Q38" s="1"/>
  <c r="Q12"/>
  <c r="Q13"/>
  <c r="Q14"/>
  <c r="Q15"/>
  <c r="Q16"/>
  <c r="Q43" s="1"/>
  <c r="Q17"/>
  <c r="Q18"/>
  <c r="AP16"/>
  <c r="AP43" s="1"/>
  <c r="AP22" i="1"/>
  <c r="N45" i="6" l="1"/>
  <c r="I37"/>
  <c r="M37"/>
  <c r="D38"/>
  <c r="H38"/>
  <c r="L38"/>
  <c r="C39"/>
  <c r="G39"/>
  <c r="K39"/>
  <c r="C42"/>
  <c r="G42"/>
  <c r="K42"/>
  <c r="C43"/>
  <c r="G43"/>
  <c r="K43"/>
  <c r="C44"/>
  <c r="G44"/>
  <c r="K44"/>
  <c r="C45"/>
  <c r="H45"/>
  <c r="L45"/>
  <c r="D46"/>
  <c r="H46"/>
  <c r="L46"/>
  <c r="T34"/>
  <c r="X34"/>
  <c r="AB34"/>
  <c r="R37"/>
  <c r="W37"/>
  <c r="AA37"/>
  <c r="T38"/>
  <c r="X38"/>
  <c r="AB38"/>
  <c r="R41"/>
  <c r="W41"/>
  <c r="AA41"/>
  <c r="R43"/>
  <c r="W43"/>
  <c r="AA43"/>
  <c r="R45"/>
  <c r="W45"/>
  <c r="AA45"/>
  <c r="AF34"/>
  <c r="AK34"/>
  <c r="AF35"/>
  <c r="AK35"/>
  <c r="AF36"/>
  <c r="AK36"/>
  <c r="AF37"/>
  <c r="AK37"/>
  <c r="AF38"/>
  <c r="AK38"/>
  <c r="AF39"/>
  <c r="AK39"/>
  <c r="AF40"/>
  <c r="AK40"/>
  <c r="AF41"/>
  <c r="AK41"/>
  <c r="AO41"/>
  <c r="AF43"/>
  <c r="AK43"/>
  <c r="AO43"/>
  <c r="AF45"/>
  <c r="AK45"/>
  <c r="AO45"/>
  <c r="E45"/>
  <c r="E36"/>
  <c r="AP44"/>
  <c r="S42"/>
  <c r="I35"/>
  <c r="M35"/>
  <c r="U35"/>
  <c r="Y39"/>
  <c r="Y42"/>
  <c r="U44"/>
  <c r="Y46"/>
  <c r="AI42"/>
  <c r="AM42"/>
  <c r="AI44"/>
  <c r="AM44"/>
  <c r="AI46"/>
  <c r="AM46"/>
  <c r="Q35"/>
  <c r="AB44"/>
  <c r="D35"/>
  <c r="L35"/>
  <c r="T35"/>
  <c r="X35"/>
  <c r="AB35"/>
  <c r="T39"/>
  <c r="X39"/>
  <c r="AB39"/>
  <c r="T42"/>
  <c r="X42"/>
  <c r="V43"/>
  <c r="T44"/>
  <c r="X44"/>
  <c r="V45"/>
  <c r="T46"/>
  <c r="X46"/>
  <c r="AJ35"/>
  <c r="AJ38"/>
  <c r="AJ41"/>
  <c r="AH42"/>
  <c r="AL42"/>
  <c r="AJ43"/>
  <c r="AH44"/>
  <c r="AL44"/>
  <c r="AJ45"/>
  <c r="AH46"/>
  <c r="AL46"/>
  <c r="E37"/>
  <c r="Q42"/>
  <c r="AE42"/>
  <c r="AG42"/>
  <c r="E35"/>
  <c r="Y35"/>
  <c r="U39"/>
  <c r="U42"/>
  <c r="Y44"/>
  <c r="U46"/>
  <c r="Q39"/>
  <c r="S39"/>
  <c r="S35"/>
  <c r="H35"/>
  <c r="Q44"/>
  <c r="AE44"/>
  <c r="S44"/>
  <c r="AG44"/>
  <c r="C35"/>
  <c r="G35"/>
  <c r="K35"/>
  <c r="R35"/>
  <c r="W35"/>
  <c r="AA35"/>
  <c r="R39"/>
  <c r="W39"/>
  <c r="AA39"/>
  <c r="R42"/>
  <c r="W42"/>
  <c r="AA42"/>
  <c r="R44"/>
  <c r="W44"/>
  <c r="R46"/>
  <c r="P1"/>
  <c r="F34"/>
  <c r="F43"/>
  <c r="AA44"/>
  <c r="V37"/>
  <c r="J34"/>
  <c r="K40"/>
  <c r="G41"/>
  <c r="V40"/>
  <c r="E34"/>
  <c r="N39"/>
  <c r="N40"/>
  <c r="J42"/>
  <c r="J43"/>
  <c r="F44"/>
  <c r="K45"/>
  <c r="U36"/>
  <c r="Z37"/>
  <c r="Y40"/>
  <c r="V41"/>
  <c r="AJ36"/>
  <c r="AJ37"/>
  <c r="AN43"/>
  <c r="AN45"/>
  <c r="Q36"/>
  <c r="AE36"/>
  <c r="AP41"/>
  <c r="N43"/>
  <c r="S40"/>
  <c r="S36"/>
  <c r="AG40"/>
  <c r="AG36"/>
  <c r="H34"/>
  <c r="L34"/>
  <c r="G36"/>
  <c r="K36"/>
  <c r="G37"/>
  <c r="K37"/>
  <c r="F38"/>
  <c r="J38"/>
  <c r="N38"/>
  <c r="E39"/>
  <c r="I39"/>
  <c r="M39"/>
  <c r="D40"/>
  <c r="I40"/>
  <c r="M40"/>
  <c r="D41"/>
  <c r="I41"/>
  <c r="M41"/>
  <c r="E42"/>
  <c r="I42"/>
  <c r="M42"/>
  <c r="E43"/>
  <c r="I43"/>
  <c r="M43"/>
  <c r="E44"/>
  <c r="I44"/>
  <c r="M44"/>
  <c r="F45"/>
  <c r="J45"/>
  <c r="F46"/>
  <c r="J46"/>
  <c r="V34"/>
  <c r="Z34"/>
  <c r="T36"/>
  <c r="X36"/>
  <c r="AB36"/>
  <c r="U37"/>
  <c r="Y37"/>
  <c r="V38"/>
  <c r="Z38"/>
  <c r="T40"/>
  <c r="X40"/>
  <c r="AB40"/>
  <c r="U41"/>
  <c r="Y41"/>
  <c r="U43"/>
  <c r="Y43"/>
  <c r="U45"/>
  <c r="Y45"/>
  <c r="W46"/>
  <c r="AA46"/>
  <c r="AI34"/>
  <c r="AO34"/>
  <c r="AI35"/>
  <c r="AO35"/>
  <c r="AI36"/>
  <c r="AO36"/>
  <c r="AI37"/>
  <c r="AO37"/>
  <c r="AI38"/>
  <c r="AO38"/>
  <c r="AI39"/>
  <c r="AO39"/>
  <c r="AI40"/>
  <c r="AO40"/>
  <c r="AI41"/>
  <c r="AM41"/>
  <c r="AF42"/>
  <c r="AK42"/>
  <c r="AO42"/>
  <c r="AI43"/>
  <c r="AM43"/>
  <c r="AF44"/>
  <c r="AK44"/>
  <c r="AO44"/>
  <c r="AI45"/>
  <c r="AM45"/>
  <c r="AF46"/>
  <c r="AK46"/>
  <c r="AO46"/>
  <c r="E40"/>
  <c r="N34"/>
  <c r="G40"/>
  <c r="K41"/>
  <c r="V36"/>
  <c r="Z36"/>
  <c r="Z40"/>
  <c r="I34"/>
  <c r="M34"/>
  <c r="F39"/>
  <c r="J39"/>
  <c r="F40"/>
  <c r="J40"/>
  <c r="F41"/>
  <c r="J41"/>
  <c r="F42"/>
  <c r="J44"/>
  <c r="G45"/>
  <c r="Y36"/>
  <c r="U40"/>
  <c r="Z41"/>
  <c r="Z43"/>
  <c r="Z45"/>
  <c r="AJ34"/>
  <c r="AJ39"/>
  <c r="AJ40"/>
  <c r="AN41"/>
  <c r="Q40"/>
  <c r="AE40"/>
  <c r="AB45"/>
  <c r="N41"/>
  <c r="D34"/>
  <c r="Q45"/>
  <c r="Q41"/>
  <c r="Q37"/>
  <c r="AE45"/>
  <c r="AE41"/>
  <c r="AE37"/>
  <c r="N44"/>
  <c r="S45"/>
  <c r="S41"/>
  <c r="S37"/>
  <c r="AG45"/>
  <c r="AG41"/>
  <c r="AG37"/>
  <c r="C34"/>
  <c r="G34"/>
  <c r="K34"/>
  <c r="F35"/>
  <c r="J35"/>
  <c r="N35"/>
  <c r="F36"/>
  <c r="J36"/>
  <c r="N36"/>
  <c r="F37"/>
  <c r="J37"/>
  <c r="N37"/>
  <c r="E38"/>
  <c r="I38"/>
  <c r="M38"/>
  <c r="D39"/>
  <c r="H39"/>
  <c r="L39"/>
  <c r="C40"/>
  <c r="H40"/>
  <c r="L40"/>
  <c r="C41"/>
  <c r="H41"/>
  <c r="L41"/>
  <c r="D42"/>
  <c r="H42"/>
  <c r="L42"/>
  <c r="D43"/>
  <c r="H43"/>
  <c r="L43"/>
  <c r="D44"/>
  <c r="H44"/>
  <c r="L44"/>
  <c r="D45"/>
  <c r="I45"/>
  <c r="M45"/>
  <c r="E46"/>
  <c r="I46"/>
  <c r="M46"/>
  <c r="U34"/>
  <c r="Y34"/>
  <c r="V35"/>
  <c r="Z35"/>
  <c r="R36"/>
  <c r="W36"/>
  <c r="AA36"/>
  <c r="T37"/>
  <c r="X37"/>
  <c r="AB37"/>
  <c r="U38"/>
  <c r="Y38"/>
  <c r="V39"/>
  <c r="Z39"/>
  <c r="R40"/>
  <c r="W40"/>
  <c r="AA40"/>
  <c r="T41"/>
  <c r="X41"/>
  <c r="V42"/>
  <c r="Z42"/>
  <c r="T43"/>
  <c r="X43"/>
  <c r="V44"/>
  <c r="Z44"/>
  <c r="T45"/>
  <c r="X45"/>
  <c r="V46"/>
  <c r="Z46"/>
  <c r="AH34"/>
  <c r="AN34"/>
  <c r="AH35"/>
  <c r="AN35"/>
  <c r="AH36"/>
  <c r="AN36"/>
  <c r="AH37"/>
  <c r="AN37"/>
  <c r="AH38"/>
  <c r="AN38"/>
  <c r="AH39"/>
  <c r="AN39"/>
  <c r="AH40"/>
  <c r="AN40"/>
  <c r="AH41"/>
  <c r="AL41"/>
  <c r="AJ42"/>
  <c r="AN42"/>
  <c r="AH43"/>
  <c r="AL43"/>
  <c r="AJ44"/>
  <c r="AN44"/>
  <c r="AH45"/>
  <c r="AL45"/>
  <c r="AJ46"/>
  <c r="AN46"/>
  <c r="E41"/>
  <c r="C22"/>
  <c r="E23" i="5"/>
  <c r="N24"/>
  <c r="S24"/>
  <c r="E24"/>
  <c r="S22"/>
  <c r="AP24"/>
  <c r="U22" i="6"/>
  <c r="Y22"/>
  <c r="AB19"/>
  <c r="AB22" i="4"/>
  <c r="AG22"/>
  <c r="AG24"/>
  <c r="S24"/>
  <c r="AG7" i="6"/>
  <c r="AG34" s="1"/>
  <c r="AG23" i="4"/>
  <c r="S22"/>
  <c r="AP24"/>
  <c r="S19" i="6"/>
  <c r="E22" i="4"/>
  <c r="S23"/>
  <c r="AG19" i="6"/>
  <c r="AG46" s="1"/>
  <c r="Q24" i="2"/>
  <c r="Q22"/>
  <c r="AE23"/>
  <c r="C24"/>
  <c r="AP23" i="1"/>
  <c r="AE24"/>
  <c r="AJ24" i="6"/>
  <c r="AI24"/>
  <c r="V22"/>
  <c r="Z22"/>
  <c r="AP24" i="1"/>
  <c r="AD23" i="6"/>
  <c r="R22"/>
  <c r="AP19"/>
  <c r="E23"/>
  <c r="M23"/>
  <c r="P22"/>
  <c r="U23"/>
  <c r="Y23"/>
  <c r="AH22"/>
  <c r="AH24"/>
  <c r="D22"/>
  <c r="L22"/>
  <c r="T22"/>
  <c r="X22"/>
  <c r="U24"/>
  <c r="AO22"/>
  <c r="AO24"/>
  <c r="AH23"/>
  <c r="C23"/>
  <c r="G23"/>
  <c r="K23"/>
  <c r="W22"/>
  <c r="AA22"/>
  <c r="T24"/>
  <c r="X24"/>
  <c r="AF22"/>
  <c r="AJ22"/>
  <c r="AN22"/>
  <c r="AF24"/>
  <c r="AN24"/>
  <c r="AL24"/>
  <c r="AE23" i="1"/>
  <c r="H22" i="6"/>
  <c r="P24"/>
  <c r="Y24"/>
  <c r="AK22"/>
  <c r="AK24"/>
  <c r="R23"/>
  <c r="V23"/>
  <c r="Z23"/>
  <c r="AD22"/>
  <c r="AI23"/>
  <c r="AD24"/>
  <c r="K22"/>
  <c r="AI22"/>
  <c r="AM24"/>
  <c r="AE23"/>
  <c r="W24"/>
  <c r="AA24"/>
  <c r="C24"/>
  <c r="G24"/>
  <c r="K24"/>
  <c r="Q23" i="1"/>
  <c r="AB24"/>
  <c r="AE22"/>
  <c r="P23" i="6"/>
  <c r="T23"/>
  <c r="X23"/>
  <c r="AB23"/>
  <c r="AK23"/>
  <c r="AO23"/>
  <c r="R24"/>
  <c r="V24"/>
  <c r="Z24"/>
  <c r="D23"/>
  <c r="H23"/>
  <c r="L23"/>
  <c r="B23"/>
  <c r="F23"/>
  <c r="J23"/>
  <c r="N23"/>
  <c r="B24"/>
  <c r="Q7"/>
  <c r="Q34" s="1"/>
  <c r="Q19"/>
  <c r="Q46" s="1"/>
  <c r="AE19"/>
  <c r="G22"/>
  <c r="S23"/>
  <c r="W23"/>
  <c r="AA23"/>
  <c r="AF23"/>
  <c r="AJ23"/>
  <c r="AN23"/>
  <c r="Q24" i="1"/>
  <c r="E22" i="6"/>
  <c r="I22"/>
  <c r="M22"/>
  <c r="I23"/>
  <c r="F24"/>
  <c r="J24"/>
  <c r="E24"/>
  <c r="I24"/>
  <c r="M24"/>
  <c r="B22"/>
  <c r="F22"/>
  <c r="J22"/>
  <c r="D24"/>
  <c r="H24"/>
  <c r="L24"/>
  <c r="N19"/>
  <c r="S24" l="1"/>
  <c r="S46"/>
  <c r="AP24"/>
  <c r="AP46"/>
  <c r="AB22"/>
  <c r="AB46"/>
  <c r="N22"/>
  <c r="N46"/>
  <c r="AE22"/>
  <c r="AE46"/>
  <c r="S22"/>
  <c r="AG22"/>
  <c r="AG23"/>
  <c r="AG24"/>
  <c r="AB24"/>
  <c r="AE24"/>
  <c r="Q24"/>
  <c r="Q23"/>
  <c r="Q22"/>
  <c r="N24"/>
  <c r="AP8"/>
  <c r="AP35" s="1"/>
  <c r="AP40" i="4"/>
  <c r="AL22"/>
  <c r="AL23"/>
  <c r="AL39"/>
  <c r="AP13" i="6"/>
  <c r="AP40" s="1"/>
  <c r="AP45" i="4"/>
  <c r="AM42"/>
  <c r="AM10" i="6"/>
  <c r="AM37" s="1"/>
  <c r="AM23" i="4"/>
  <c r="AM22"/>
  <c r="AM39"/>
  <c r="AM44"/>
  <c r="AM12" i="6"/>
  <c r="AM39" s="1"/>
  <c r="AL22"/>
  <c r="AL7"/>
  <c r="AL43" i="4"/>
  <c r="AL11" i="6"/>
  <c r="AL38" s="1"/>
  <c r="AM40" i="4"/>
  <c r="AM8" i="6"/>
  <c r="AM35" s="1"/>
  <c r="AL8"/>
  <c r="AL35" s="1"/>
  <c r="AL40" i="4"/>
  <c r="AL13" i="6"/>
  <c r="AL40" s="1"/>
  <c r="AL45" i="4"/>
  <c r="AP10" i="6"/>
  <c r="AP37" s="1"/>
  <c r="AP42" i="4"/>
  <c r="AL9" i="6"/>
  <c r="AL36" s="1"/>
  <c r="AM45" i="4"/>
  <c r="AM13" i="6"/>
  <c r="AM40" s="1"/>
  <c r="AP12"/>
  <c r="AP39" s="1"/>
  <c r="AP44" i="4"/>
  <c r="AL10" i="6"/>
  <c r="AL37" s="1"/>
  <c r="AL42" i="4"/>
  <c r="AL12" i="6"/>
  <c r="AL39" s="1"/>
  <c r="AL44" i="4"/>
  <c r="AM7" i="6"/>
  <c r="AM11"/>
  <c r="AM38" s="1"/>
  <c r="AM43" i="4"/>
  <c r="AP23"/>
  <c r="AP22"/>
  <c r="AP7" i="6"/>
  <c r="AP39" i="4"/>
  <c r="AP41"/>
  <c r="AP9" i="6"/>
  <c r="AP36" s="1"/>
  <c r="AM9"/>
  <c r="AM36" s="1"/>
  <c r="AP43" i="4"/>
  <c r="AP11" i="6"/>
  <c r="AP38" s="1"/>
  <c r="AL41" i="4"/>
  <c r="AM41"/>
  <c r="AD1" i="6" l="1"/>
  <c r="AP23"/>
  <c r="AP34"/>
  <c r="AM22"/>
  <c r="AM34"/>
  <c r="AL23"/>
  <c r="AL34"/>
  <c r="AM23"/>
  <c r="AP22"/>
  <c r="B1" i="14" l="1"/>
  <c r="K1" s="1"/>
  <c r="B1" i="27" l="1"/>
  <c r="B1" i="19" l="1"/>
  <c r="B1" i="21" l="1"/>
  <c r="B1" i="22" l="1"/>
  <c r="B1" i="23" l="1"/>
  <c r="B1" i="24" l="1"/>
  <c r="B1" i="25" l="1"/>
  <c r="B1" i="26" l="1"/>
  <c r="B1" i="29" l="1"/>
  <c r="B1" i="28"/>
</calcChain>
</file>

<file path=xl/sharedStrings.xml><?xml version="1.0" encoding="utf-8"?>
<sst xmlns="http://schemas.openxmlformats.org/spreadsheetml/2006/main" count="4048" uniqueCount="354">
  <si>
    <t>Business Sector (ex-owner-occupied dwellings)</t>
  </si>
  <si>
    <t>..</t>
  </si>
  <si>
    <t>(millions, chained 2007 dollars)</t>
  </si>
  <si>
    <t>Compound Annual Growth Rates, per cent</t>
  </si>
  <si>
    <t>2000-2012</t>
  </si>
  <si>
    <t>Support Activities for Mining and Oil and Gas Extraction</t>
  </si>
  <si>
    <t>Support Activities for Mining</t>
  </si>
  <si>
    <t>All Industries</t>
  </si>
  <si>
    <t>Business Sector Industries</t>
  </si>
  <si>
    <t>Owner-Occupied Dwellings</t>
  </si>
  <si>
    <t>Mining, Quarrying, and Oil and Gas Extraction</t>
  </si>
  <si>
    <t>Oil and Gas Extraction</t>
  </si>
  <si>
    <t>Conventional Oil and Gas Extraction</t>
  </si>
  <si>
    <t>Non-Conventional Oil Extraction</t>
  </si>
  <si>
    <t>Support Activities for Oil and Gas Extraction</t>
  </si>
  <si>
    <t>Oil and Gas + Support Activities for Oil and Gas</t>
  </si>
  <si>
    <t>Sources:</t>
  </si>
  <si>
    <t>Statistics Canada, GDP at basic prices by NAICS, CANSIM Tables 379-0027 and 379-0031.</t>
  </si>
  <si>
    <t>Note:</t>
  </si>
  <si>
    <t>Mining and Quarrying (except oil and gas)</t>
  </si>
  <si>
    <t>CANSIM Table 379-0031 spans a very short time period, from 2007 to 2012. To extend this time period, the most recent estimates were linked to estimates from the old CANSIM Table 379-0027.</t>
  </si>
  <si>
    <t>1) Statistics Canada, GDP at basic prices by NAICS, CANSIM Tables 379-0025 and 379-0030.</t>
  </si>
  <si>
    <t>2) CANSIM Tables 383-0011 and 383-0029 were also used for estimates of real GDP in the business sector (ex-owner-occupied dwellings).</t>
  </si>
  <si>
    <t>(i)</t>
  </si>
  <si>
    <t>(ii)</t>
  </si>
  <si>
    <t>(iii)</t>
  </si>
  <si>
    <t>(iv)=(ii)-(iii)</t>
  </si>
  <si>
    <t>(vi)≈(vii)+(viii)</t>
  </si>
  <si>
    <t>(vii)</t>
  </si>
  <si>
    <t>(viii)</t>
  </si>
  <si>
    <t>(ix)</t>
  </si>
  <si>
    <t>(v)≈(vi)+(ix)+(x)</t>
  </si>
  <si>
    <t>(x)≈(xi)+(xii)</t>
  </si>
  <si>
    <t>(xi)</t>
  </si>
  <si>
    <t>(xii)</t>
  </si>
  <si>
    <t>NAICS code</t>
  </si>
  <si>
    <t>(ii)=(iii)+(iv)</t>
  </si>
  <si>
    <t>(iv)</t>
  </si>
  <si>
    <t>(xiii)=(v)-(ix)-(xii)</t>
  </si>
  <si>
    <t>(millions, current dollars)</t>
  </si>
  <si>
    <t>(vi)=(vii)+(viii)</t>
  </si>
  <si>
    <t>(x)=(xi)+(xii)</t>
  </si>
  <si>
    <t>(v)=(vi)+(ix)+(x)</t>
  </si>
  <si>
    <t>1) Statistics Canada, GDP at basic prices by NAICS, CANSIM Tables 379-0023, 379-0024 and 379-0029.</t>
  </si>
  <si>
    <t>2) CANSIM Tables 383-0021 and 383-0029 were also used for estimates of real GDP in the business sector (ex-owner-occupied dwellings).</t>
  </si>
  <si>
    <t>(thousands, persons)</t>
  </si>
  <si>
    <t>(millions)</t>
  </si>
  <si>
    <t>1) Statistics Canada, Labour Statistics by Business Industry and Non-commercial Activity, CANSIM Tables 383-0010 and 383-0030.</t>
  </si>
  <si>
    <t>2) CANSIM Tables 383-0021 and 383-0029 were also used for estimates of hours worked in the business sector.</t>
  </si>
  <si>
    <t>CANSIM Table 383-0029 and 383-0030 span a very short time period, from 2007 to 2012. To extend this time period, the most recent estimates were linked to estimates from the old CANSIM Tables 383-0010 and 383-0021.</t>
  </si>
  <si>
    <t>2) CANSIM Tables 383-0011 and 383-0029 were also used for estimates of hours worked in the business sector.</t>
  </si>
  <si>
    <t>CANSIM Table 383-0029 and 383-0030 span a very short time period, from 2007 to 2012. To extend this time period, the most recent estimates were linked to estimates from the old CANSIM Tables 383-0010 and 383-0011.</t>
  </si>
  <si>
    <t>2) CANSIM Tables 383-0021 and 383-0022 were used to extend the hours worked series back to 1981 for mining and oil and gas extraction, oil and gas extraction, mining, and support activities for mining and oil and gas extraction.</t>
  </si>
  <si>
    <t>3) CANSIM Tables 383-0021 and 383-0029 were also used for estimates of hours worked in the business sector.</t>
  </si>
  <si>
    <t>CANSIM Table 383-0029 and 383-0030 span a very short time period, from 2007 to 2012. To extend this time period back to 1997, the most recent estimates were linked to estimates from the old CANSIM Tables 383-0010 and 383-0021.</t>
  </si>
  <si>
    <t>(chained 2007 dollars per hour worked)</t>
  </si>
  <si>
    <t>(v)</t>
  </si>
  <si>
    <t>(vi)</t>
  </si>
  <si>
    <t>(x)</t>
  </si>
  <si>
    <t>(xiii)</t>
  </si>
  <si>
    <t>CSLS calculations based on real GDP estimates and CPA hours worked estimates from Statistics Canada.</t>
  </si>
  <si>
    <t>CSLS calculations based on Statistics Canada data.</t>
  </si>
  <si>
    <t>Source:</t>
  </si>
  <si>
    <t>A) Real GDP</t>
  </si>
  <si>
    <t>Business sector industries</t>
  </si>
  <si>
    <t>Agriculture, fishing and hunting</t>
  </si>
  <si>
    <t xml:space="preserve"> Mining and oil and gas extraction</t>
  </si>
  <si>
    <t>Utilities</t>
  </si>
  <si>
    <t>Construction</t>
  </si>
  <si>
    <t>Manufacturing</t>
  </si>
  <si>
    <t>Wholesale trade</t>
  </si>
  <si>
    <t>Retail trade</t>
  </si>
  <si>
    <t>Transportation and warehousing</t>
  </si>
  <si>
    <t>Information and cultural industries</t>
  </si>
  <si>
    <t>Professional, scientific and technical services</t>
  </si>
  <si>
    <t>ASWMRS</t>
  </si>
  <si>
    <t>Arts, entertainment and recreation</t>
  </si>
  <si>
    <t>Accommodation and food services</t>
  </si>
  <si>
    <t>Other private services</t>
  </si>
  <si>
    <t>B) Hours Worked</t>
  </si>
  <si>
    <t>C) Labour Productivity</t>
  </si>
  <si>
    <t>(chained 2007 dollars per hour)</t>
  </si>
  <si>
    <t>FIRE</t>
  </si>
  <si>
    <t>2000-2007</t>
  </si>
  <si>
    <t>2007-2012</t>
  </si>
  <si>
    <t>1) CANSIM Table 379-0031 spans a very short time period, from 2007 to 2012. To extend this time period, the most recent estimates were linked to estimates from the old CANSIM Table 379-0027.</t>
  </si>
  <si>
    <t>2) Columns (iv) and (xiii) were calculated by the CSLS using Statistics Canada data.</t>
  </si>
  <si>
    <t>1) CANSIM Tables 379-0030 and 383-0029 span a very short time period, from 2007 to 2012. To extend this time period, the most recent estimates were linked to estimates from the old CANSIM Tables 379-0025 and 383-0011.</t>
  </si>
  <si>
    <t>Notes:</t>
  </si>
  <si>
    <t>2) Columns (iii) and (xiii) were calculated by the CSLS using Statistics Canada data.</t>
  </si>
  <si>
    <t>1) CANSIM Table 379-0029 and 383-0029 span a very short time period, from 2007 to 2010. To extend this time period, the most recent estimates were linked to estimates from the old CANSIM Tables 379-0023/24 and 383-0021.</t>
  </si>
  <si>
    <t>1) CANSIM Tables 379-0030 and 383-0029 span a very short time period, from 2007 to 2009. To extend this time period, the most recent estimates were linked to estimates from the old CANSIM Tables 379-0025 and 383-0011.</t>
  </si>
  <si>
    <t>2000-2010</t>
  </si>
  <si>
    <t>2007-2010</t>
  </si>
  <si>
    <t>Table of Contents</t>
  </si>
  <si>
    <t>RGDP</t>
  </si>
  <si>
    <t>NGDP</t>
  </si>
  <si>
    <t>Jobs</t>
  </si>
  <si>
    <t>LP</t>
  </si>
  <si>
    <t>LP_2NAICS</t>
  </si>
  <si>
    <t>HoursWorked</t>
  </si>
  <si>
    <t>Real GDP in the Oil and Gas Sector in Newfoundland and Labrador, 2000-2012</t>
  </si>
  <si>
    <t>Real GDP in the Oil and Gas Sector in Alberta, 2000-2012</t>
  </si>
  <si>
    <t>Nominal GDP in the Oil and Gas Sector in Canada, 2000-2012</t>
  </si>
  <si>
    <t>(share of all industries, per cent)</t>
  </si>
  <si>
    <t>Real GDP in Oil and Gas Extraction in Canada, 2000-2012</t>
  </si>
  <si>
    <t>Labour Productivity at the Two-digit Level in Canada, 2000-2012</t>
  </si>
  <si>
    <t>Hours Worked in Oil and Gas Extraction in Canada, 2000-2012</t>
  </si>
  <si>
    <t>Hours Worked in Oil and Gas Extraction in Newfoundland and Labrador, 2000-2012</t>
  </si>
  <si>
    <t>Nominal GDP in Oil and Gas Extraction in Newfoundland and Labrador, 2000-2012</t>
  </si>
  <si>
    <t>Nominal GDP in Oil and Gas Extraction in Alberta, 2000-2012</t>
  </si>
  <si>
    <t>Hours Worked in Oil and Gas Extraction in Alberta, 2000-2012</t>
  </si>
  <si>
    <t>Appendix Tables: The Impact of Oil and Gas Extraction on Canada's Labour Productivity Performance, 2000-2012</t>
  </si>
  <si>
    <t>Jobs in Oil and Gas Extraction in Canada, 2000-2012</t>
  </si>
  <si>
    <t>Jobs in Oil and Gas Extraction in Newfoundland and Labrador, 2000-2012</t>
  </si>
  <si>
    <t>Jobs in Oil and Gas Extraction in Alberta, 2000-2012</t>
  </si>
  <si>
    <t>Labour Productivity in Oil and Gas Extraction in Canada, 2000-2012</t>
  </si>
  <si>
    <t>Labour Productivity in Oil and Gas Extraction in Newfoundland and Labrador, 2000-2012</t>
  </si>
  <si>
    <t>Labour Productivity in Oil and Gas Extraction in Alberta, 2000-2012</t>
  </si>
  <si>
    <t>Relative to Canada</t>
  </si>
  <si>
    <t>Levels</t>
  </si>
  <si>
    <t>Alberta</t>
  </si>
  <si>
    <t>Newfoundland and Labrador</t>
  </si>
  <si>
    <t>Canada</t>
  </si>
  <si>
    <t xml:space="preserve"> Alberta</t>
  </si>
  <si>
    <t xml:space="preserve"> Newfoundland and Labrador</t>
  </si>
  <si>
    <t>* Average years of schooling were calculated by taking the weighted sum of the proportion of each category relative to the total in all education levels.</t>
  </si>
  <si>
    <t>Share of Total Graduates</t>
  </si>
  <si>
    <t>Total</t>
  </si>
  <si>
    <t>Career, technical or professional training program</t>
  </si>
  <si>
    <t>Undergraduate program</t>
  </si>
  <si>
    <t>Public administration</t>
  </si>
  <si>
    <t>Other services (except public administration)</t>
  </si>
  <si>
    <t>Health care and social assistance</t>
  </si>
  <si>
    <t>Educational services</t>
  </si>
  <si>
    <t>ASWMR</t>
  </si>
  <si>
    <t>Real estate and rental and leasing</t>
  </si>
  <si>
    <t>Finance and insurance</t>
  </si>
  <si>
    <t>Trade</t>
  </si>
  <si>
    <t>Mining, quarrying, and oil and gas extraction</t>
  </si>
  <si>
    <t>Forestry, logging and support</t>
  </si>
  <si>
    <t>Industrial aggregate excluding unclassified businesses</t>
  </si>
  <si>
    <t>Growth Rates from 2001 to 2012</t>
  </si>
  <si>
    <t>Relative Average Weekly Earnings in Mining, quarrying, and oil and gas extraction</t>
  </si>
  <si>
    <t>Relative Average Weekly Earnings at the Industrial Aggregate Level</t>
  </si>
  <si>
    <t>Prince Edward Island</t>
  </si>
  <si>
    <t>Ratio of Unemployment Rate to Job Vacancy Rate</t>
  </si>
  <si>
    <t>PSE</t>
  </si>
  <si>
    <t>HSNC</t>
  </si>
  <si>
    <t>AYS</t>
  </si>
  <si>
    <t>Post-secondary Enrolment Rates for 25 Year Olds and Under in Canada, Newfoundland and Labrador, and Alberta, 2000-2012</t>
  </si>
  <si>
    <t>Average Years of Schooling in Canada, Newfoundland and Labrador, and Alberta, 2000-2012</t>
  </si>
  <si>
    <t>Source: CSLS calculations based on Statistics Canada data, CANSIM Table 282-0004 (LFS).</t>
  </si>
  <si>
    <t>Source: CSLS calculations based on Statistics Canada data, CANSIM Tables 477-0033 (Postsecondary enrolments) and 051-0001 (Estimates of population).</t>
  </si>
  <si>
    <t>Source: CSLS calculations based on Statistics Canada dta, CANSIM Table 282-0004 (LFS).</t>
  </si>
  <si>
    <t>Program Graduates in Alberta, 2000-2012</t>
  </si>
  <si>
    <t>PSG_Alta</t>
  </si>
  <si>
    <t>Source: Statistics Canada, Post-Secondary Graduates, CANSIM Table 477-0030.</t>
  </si>
  <si>
    <t>Source: CSLS calculations based on Statistics Canada data, CANSIM Table 281-0027 (SEPH).</t>
  </si>
  <si>
    <t>*2001 Data for real estate and rental and leasing sector, and finance and insurance sector were unavailable; hence growth rate calculations start from 2002.</t>
  </si>
  <si>
    <t>Average Weekly Earnings by Industry in Canada and Alberta, 2012</t>
  </si>
  <si>
    <t>AWE_2012</t>
  </si>
  <si>
    <t>Source: Statistics Canada, SEPH, CANSIM Table 281-0027.</t>
  </si>
  <si>
    <t>Average Weekly Earnings in Canada and Alberta, Industrial Aggregate and Mining and Oil and Gas Extraction, 2001-2012</t>
  </si>
  <si>
    <t>AWE_TS</t>
  </si>
  <si>
    <t>Source: Statistics Canada, JVS, CANSIM Table 284-0002.</t>
  </si>
  <si>
    <t>(per cent)</t>
  </si>
  <si>
    <t>JVR_2NAICS</t>
  </si>
  <si>
    <t>Source: CSLS Calculation based on Statistics Canada data, CANSIM Tables 284-0002 (JVS, ) and 109-5324 (Unemployment Rate).</t>
  </si>
  <si>
    <t>Industrial Aggregated Job Vacancy Rate</t>
  </si>
  <si>
    <t>Unemployment Rate</t>
  </si>
  <si>
    <t>Nova Scotia</t>
  </si>
  <si>
    <t>New Brunswick</t>
  </si>
  <si>
    <t>Quebec</t>
  </si>
  <si>
    <t>Ontario</t>
  </si>
  <si>
    <t>Manitoba</t>
  </si>
  <si>
    <t>Saskatchewan</t>
  </si>
  <si>
    <t>British Columbia</t>
  </si>
  <si>
    <t>JVR_Prov</t>
  </si>
  <si>
    <t>Job Vacancy Rate and Unemployment Rate in Canada and the Provinces, 2012</t>
  </si>
  <si>
    <t>(relative to all industries, per cent)</t>
  </si>
  <si>
    <t>Business Sector Labour Productivity Levels in Canada, Newfoundland and Labrador and Alberta, 2000-2012</t>
  </si>
  <si>
    <t>Year</t>
  </si>
  <si>
    <t>CAGR '00-'12</t>
  </si>
  <si>
    <t>CAGR '00-'07</t>
  </si>
  <si>
    <t>CAGR '07-'12</t>
  </si>
  <si>
    <t>LP_Bsector</t>
  </si>
  <si>
    <t>Productivity level, Real GDP per hour worked</t>
  </si>
  <si>
    <t>Business Sector</t>
  </si>
  <si>
    <t>Business Sector without Mining and Oil and Gas Extraction</t>
  </si>
  <si>
    <t>Business Sector without Oil and Gas Extraction</t>
  </si>
  <si>
    <t>Business Sector without Oil and Gas Extraction (+ Support Activities for Oil and Gas)</t>
  </si>
  <si>
    <t>Provincial Revenues and Expenditures per Capita in Newfoundland and Labrador and Alberta, 1989-2009</t>
  </si>
  <si>
    <t>Provincial Average</t>
  </si>
  <si>
    <t>    Post-secondary education</t>
  </si>
  <si>
    <t>Population</t>
  </si>
  <si>
    <t>Postsecondary spending per capita</t>
  </si>
  <si>
    <t>Total expenditures</t>
  </si>
  <si>
    <t>    Postsecondary education</t>
  </si>
  <si>
    <t>Post-secondary spending per capita</t>
  </si>
  <si>
    <t>CAGR: 1989-2009</t>
  </si>
  <si>
    <t>CAGR: 1997-2009</t>
  </si>
  <si>
    <t>(current dollars, millions)</t>
  </si>
  <si>
    <t>Total all [business] industries</t>
  </si>
  <si>
    <t>Mining and related support activities</t>
  </si>
  <si>
    <t>Oil and gas extraction, contract drilling and related services</t>
  </si>
  <si>
    <t>Mining and oil and gas extraction</t>
  </si>
  <si>
    <t>Total all industries</t>
  </si>
  <si>
    <t>Total Industries</t>
  </si>
  <si>
    <t>Total Business Industries</t>
  </si>
  <si>
    <t>BERD Intensity</t>
  </si>
  <si>
    <t>BERD</t>
  </si>
  <si>
    <t>Nominal GDP</t>
  </si>
  <si>
    <t>NEWFOUNDLAND AND LABRADOR</t>
  </si>
  <si>
    <t>Oil and gas BERD as proportion of national total (Chart C)</t>
  </si>
  <si>
    <t>ALBERTA</t>
  </si>
  <si>
    <t>Oil and gas extraction</t>
  </si>
  <si>
    <t>Total business sector industries</t>
  </si>
  <si>
    <t>Mining and oil and gas</t>
  </si>
  <si>
    <t>Indexed BERD Data (Chart D)</t>
  </si>
  <si>
    <t>CANADA</t>
  </si>
  <si>
    <t>*Figure estimated in accordance with data patterns from 2006-2008.</t>
  </si>
  <si>
    <t>*Cells highlighted in YELLOW are estimated values.</t>
  </si>
  <si>
    <t>KEY:</t>
  </si>
  <si>
    <t>R&amp;EpC</t>
  </si>
  <si>
    <t>Average Hours Worked in Oil and Gas Extraction in Canada, 2000-2012</t>
  </si>
  <si>
    <t>Average Hours Worked in Oil and Gas Extraction in Newfoundland and Labrador, 2000-2012</t>
  </si>
  <si>
    <t>Average Hours Worked in Oil and Gas Extraction in Alberta, 2000-2012</t>
  </si>
  <si>
    <t>AvrHrs</t>
  </si>
  <si>
    <t>Gross Domestic Product</t>
  </si>
  <si>
    <t>Labour Input</t>
  </si>
  <si>
    <t>Labour Productivity</t>
  </si>
  <si>
    <t>Labour Market</t>
  </si>
  <si>
    <t>Labour Productivity Decompositions</t>
  </si>
  <si>
    <t>Other</t>
  </si>
  <si>
    <t>Source: CSLS calculations based on Statistics Canada data.</t>
  </si>
  <si>
    <t>High School Non-completion Rates (15-24 population) in Canada, Newfoundland and Labrador, and Alberta, 2000-2012</t>
  </si>
  <si>
    <t>Job Vacancy Rates in Canada and Alberta, Two-digit NAICS level, 2012</t>
  </si>
  <si>
    <t>Statistics Canada.</t>
  </si>
  <si>
    <t>Source: Statistics Canada.</t>
  </si>
  <si>
    <t>BERD Spending, Growth, and Intensity for Canada, Alberta, and Newfoundland and Labrador, 2000-2011</t>
  </si>
  <si>
    <t>Labour Productivity Level, t-1</t>
  </si>
  <si>
    <t>Labour Productivity Level,t</t>
  </si>
  <si>
    <t>Absolute Change in Labour Productivity Levels Between t and t-1</t>
  </si>
  <si>
    <t>Hours, t-1</t>
  </si>
  <si>
    <t>Hours, t</t>
  </si>
  <si>
    <t>Hours Shares, t-1</t>
  </si>
  <si>
    <t>Hours Shares, t</t>
  </si>
  <si>
    <t>Change in Hours Shares Between t and t-1</t>
  </si>
  <si>
    <t>Agriculture, forestry, fishing and hunting</t>
  </si>
  <si>
    <r>
      <rPr>
        <sz val="11"/>
        <color theme="1"/>
        <rFont val="Symbol"/>
        <family val="1"/>
        <charset val="2"/>
      </rPr>
      <t>D</t>
    </r>
    <r>
      <rPr>
        <sz val="11"/>
        <color theme="1"/>
        <rFont val="Times New Roman"/>
        <family val="1"/>
      </rPr>
      <t>P</t>
    </r>
  </si>
  <si>
    <r>
      <rPr>
        <sz val="11"/>
        <color theme="1"/>
        <rFont val="Symbol"/>
        <family val="1"/>
        <charset val="2"/>
      </rPr>
      <t>D</t>
    </r>
    <r>
      <rPr>
        <sz val="11"/>
        <color theme="1"/>
        <rFont val="Calibri"/>
        <family val="2"/>
        <scheme val="minor"/>
      </rPr>
      <t>P</t>
    </r>
    <r>
      <rPr>
        <vertAlign val="subscript"/>
        <sz val="11"/>
        <color theme="1"/>
        <rFont val="Calibri"/>
        <family val="2"/>
        <scheme val="minor"/>
      </rPr>
      <t>i</t>
    </r>
  </si>
  <si>
    <r>
      <rPr>
        <sz val="11"/>
        <color theme="1"/>
        <rFont val="Symbol"/>
        <family val="1"/>
        <charset val="2"/>
      </rPr>
      <t>D</t>
    </r>
    <r>
      <rPr>
        <sz val="11"/>
        <color theme="1"/>
        <rFont val="Calibri"/>
        <family val="2"/>
        <scheme val="minor"/>
      </rPr>
      <t>h</t>
    </r>
    <r>
      <rPr>
        <i/>
        <vertAlign val="subscript"/>
        <sz val="11"/>
        <color theme="1"/>
        <rFont val="Calibri"/>
        <family val="2"/>
        <scheme val="minor"/>
      </rPr>
      <t>i</t>
    </r>
  </si>
  <si>
    <r>
      <rPr>
        <sz val="11"/>
        <color theme="1"/>
        <rFont val="Symbol"/>
        <family val="1"/>
        <charset val="2"/>
      </rPr>
      <t>D</t>
    </r>
    <r>
      <rPr>
        <sz val="11"/>
        <color theme="1"/>
        <rFont val="Calibri"/>
        <family val="2"/>
        <scheme val="minor"/>
      </rPr>
      <t>h</t>
    </r>
    <r>
      <rPr>
        <vertAlign val="subscript"/>
        <sz val="11"/>
        <color theme="1"/>
        <rFont val="Calibri"/>
        <family val="2"/>
        <scheme val="minor"/>
      </rPr>
      <t>i</t>
    </r>
  </si>
  <si>
    <r>
      <rPr>
        <sz val="11"/>
        <color theme="1"/>
        <rFont val="Symbol"/>
        <family val="1"/>
        <charset val="2"/>
      </rPr>
      <t>D</t>
    </r>
    <r>
      <rPr>
        <sz val="11"/>
        <color theme="1"/>
        <rFont val="Times New Roman"/>
        <family val="1"/>
      </rPr>
      <t>P</t>
    </r>
    <r>
      <rPr>
        <vertAlign val="subscript"/>
        <sz val="11"/>
        <color theme="1"/>
        <rFont val="Times New Roman"/>
        <family val="1"/>
      </rPr>
      <t>i</t>
    </r>
  </si>
  <si>
    <t>Change in Aggregate Labour Productivity Level</t>
  </si>
  <si>
    <t>Share of hours worked in sector i in period 0</t>
  </si>
  <si>
    <t>Change in labour productivity level in sector i</t>
  </si>
  <si>
    <t>Labour productivity level in period 0</t>
  </si>
  <si>
    <t>Average labour productivity level in period 0</t>
  </si>
  <si>
    <t>Change in the share of hours of industry i</t>
  </si>
  <si>
    <t>Average change in labour productivity</t>
  </si>
  <si>
    <t>Other Private Services</t>
  </si>
  <si>
    <t>(Within-Sector Effect)</t>
  </si>
  <si>
    <t>(Reallocation Level Effect)</t>
  </si>
  <si>
    <t>(Reallocation Growth Effect)</t>
  </si>
  <si>
    <t>Sum of the Three Effects</t>
  </si>
  <si>
    <t>(Percentage Points)</t>
  </si>
  <si>
    <t>Labour Productivity CAGR, 2000-2010</t>
  </si>
  <si>
    <t>Within-Sector Effect</t>
  </si>
  <si>
    <t>Reallocation Level Effect</t>
  </si>
  <si>
    <t>Reallocation Growth Effect</t>
  </si>
  <si>
    <t>=</t>
  </si>
  <si>
    <t>Labour Productivity CAGR, 2000-2012</t>
  </si>
  <si>
    <t>Labour Productivity, t-1</t>
  </si>
  <si>
    <t>Labour Productivity, t</t>
  </si>
  <si>
    <t>Labour Productivity Growth</t>
  </si>
  <si>
    <t>Nominal GDP, t-1</t>
  </si>
  <si>
    <t>Nominal GDP Shares, t-1</t>
  </si>
  <si>
    <t>Relative Prices,    t-1</t>
  </si>
  <si>
    <t>Relative Prices, t</t>
  </si>
  <si>
    <t>Hours Worked,      t-1</t>
  </si>
  <si>
    <t>Hours Worked, t</t>
  </si>
  <si>
    <t>WSE</t>
  </si>
  <si>
    <t>Relative Labour Productivity Level, t-1</t>
  </si>
  <si>
    <t>Weight, t-1</t>
  </si>
  <si>
    <t>Weight, t</t>
  </si>
  <si>
    <t>RLE</t>
  </si>
  <si>
    <t>RGE</t>
  </si>
  <si>
    <t>Mining</t>
  </si>
  <si>
    <t>Conventional oil and gas extraction</t>
  </si>
  <si>
    <t>Non-conventional oil and gas extraction</t>
  </si>
  <si>
    <t>Support activities for mining and oil and gas extraction</t>
  </si>
  <si>
    <t>Labour Productivity CAGR, 2007-2012</t>
  </si>
  <si>
    <t>A) Basic Data</t>
  </si>
  <si>
    <t>C) Converting the Above Results into Labour Productivity CAGR in the 2000-2010 Period</t>
  </si>
  <si>
    <t>C) Converting the Above Results into Labour Productivity CAGR in the 2000-2012 Period</t>
  </si>
  <si>
    <t>C) Converting the Above Results into a Proportion of Labour Productivity CAGR in the 2007-2012 Period</t>
  </si>
  <si>
    <t>B) Decomposing Aggregate Labour Productivity Growth Using the CSLS Formula</t>
  </si>
  <si>
    <t>B) Decomposing Aggregate Labour Productivity Growth Using the GEAD Formula</t>
  </si>
  <si>
    <t>CSLS2_CAN0010</t>
  </si>
  <si>
    <t>CSLS3_CAN0010</t>
  </si>
  <si>
    <t>CSLS2_CAN0012</t>
  </si>
  <si>
    <t>CSLS3_CAN0012</t>
  </si>
  <si>
    <t>CSLS4_CAN0712</t>
  </si>
  <si>
    <t>CSLS Labour Productivity Growth Decomposition for Canada, Mining and Oil and Gas Extraction, 2000-2010</t>
  </si>
  <si>
    <t>CSLS Labour Productivity Growth Decomposition for Canada, Oil and Gas Extraction, 2000-2010</t>
  </si>
  <si>
    <t>CSLS Labour Productivity Growth Decomposition for Canada, Mining and Oil and Gas Extraction, 2000-2012</t>
  </si>
  <si>
    <t>CSLS Labour Productivity Growth Decomposition for Canada, Oil and Gas Extraction, 2000-2012</t>
  </si>
  <si>
    <t>CSLS Labour Productivity Growth Decomposition for Canada, Conventional and Non-conventional Oil Extraction, 2007-2012</t>
  </si>
  <si>
    <t>GEAD2_CAN0010</t>
  </si>
  <si>
    <t>GEAD3_CAN0010</t>
  </si>
  <si>
    <t>GEAD Labour Productivity Growth Decomposition for Canada, Mining and Oil and Gas Extraction, 2000-2010</t>
  </si>
  <si>
    <t>GEAD Labour Productivity Growth Decomposition for Canada, Oil and Gas Extraction, 2000-2010</t>
  </si>
  <si>
    <t>Mining + Support Activities for Mining</t>
  </si>
  <si>
    <t>Labour Productivity CAGR, 2007-2010</t>
  </si>
  <si>
    <t>CSLS Labour Productivity Growth Decomposition for Newfoundland and Labrador, Mining and Oil and Gas Extraction, 2000-2010</t>
  </si>
  <si>
    <t>CSLS Labour Productivity Growth Decomposition for Newfoundland and Labrador, Mining and Oil and Gas Extraction, 2000-2012</t>
  </si>
  <si>
    <r>
      <t>CSLS Labour Productivity Growth Decomposition for Newfoundland and Labrador, Oil and Gas Extraction</t>
    </r>
    <r>
      <rPr>
        <vertAlign val="superscript"/>
        <sz val="11"/>
        <color theme="1"/>
        <rFont val="Calibri"/>
        <family val="2"/>
        <scheme val="minor"/>
      </rPr>
      <t>+</t>
    </r>
    <r>
      <rPr>
        <sz val="11"/>
        <color theme="1"/>
        <rFont val="Calibri"/>
        <family val="2"/>
        <scheme val="minor"/>
      </rPr>
      <t>, 2007-2010</t>
    </r>
  </si>
  <si>
    <t>GEAD Labour Productivity Growth Decomposition for Newfoundland and Labrador, Mining and Oil and Gas Extraction, 2000-2010</t>
  </si>
  <si>
    <r>
      <t>GEAD Labour Productivity Growth Decomposition for Newfoundland and Labrador, Oil and Gas Extraction</t>
    </r>
    <r>
      <rPr>
        <vertAlign val="superscript"/>
        <sz val="11"/>
        <color theme="1"/>
        <rFont val="Calibri"/>
        <family val="2"/>
        <scheme val="minor"/>
      </rPr>
      <t>+</t>
    </r>
    <r>
      <rPr>
        <sz val="11"/>
        <color theme="1"/>
        <rFont val="Calibri"/>
        <family val="2"/>
        <scheme val="minor"/>
      </rPr>
      <t>, 2007-2010</t>
    </r>
  </si>
  <si>
    <t>C) Converting the Above Results into a Proportion of Labour Productivity CAGR in the 2000-2010 Period</t>
  </si>
  <si>
    <t>C) Converting the Above Results into a Proportion of Labour Productivity CAGR in the 2000-2012 Period</t>
  </si>
  <si>
    <t>C) Converting the Above Results into a Proportion of Labour Productivity CAGR in the 2007-2010 Period</t>
  </si>
  <si>
    <t>CSLS2_NL0010</t>
  </si>
  <si>
    <t>CSLS2_NL0012</t>
  </si>
  <si>
    <t>CSLS3_NL0710</t>
  </si>
  <si>
    <t>GEAD2_NL0010</t>
  </si>
  <si>
    <t>GEAD3_NL0710</t>
  </si>
  <si>
    <t>CSLS2_AB0010</t>
  </si>
  <si>
    <t>CSLS3_AB0010</t>
  </si>
  <si>
    <t>CSLS2_AB0012</t>
  </si>
  <si>
    <t>CSLS3_AB0012</t>
  </si>
  <si>
    <t>GEAD2_AB0010</t>
  </si>
  <si>
    <t>GEAD3_AB0010</t>
  </si>
  <si>
    <t>CSLS Labour Productivity Growth Decomposition for Alberta, Mining and Oil and Gas Extraction, 2000-2010</t>
  </si>
  <si>
    <t>CSLS Labour Productivity Growth Decomposition for Alberta, Oil and Gas Extraction, 2000-2010</t>
  </si>
  <si>
    <t>CSLS Labour Productivity Growth Decomposition for Alberta, Mining and Oil and Gas Extraction, 2000-2012</t>
  </si>
  <si>
    <t>CSLS Labour Productivity Growth Decomposition for Alberta, Oil and Gas Extraction, 2000-2012</t>
  </si>
  <si>
    <t>GEAD Labour Productivity Growth Decomposition for Alberta, Mining and Oil and Gas Extraction, 2000-2010</t>
  </si>
  <si>
    <t>GEAD Labour Productivity Growth Decomposition for Alberta, Oil and Gas Extraction, 2000-2010</t>
  </si>
  <si>
    <t>Total and Postsecondary Education Expenditures for Alberta and Newfoundland and Labrador, 1989-2009</t>
  </si>
  <si>
    <t>PSEE</t>
  </si>
  <si>
    <t>Total revenue</t>
  </si>
  <si>
    <t>Revenue per capita</t>
  </si>
  <si>
    <t>Expenditures per capita</t>
  </si>
  <si>
    <t>    Postsecondary expenditures</t>
  </si>
  <si>
    <t>A) Alberta</t>
  </si>
  <si>
    <t>B) Newfoundland and Labrador</t>
  </si>
  <si>
    <t>C) Provincial Average</t>
  </si>
  <si>
    <t>1989-2009</t>
  </si>
  <si>
    <t>1997-2009</t>
  </si>
  <si>
    <t xml:space="preserve">Source: </t>
  </si>
  <si>
    <t xml:space="preserve">Statistics Canada, CANSIM Tables 051-0001, 380-0038, and  385-0001. </t>
  </si>
</sst>
</file>

<file path=xl/styles.xml><?xml version="1.0" encoding="utf-8"?>
<styleSheet xmlns="http://schemas.openxmlformats.org/spreadsheetml/2006/main">
  <numFmts count="11">
    <numFmt numFmtId="164" formatCode="#,##0.0"/>
    <numFmt numFmtId="165" formatCode="0.0%"/>
    <numFmt numFmtId="166" formatCode="0.000000"/>
    <numFmt numFmtId="167" formatCode="0.000000%"/>
    <numFmt numFmtId="168" formatCode="#,##0.000000"/>
    <numFmt numFmtId="169" formatCode="0.0000000%"/>
    <numFmt numFmtId="170" formatCode="0.0"/>
    <numFmt numFmtId="171" formatCode="0.0000"/>
    <numFmt numFmtId="172" formatCode="_(* #,##0.00_);_(* \(#,##0.00\);_(* &quot;-&quot;??_);_(@_)"/>
    <numFmt numFmtId="173" formatCode="_(* #,##0_);_(* \(#,##0\);_(* &quot;-&quot;??_);_(@_)"/>
    <numFmt numFmtId="174" formatCode="&quot;$&quot;#,##0.00"/>
  </numFmts>
  <fonts count="34">
    <font>
      <sz val="11"/>
      <color theme="1"/>
      <name val="Calibri"/>
      <family val="2"/>
      <scheme val="minor"/>
    </font>
    <font>
      <sz val="11"/>
      <color theme="1"/>
      <name val="Calibri"/>
      <family val="2"/>
      <scheme val="minor"/>
    </font>
    <font>
      <b/>
      <sz val="11"/>
      <color theme="1"/>
      <name val="Calibri"/>
      <family val="2"/>
      <scheme val="minor"/>
    </font>
    <font>
      <sz val="10"/>
      <color theme="1"/>
      <name val="Calibri"/>
      <family val="2"/>
      <scheme val="minor"/>
    </font>
    <font>
      <i/>
      <sz val="11"/>
      <color theme="1"/>
      <name val="Calibri"/>
      <family val="2"/>
      <scheme val="minor"/>
    </font>
    <font>
      <u/>
      <sz val="11"/>
      <color theme="10"/>
      <name val="Calibri"/>
      <family val="2"/>
    </font>
    <font>
      <b/>
      <sz val="11"/>
      <color theme="0"/>
      <name val="Calibri"/>
      <family val="2"/>
      <scheme val="minor"/>
    </font>
    <font>
      <sz val="11"/>
      <color theme="1"/>
      <name val="Calibri"/>
      <family val="2"/>
    </font>
    <font>
      <sz val="11"/>
      <color rgb="FF000000"/>
      <name val="Calibri"/>
      <family val="2"/>
    </font>
    <font>
      <b/>
      <sz val="11"/>
      <color theme="1"/>
      <name val="Calibri"/>
      <family val="2"/>
    </font>
    <font>
      <sz val="11"/>
      <color rgb="FF000000"/>
      <name val="Calibri"/>
      <family val="2"/>
      <scheme val="minor"/>
    </font>
    <font>
      <b/>
      <sz val="11"/>
      <color rgb="FF000000"/>
      <name val="Calibri"/>
      <family val="2"/>
      <scheme val="minor"/>
    </font>
    <font>
      <sz val="8"/>
      <color rgb="FF000000"/>
      <name val="Calibri"/>
      <family val="2"/>
      <scheme val="minor"/>
    </font>
    <font>
      <b/>
      <sz val="8"/>
      <color rgb="FF000000"/>
      <name val="Calibri"/>
      <family val="2"/>
      <scheme val="minor"/>
    </font>
    <font>
      <b/>
      <sz val="11"/>
      <color rgb="FFC00000"/>
      <name val="Calibri"/>
      <family val="2"/>
      <scheme val="minor"/>
    </font>
    <font>
      <sz val="11"/>
      <name val="Calibri"/>
      <family val="2"/>
      <scheme val="minor"/>
    </font>
    <font>
      <sz val="10"/>
      <color rgb="FF000000"/>
      <name val="Calibri"/>
      <family val="2"/>
      <scheme val="minor"/>
    </font>
    <font>
      <b/>
      <sz val="10"/>
      <color rgb="FF000000"/>
      <name val="Calibri"/>
      <family val="2"/>
      <scheme val="minor"/>
    </font>
    <font>
      <i/>
      <sz val="10"/>
      <color rgb="FF000000"/>
      <name val="Calibri"/>
      <family val="2"/>
      <scheme val="minor"/>
    </font>
    <font>
      <b/>
      <u/>
      <sz val="11"/>
      <color theme="0"/>
      <name val="Calibri"/>
      <family val="2"/>
      <scheme val="minor"/>
    </font>
    <font>
      <b/>
      <sz val="11"/>
      <name val="Calibri"/>
      <family val="2"/>
      <scheme val="minor"/>
    </font>
    <font>
      <b/>
      <sz val="14"/>
      <color theme="1"/>
      <name val="Calibri"/>
      <family val="2"/>
      <scheme val="minor"/>
    </font>
    <font>
      <b/>
      <i/>
      <sz val="11"/>
      <color theme="1"/>
      <name val="Calibri"/>
      <family val="2"/>
      <scheme val="minor"/>
    </font>
    <font>
      <sz val="8"/>
      <color theme="1"/>
      <name val="Calibri"/>
      <family val="2"/>
      <scheme val="minor"/>
    </font>
    <font>
      <b/>
      <sz val="8"/>
      <color theme="1"/>
      <name val="Calibri"/>
      <family val="2"/>
      <scheme val="minor"/>
    </font>
    <font>
      <sz val="11"/>
      <color theme="1"/>
      <name val="Symbol"/>
      <family val="1"/>
      <charset val="2"/>
    </font>
    <font>
      <sz val="11"/>
      <color theme="1"/>
      <name val="Times New Roman"/>
      <family val="1"/>
    </font>
    <font>
      <vertAlign val="subscript"/>
      <sz val="11"/>
      <color theme="1"/>
      <name val="Calibri"/>
      <family val="2"/>
      <scheme val="minor"/>
    </font>
    <font>
      <i/>
      <vertAlign val="subscript"/>
      <sz val="11"/>
      <color theme="1"/>
      <name val="Calibri"/>
      <family val="2"/>
      <scheme val="minor"/>
    </font>
    <font>
      <vertAlign val="subscript"/>
      <sz val="11"/>
      <color theme="1"/>
      <name val="Times New Roman"/>
      <family val="1"/>
    </font>
    <font>
      <i/>
      <sz val="8"/>
      <color theme="1"/>
      <name val="Calibri"/>
      <family val="2"/>
      <scheme val="minor"/>
    </font>
    <font>
      <sz val="10"/>
      <name val="MS Sans Serif"/>
      <family val="2"/>
    </font>
    <font>
      <i/>
      <sz val="11"/>
      <color indexed="8"/>
      <name val="Calibri"/>
      <family val="2"/>
      <scheme val="minor"/>
    </font>
    <font>
      <vertAlign val="superscript"/>
      <sz val="11"/>
      <color theme="1"/>
      <name val="Calibri"/>
      <family val="2"/>
      <scheme val="minor"/>
    </font>
  </fonts>
  <fills count="7">
    <fill>
      <patternFill patternType="none"/>
    </fill>
    <fill>
      <patternFill patternType="gray125"/>
    </fill>
    <fill>
      <patternFill patternType="solid">
        <fgColor rgb="FFFFFF00"/>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rgb="FF0070C0"/>
        <bgColor indexed="64"/>
      </patternFill>
    </fill>
    <fill>
      <patternFill patternType="solid">
        <fgColor theme="5" tint="0.59999389629810485"/>
        <bgColor indexed="64"/>
      </patternFill>
    </fill>
  </fills>
  <borders count="56">
    <border>
      <left/>
      <right/>
      <top/>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dashed">
        <color indexed="64"/>
      </right>
      <top/>
      <bottom style="thin">
        <color indexed="64"/>
      </bottom>
      <diagonal/>
    </border>
    <border>
      <left style="thin">
        <color indexed="64"/>
      </left>
      <right style="dashed">
        <color indexed="64"/>
      </right>
      <top/>
      <bottom/>
      <diagonal/>
    </border>
    <border>
      <left style="dashed">
        <color indexed="64"/>
      </left>
      <right style="dashed">
        <color indexed="64"/>
      </right>
      <top/>
      <bottom style="thin">
        <color indexed="64"/>
      </bottom>
      <diagonal/>
    </border>
    <border>
      <left style="dashed">
        <color indexed="64"/>
      </left>
      <right/>
      <top/>
      <bottom/>
      <diagonal/>
    </border>
    <border>
      <left/>
      <right style="dashed">
        <color indexed="64"/>
      </right>
      <top/>
      <bottom/>
      <diagonal/>
    </border>
    <border>
      <left style="dashed">
        <color indexed="64"/>
      </left>
      <right/>
      <top/>
      <bottom style="thin">
        <color indexed="64"/>
      </bottom>
      <diagonal/>
    </border>
    <border>
      <left/>
      <right style="dashed">
        <color indexed="64"/>
      </right>
      <top/>
      <bottom style="thin">
        <color indexed="64"/>
      </bottom>
      <diagonal/>
    </border>
    <border>
      <left style="dashed">
        <color indexed="64"/>
      </left>
      <right style="dashed">
        <color indexed="64"/>
      </right>
      <top/>
      <bottom/>
      <diagonal/>
    </border>
    <border>
      <left/>
      <right style="dashed">
        <color indexed="64"/>
      </right>
      <top style="thin">
        <color indexed="64"/>
      </top>
      <bottom style="thin">
        <color indexed="64"/>
      </bottom>
      <diagonal/>
    </border>
    <border>
      <left style="thin">
        <color indexed="64"/>
      </left>
      <right style="dashed">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indexed="64"/>
      </left>
      <right/>
      <top/>
      <bottom/>
      <diagonal/>
    </border>
    <border>
      <left style="medium">
        <color indexed="64"/>
      </left>
      <right style="medium">
        <color indexed="64"/>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rgb="FF000000"/>
      </right>
      <top style="medium">
        <color indexed="64"/>
      </top>
      <bottom style="medium">
        <color indexed="64"/>
      </bottom>
      <diagonal/>
    </border>
    <border>
      <left style="medium">
        <color rgb="FF000000"/>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right style="thin">
        <color indexed="64"/>
      </right>
      <top style="thin">
        <color indexed="64"/>
      </top>
      <bottom/>
      <diagonal/>
    </border>
    <border>
      <left/>
      <right style="dashed">
        <color indexed="64"/>
      </right>
      <top style="thin">
        <color auto="1"/>
      </top>
      <bottom/>
      <diagonal/>
    </border>
    <border>
      <left style="dashed">
        <color indexed="64"/>
      </left>
      <right/>
      <top style="thin">
        <color auto="1"/>
      </top>
      <bottom/>
      <diagonal/>
    </border>
  </borders>
  <cellStyleXfs count="13">
    <xf numFmtId="0" fontId="0" fillId="0" borderId="0"/>
    <xf numFmtId="9" fontId="1" fillId="0" borderId="0" applyFont="0" applyFill="0" applyBorder="0" applyAlignment="0" applyProtection="0"/>
    <xf numFmtId="0" fontId="5" fillId="0" borderId="0" applyNumberFormat="0" applyFill="0" applyBorder="0" applyAlignment="0" applyProtection="0">
      <alignment vertical="top"/>
      <protection locked="0"/>
    </xf>
    <xf numFmtId="172" fontId="1" fillId="0" borderId="0" applyFont="0" applyFill="0" applyBorder="0" applyAlignment="0" applyProtection="0"/>
    <xf numFmtId="0" fontId="31" fillId="0" borderId="0"/>
    <xf numFmtId="0" fontId="31" fillId="0" borderId="0"/>
    <xf numFmtId="0" fontId="31" fillId="0" borderId="0"/>
    <xf numFmtId="0" fontId="31" fillId="0" borderId="0"/>
    <xf numFmtId="0" fontId="31" fillId="0" borderId="0"/>
    <xf numFmtId="0" fontId="1" fillId="0" borderId="0"/>
    <xf numFmtId="0" fontId="31" fillId="0" borderId="0"/>
    <xf numFmtId="0" fontId="31" fillId="0" borderId="0"/>
    <xf numFmtId="0" fontId="31" fillId="0" borderId="0"/>
  </cellStyleXfs>
  <cellXfs count="502">
    <xf numFmtId="0" fontId="0" fillId="0" borderId="0" xfId="0"/>
    <xf numFmtId="3" fontId="0" fillId="0" borderId="0" xfId="0" applyNumberFormat="1" applyAlignment="1">
      <alignment horizontal="center"/>
    </xf>
    <xf numFmtId="0" fontId="0" fillId="0" borderId="0" xfId="0" applyAlignment="1">
      <alignment horizontal="center"/>
    </xf>
    <xf numFmtId="0" fontId="0" fillId="0" borderId="0" xfId="0" applyAlignment="1">
      <alignment horizontal="center" vertical="center" wrapText="1"/>
    </xf>
    <xf numFmtId="3" fontId="0" fillId="0" borderId="0" xfId="0" applyNumberFormat="1" applyAlignment="1">
      <alignment horizontal="center" vertical="center" wrapText="1"/>
    </xf>
    <xf numFmtId="0" fontId="0" fillId="0" borderId="1" xfId="0" applyBorder="1"/>
    <xf numFmtId="0" fontId="0" fillId="0" borderId="1" xfId="0" applyBorder="1" applyAlignment="1">
      <alignment horizontal="center" vertical="center" wrapText="1"/>
    </xf>
    <xf numFmtId="0" fontId="0" fillId="0" borderId="3" xfId="0" applyBorder="1"/>
    <xf numFmtId="0" fontId="0" fillId="0" borderId="2" xfId="0" applyBorder="1"/>
    <xf numFmtId="0" fontId="0" fillId="0" borderId="2" xfId="0" applyBorder="1" applyAlignment="1">
      <alignment horizontal="center"/>
    </xf>
    <xf numFmtId="165" fontId="0" fillId="0" borderId="0" xfId="1" applyNumberFormat="1" applyFont="1" applyAlignment="1">
      <alignment horizontal="center"/>
    </xf>
    <xf numFmtId="0" fontId="2" fillId="0" borderId="0" xfId="0" applyFont="1"/>
    <xf numFmtId="0" fontId="0" fillId="0" borderId="3" xfId="0" applyBorder="1" applyAlignment="1">
      <alignment horizontal="center"/>
    </xf>
    <xf numFmtId="164" fontId="0" fillId="0" borderId="0" xfId="0" applyNumberFormat="1" applyAlignment="1">
      <alignment horizontal="center"/>
    </xf>
    <xf numFmtId="1" fontId="0" fillId="0" borderId="0" xfId="1" applyNumberFormat="1" applyFont="1" applyAlignment="1">
      <alignment horizontal="center"/>
    </xf>
    <xf numFmtId="3" fontId="0" fillId="0" borderId="0" xfId="1" applyNumberFormat="1" applyFont="1" applyAlignment="1">
      <alignment horizontal="center"/>
    </xf>
    <xf numFmtId="3" fontId="0" fillId="0" borderId="0" xfId="0" applyNumberFormat="1"/>
    <xf numFmtId="166" fontId="0" fillId="0" borderId="0" xfId="0" applyNumberFormat="1"/>
    <xf numFmtId="165" fontId="0" fillId="0" borderId="0" xfId="1" applyNumberFormat="1" applyFont="1"/>
    <xf numFmtId="0" fontId="0" fillId="0" borderId="0" xfId="0" applyBorder="1" applyAlignment="1">
      <alignment horizontal="center" vertical="center" wrapText="1"/>
    </xf>
    <xf numFmtId="0" fontId="3" fillId="0" borderId="0" xfId="0" applyFont="1" applyBorder="1" applyAlignment="1">
      <alignment horizontal="center" vertical="center" wrapText="1"/>
    </xf>
    <xf numFmtId="0" fontId="0" fillId="0" borderId="7" xfId="0" applyBorder="1" applyAlignment="1">
      <alignment horizontal="center" vertical="center" wrapText="1"/>
    </xf>
    <xf numFmtId="0" fontId="0" fillId="0" borderId="6" xfId="0" applyBorder="1" applyAlignment="1">
      <alignment horizontal="center" vertical="center" wrapText="1"/>
    </xf>
    <xf numFmtId="0" fontId="3" fillId="0" borderId="6" xfId="0" applyFont="1" applyBorder="1" applyAlignment="1">
      <alignment horizontal="center" vertical="center" wrapText="1"/>
    </xf>
    <xf numFmtId="3" fontId="0" fillId="0" borderId="7" xfId="0" applyNumberFormat="1" applyBorder="1" applyAlignment="1">
      <alignment horizontal="center"/>
    </xf>
    <xf numFmtId="164" fontId="0" fillId="0" borderId="7" xfId="0" applyNumberFormat="1" applyBorder="1" applyAlignment="1">
      <alignment horizontal="center"/>
    </xf>
    <xf numFmtId="0" fontId="0" fillId="0" borderId="9" xfId="0"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0" fillId="0" borderId="12" xfId="0" applyBorder="1" applyAlignment="1">
      <alignment horizontal="center" vertical="center" wrapText="1"/>
    </xf>
    <xf numFmtId="0" fontId="3" fillId="0" borderId="11"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2" xfId="0" applyFont="1" applyBorder="1" applyAlignment="1">
      <alignment horizontal="center" vertical="center" wrapText="1"/>
    </xf>
    <xf numFmtId="3" fontId="0" fillId="0" borderId="9" xfId="0" applyNumberFormat="1" applyBorder="1" applyAlignment="1">
      <alignment horizontal="center" vertical="center" wrapText="1"/>
    </xf>
    <xf numFmtId="3" fontId="0" fillId="0" borderId="0" xfId="0" applyNumberFormat="1" applyBorder="1" applyAlignment="1">
      <alignment horizontal="center" vertical="center" wrapText="1"/>
    </xf>
    <xf numFmtId="3" fontId="0" fillId="0" borderId="10" xfId="0" applyNumberFormat="1" applyBorder="1" applyAlignment="1">
      <alignment horizontal="center"/>
    </xf>
    <xf numFmtId="3" fontId="0" fillId="0" borderId="9" xfId="0" applyNumberFormat="1" applyBorder="1" applyAlignment="1">
      <alignment horizontal="center"/>
    </xf>
    <xf numFmtId="3" fontId="0" fillId="0" borderId="0" xfId="0" applyNumberFormat="1" applyBorder="1" applyAlignment="1">
      <alignment horizontal="center"/>
    </xf>
    <xf numFmtId="164" fontId="0" fillId="0" borderId="9" xfId="0" applyNumberFormat="1" applyBorder="1" applyAlignment="1">
      <alignment horizontal="center"/>
    </xf>
    <xf numFmtId="164" fontId="0" fillId="0" borderId="0" xfId="0" applyNumberFormat="1" applyBorder="1" applyAlignment="1">
      <alignment horizontal="center"/>
    </xf>
    <xf numFmtId="164" fontId="0" fillId="0" borderId="10" xfId="0" applyNumberFormat="1" applyBorder="1" applyAlignment="1">
      <alignment horizontal="center"/>
    </xf>
    <xf numFmtId="0" fontId="0" fillId="0" borderId="13" xfId="0" applyBorder="1" applyAlignment="1">
      <alignment horizontal="center" vertical="center" wrapText="1"/>
    </xf>
    <xf numFmtId="0" fontId="0" fillId="0" borderId="8" xfId="0" applyBorder="1" applyAlignment="1">
      <alignment horizontal="center" vertical="center" wrapText="1"/>
    </xf>
    <xf numFmtId="0" fontId="3" fillId="0" borderId="8" xfId="0" applyFont="1" applyBorder="1" applyAlignment="1">
      <alignment horizontal="center" vertical="center" wrapText="1"/>
    </xf>
    <xf numFmtId="3" fontId="0" fillId="0" borderId="13" xfId="0" applyNumberFormat="1" applyBorder="1" applyAlignment="1">
      <alignment horizontal="center" vertical="center" wrapText="1"/>
    </xf>
    <xf numFmtId="3" fontId="0" fillId="0" borderId="13" xfId="0" applyNumberFormat="1" applyBorder="1" applyAlignment="1">
      <alignment horizontal="center"/>
    </xf>
    <xf numFmtId="164" fontId="0" fillId="0" borderId="13" xfId="0" applyNumberFormat="1" applyBorder="1" applyAlignment="1">
      <alignment horizontal="center"/>
    </xf>
    <xf numFmtId="0" fontId="0" fillId="0" borderId="0" xfId="0" applyBorder="1" applyAlignment="1">
      <alignment horizontal="center"/>
    </xf>
    <xf numFmtId="3" fontId="0" fillId="0" borderId="10" xfId="0" applyNumberFormat="1" applyBorder="1" applyAlignment="1">
      <alignment horizontal="center" vertical="center" wrapText="1"/>
    </xf>
    <xf numFmtId="10" fontId="0" fillId="0" borderId="0" xfId="1" applyNumberFormat="1" applyFont="1"/>
    <xf numFmtId="10" fontId="0" fillId="0" borderId="0" xfId="1" applyNumberFormat="1" applyFont="1" applyAlignment="1">
      <alignment horizontal="center"/>
    </xf>
    <xf numFmtId="168" fontId="0" fillId="0" borderId="0" xfId="1" applyNumberFormat="1" applyFont="1"/>
    <xf numFmtId="4" fontId="0" fillId="0" borderId="7" xfId="0" applyNumberFormat="1" applyBorder="1" applyAlignment="1">
      <alignment horizontal="center"/>
    </xf>
    <xf numFmtId="4" fontId="0" fillId="0" borderId="9" xfId="0" applyNumberFormat="1" applyBorder="1" applyAlignment="1">
      <alignment horizontal="center" vertical="center" wrapText="1"/>
    </xf>
    <xf numFmtId="4" fontId="0" fillId="0" borderId="0" xfId="0" applyNumberFormat="1" applyBorder="1" applyAlignment="1">
      <alignment horizontal="center"/>
    </xf>
    <xf numFmtId="4" fontId="0" fillId="0" borderId="10" xfId="0" applyNumberFormat="1" applyBorder="1" applyAlignment="1">
      <alignment horizontal="center"/>
    </xf>
    <xf numFmtId="4" fontId="0" fillId="0" borderId="13" xfId="0" applyNumberFormat="1" applyBorder="1" applyAlignment="1">
      <alignment horizontal="center" vertical="center" wrapText="1"/>
    </xf>
    <xf numFmtId="4" fontId="0" fillId="0" borderId="0" xfId="0" applyNumberFormat="1" applyBorder="1" applyAlignment="1">
      <alignment horizontal="center" vertical="center" wrapText="1"/>
    </xf>
    <xf numFmtId="4" fontId="0" fillId="0" borderId="10" xfId="0" applyNumberFormat="1" applyBorder="1" applyAlignment="1">
      <alignment horizontal="center" vertical="center" wrapText="1"/>
    </xf>
    <xf numFmtId="4" fontId="0" fillId="0" borderId="0" xfId="0" applyNumberFormat="1" applyAlignment="1">
      <alignment horizontal="center" vertical="center" wrapText="1"/>
    </xf>
    <xf numFmtId="4" fontId="0" fillId="0" borderId="13" xfId="0" applyNumberFormat="1" applyBorder="1" applyAlignment="1">
      <alignment horizontal="center"/>
    </xf>
    <xf numFmtId="4" fontId="0" fillId="0" borderId="9" xfId="0" applyNumberFormat="1" applyBorder="1" applyAlignment="1">
      <alignment horizontal="center"/>
    </xf>
    <xf numFmtId="0" fontId="0" fillId="0" borderId="0" xfId="0" applyAlignment="1">
      <alignment wrapText="1"/>
    </xf>
    <xf numFmtId="0" fontId="3" fillId="0" borderId="14" xfId="0" applyFont="1" applyBorder="1" applyAlignment="1">
      <alignment horizontal="center" vertical="center" wrapText="1"/>
    </xf>
    <xf numFmtId="0" fontId="4" fillId="0" borderId="0" xfId="0" applyFont="1"/>
    <xf numFmtId="0" fontId="0" fillId="0" borderId="0" xfId="0" applyAlignment="1">
      <alignment horizontal="center"/>
    </xf>
    <xf numFmtId="4" fontId="0" fillId="0" borderId="0" xfId="0" applyNumberFormat="1" applyAlignment="1">
      <alignment horizontal="center"/>
    </xf>
    <xf numFmtId="167" fontId="0" fillId="0" borderId="0" xfId="1" applyNumberFormat="1" applyFont="1"/>
    <xf numFmtId="0" fontId="0" fillId="0" borderId="0" xfId="0" applyAlignment="1">
      <alignment vertical="top"/>
    </xf>
    <xf numFmtId="169" fontId="0" fillId="0" borderId="0" xfId="1" applyNumberFormat="1" applyFont="1"/>
    <xf numFmtId="0" fontId="0" fillId="0" borderId="0" xfId="0" applyAlignment="1">
      <alignment horizontal="center" vertical="center" wrapText="1"/>
    </xf>
    <xf numFmtId="0" fontId="0" fillId="0" borderId="10" xfId="0" applyBorder="1" applyAlignment="1">
      <alignment horizontal="center"/>
    </xf>
    <xf numFmtId="0" fontId="0" fillId="0" borderId="0" xfId="0" applyAlignment="1">
      <alignment horizontal="center"/>
    </xf>
    <xf numFmtId="3" fontId="0" fillId="2" borderId="10" xfId="0" applyNumberFormat="1" applyFill="1" applyBorder="1" applyAlignment="1">
      <alignment horizontal="center" vertical="center" wrapText="1"/>
    </xf>
    <xf numFmtId="165" fontId="0" fillId="0" borderId="13" xfId="1" applyNumberFormat="1" applyFont="1" applyFill="1" applyBorder="1" applyAlignment="1">
      <alignment horizontal="center"/>
    </xf>
    <xf numFmtId="0" fontId="0" fillId="0" borderId="0" xfId="0" applyFont="1"/>
    <xf numFmtId="164" fontId="0" fillId="0" borderId="0" xfId="0" applyNumberFormat="1" applyBorder="1" applyAlignment="1">
      <alignment horizontal="center" vertical="center" wrapText="1"/>
    </xf>
    <xf numFmtId="164" fontId="0" fillId="0" borderId="10" xfId="0" applyNumberFormat="1" applyBorder="1" applyAlignment="1">
      <alignment horizontal="center" vertical="center" wrapText="1"/>
    </xf>
    <xf numFmtId="164" fontId="0" fillId="0" borderId="0" xfId="0" applyNumberFormat="1" applyAlignment="1">
      <alignment horizontal="center" vertical="center" wrapText="1"/>
    </xf>
    <xf numFmtId="164" fontId="0" fillId="0" borderId="15" xfId="0" applyNumberFormat="1" applyBorder="1" applyAlignment="1">
      <alignment horizontal="center"/>
    </xf>
    <xf numFmtId="0" fontId="0" fillId="0" borderId="0" xfId="0" applyBorder="1"/>
    <xf numFmtId="170" fontId="0" fillId="0" borderId="0" xfId="0" applyNumberFormat="1" applyBorder="1" applyAlignment="1">
      <alignment horizontal="center"/>
    </xf>
    <xf numFmtId="0" fontId="0" fillId="0" borderId="0" xfId="0" applyBorder="1" applyAlignment="1">
      <alignment horizontal="left"/>
    </xf>
    <xf numFmtId="0" fontId="0" fillId="0" borderId="0" xfId="0" applyFill="1"/>
    <xf numFmtId="0" fontId="0" fillId="0" borderId="0" xfId="0" applyFill="1" applyAlignment="1">
      <alignment horizontal="center"/>
    </xf>
    <xf numFmtId="0" fontId="0" fillId="0" borderId="0" xfId="0" applyFill="1" applyAlignment="1">
      <alignment horizontal="left"/>
    </xf>
    <xf numFmtId="170" fontId="0" fillId="0" borderId="2" xfId="0" applyNumberFormat="1" applyFill="1" applyBorder="1" applyAlignment="1">
      <alignment horizontal="center"/>
    </xf>
    <xf numFmtId="170" fontId="0" fillId="0" borderId="16" xfId="0" applyNumberFormat="1" applyFill="1" applyBorder="1" applyAlignment="1">
      <alignment horizontal="center"/>
    </xf>
    <xf numFmtId="0" fontId="0" fillId="0" borderId="2" xfId="0" applyFill="1" applyBorder="1" applyAlignment="1">
      <alignment horizontal="center"/>
    </xf>
    <xf numFmtId="0" fontId="0" fillId="0" borderId="3" xfId="0" applyFill="1" applyBorder="1" applyAlignment="1">
      <alignment horizontal="center"/>
    </xf>
    <xf numFmtId="0" fontId="0" fillId="0" borderId="17" xfId="0" applyFill="1" applyBorder="1" applyAlignment="1">
      <alignment horizontal="center"/>
    </xf>
    <xf numFmtId="0" fontId="0" fillId="0" borderId="17" xfId="0" applyFill="1" applyBorder="1"/>
    <xf numFmtId="0" fontId="0" fillId="0" borderId="19" xfId="0" applyFill="1" applyBorder="1" applyAlignment="1">
      <alignment horizontal="center"/>
    </xf>
    <xf numFmtId="0" fontId="0" fillId="0" borderId="0" xfId="0" applyAlignment="1">
      <alignment horizontal="left"/>
    </xf>
    <xf numFmtId="2" fontId="0" fillId="0" borderId="0" xfId="0" applyNumberFormat="1" applyAlignment="1">
      <alignment horizontal="center"/>
    </xf>
    <xf numFmtId="2" fontId="0" fillId="0" borderId="0" xfId="0" applyNumberFormat="1" applyBorder="1" applyAlignment="1">
      <alignment horizontal="center"/>
    </xf>
    <xf numFmtId="2" fontId="0" fillId="0" borderId="2" xfId="0" applyNumberFormat="1" applyFill="1" applyBorder="1" applyAlignment="1">
      <alignment horizontal="center"/>
    </xf>
    <xf numFmtId="2" fontId="0" fillId="0" borderId="16" xfId="0" applyNumberFormat="1" applyFill="1" applyBorder="1" applyAlignment="1">
      <alignment horizontal="center"/>
    </xf>
    <xf numFmtId="0" fontId="0" fillId="0" borderId="3" xfId="0" applyFill="1" applyBorder="1" applyAlignment="1"/>
    <xf numFmtId="171" fontId="0" fillId="0" borderId="16" xfId="0" applyNumberFormat="1" applyFill="1" applyBorder="1" applyAlignment="1">
      <alignment horizontal="center"/>
    </xf>
    <xf numFmtId="170" fontId="0" fillId="0" borderId="20" xfId="0" applyNumberFormat="1" applyFill="1" applyBorder="1" applyAlignment="1">
      <alignment horizontal="center"/>
    </xf>
    <xf numFmtId="0" fontId="0" fillId="0" borderId="3" xfId="0" applyFill="1" applyBorder="1" applyAlignment="1">
      <alignment wrapText="1"/>
    </xf>
    <xf numFmtId="2" fontId="0" fillId="0" borderId="0" xfId="0" applyNumberFormat="1" applyFill="1" applyAlignment="1">
      <alignment horizontal="right"/>
    </xf>
    <xf numFmtId="173" fontId="0" fillId="0" borderId="0" xfId="3" applyNumberFormat="1" applyFont="1" applyFill="1" applyAlignment="1">
      <alignment horizontal="center"/>
    </xf>
    <xf numFmtId="0" fontId="0" fillId="0" borderId="1" xfId="0" applyFill="1" applyBorder="1" applyAlignment="1">
      <alignment horizontal="center" wrapText="1"/>
    </xf>
    <xf numFmtId="0" fontId="0" fillId="0" borderId="19" xfId="0" applyFill="1" applyBorder="1" applyAlignment="1">
      <alignment horizontal="center" wrapText="1"/>
    </xf>
    <xf numFmtId="0" fontId="7" fillId="0" borderId="0" xfId="0" applyFont="1" applyBorder="1"/>
    <xf numFmtId="0" fontId="8" fillId="0" borderId="0" xfId="0" applyFont="1" applyBorder="1" applyAlignment="1">
      <alignment horizontal="justify"/>
    </xf>
    <xf numFmtId="0" fontId="7" fillId="0" borderId="0" xfId="0" applyFont="1" applyFill="1" applyBorder="1" applyAlignment="1"/>
    <xf numFmtId="2" fontId="7" fillId="0" borderId="0" xfId="0" applyNumberFormat="1" applyFont="1" applyBorder="1" applyAlignment="1">
      <alignment horizontal="center"/>
    </xf>
    <xf numFmtId="0" fontId="7" fillId="0" borderId="0" xfId="0" applyFont="1" applyBorder="1" applyAlignment="1">
      <alignment horizontal="center"/>
    </xf>
    <xf numFmtId="0" fontId="7" fillId="0" borderId="0" xfId="0" applyFont="1" applyBorder="1" applyAlignment="1"/>
    <xf numFmtId="2" fontId="7" fillId="0" borderId="16" xfId="0" applyNumberFormat="1" applyFont="1" applyFill="1" applyBorder="1" applyAlignment="1">
      <alignment horizontal="center"/>
    </xf>
    <xf numFmtId="174" fontId="7" fillId="0" borderId="16" xfId="0" applyNumberFormat="1" applyFont="1" applyFill="1" applyBorder="1" applyAlignment="1">
      <alignment horizontal="center"/>
    </xf>
    <xf numFmtId="174" fontId="7" fillId="0" borderId="2" xfId="0" applyNumberFormat="1" applyFont="1" applyFill="1" applyBorder="1" applyAlignment="1">
      <alignment horizontal="center"/>
    </xf>
    <xf numFmtId="0" fontId="7" fillId="0" borderId="2" xfId="0" applyFont="1" applyFill="1" applyBorder="1" applyAlignment="1"/>
    <xf numFmtId="0" fontId="7" fillId="0" borderId="19" xfId="0" applyFont="1" applyFill="1" applyBorder="1"/>
    <xf numFmtId="0" fontId="7" fillId="0" borderId="18" xfId="0" applyFont="1" applyFill="1" applyBorder="1"/>
    <xf numFmtId="0" fontId="7" fillId="0" borderId="21" xfId="0" applyFont="1" applyFill="1" applyBorder="1" applyAlignment="1">
      <alignment horizontal="center"/>
    </xf>
    <xf numFmtId="0" fontId="7" fillId="0" borderId="17" xfId="0" applyFont="1" applyFill="1" applyBorder="1" applyAlignment="1">
      <alignment horizontal="center"/>
    </xf>
    <xf numFmtId="0" fontId="7" fillId="0" borderId="1" xfId="0" applyFont="1" applyFill="1" applyBorder="1"/>
    <xf numFmtId="0" fontId="7" fillId="0" borderId="16" xfId="0" applyFont="1" applyFill="1" applyBorder="1" applyAlignment="1">
      <alignment horizontal="center"/>
    </xf>
    <xf numFmtId="0" fontId="7" fillId="0" borderId="2" xfId="0" applyFont="1" applyFill="1" applyBorder="1" applyAlignment="1">
      <alignment horizontal="center"/>
    </xf>
    <xf numFmtId="0" fontId="7" fillId="0" borderId="2" xfId="0" applyFont="1" applyFill="1" applyBorder="1"/>
    <xf numFmtId="0" fontId="0" fillId="0" borderId="0" xfId="0" applyFill="1" applyBorder="1" applyAlignment="1">
      <alignment horizontal="left"/>
    </xf>
    <xf numFmtId="0" fontId="0" fillId="0" borderId="3" xfId="0" applyFill="1" applyBorder="1"/>
    <xf numFmtId="0" fontId="0" fillId="0" borderId="0" xfId="0" applyFill="1" applyBorder="1" applyAlignment="1">
      <alignment horizontal="center"/>
    </xf>
    <xf numFmtId="0" fontId="0" fillId="0" borderId="2" xfId="0" applyFill="1" applyBorder="1"/>
    <xf numFmtId="0" fontId="0" fillId="0" borderId="18" xfId="0" applyFill="1" applyBorder="1" applyAlignment="1">
      <alignment horizontal="center"/>
    </xf>
    <xf numFmtId="0" fontId="0" fillId="0" borderId="1" xfId="0" applyFill="1" applyBorder="1" applyAlignment="1">
      <alignment horizontal="center"/>
    </xf>
    <xf numFmtId="0" fontId="0" fillId="0" borderId="2" xfId="0" applyFill="1" applyBorder="1" applyAlignment="1">
      <alignment horizontal="left"/>
    </xf>
    <xf numFmtId="2" fontId="0" fillId="0" borderId="0" xfId="0" applyNumberFormat="1" applyFill="1" applyAlignment="1">
      <alignment horizontal="center"/>
    </xf>
    <xf numFmtId="0" fontId="0" fillId="0" borderId="16" xfId="0" applyFill="1" applyBorder="1" applyAlignment="1">
      <alignment horizontal="center"/>
    </xf>
    <xf numFmtId="0" fontId="2" fillId="0" borderId="0" xfId="0" applyFont="1" applyAlignment="1">
      <alignment horizontal="left"/>
    </xf>
    <xf numFmtId="170" fontId="0" fillId="0" borderId="0" xfId="0" applyNumberFormat="1" applyFill="1" applyBorder="1" applyAlignment="1">
      <alignment horizontal="center"/>
    </xf>
    <xf numFmtId="2" fontId="0" fillId="0" borderId="0" xfId="0" applyNumberFormat="1" applyFill="1" applyBorder="1" applyAlignment="1">
      <alignment horizontal="center"/>
    </xf>
    <xf numFmtId="171" fontId="0" fillId="0" borderId="2" xfId="0" applyNumberFormat="1" applyFill="1" applyBorder="1" applyAlignment="1">
      <alignment horizontal="center"/>
    </xf>
    <xf numFmtId="171" fontId="0" fillId="0" borderId="0" xfId="0" applyNumberFormat="1" applyFill="1" applyBorder="1" applyAlignment="1">
      <alignment horizontal="center"/>
    </xf>
    <xf numFmtId="173" fontId="0" fillId="0" borderId="0" xfId="3" applyNumberFormat="1" applyFont="1" applyFill="1" applyBorder="1" applyAlignment="1">
      <alignment horizontal="center"/>
    </xf>
    <xf numFmtId="2" fontId="0" fillId="0" borderId="0" xfId="0" applyNumberFormat="1" applyFill="1" applyBorder="1" applyAlignment="1">
      <alignment horizontal="right"/>
    </xf>
    <xf numFmtId="4" fontId="0" fillId="0" borderId="16" xfId="0" applyNumberFormat="1" applyFill="1" applyBorder="1" applyAlignment="1">
      <alignment horizontal="center"/>
    </xf>
    <xf numFmtId="4" fontId="0" fillId="0" borderId="0" xfId="0" applyNumberFormat="1" applyFill="1" applyAlignment="1">
      <alignment horizontal="center"/>
    </xf>
    <xf numFmtId="3" fontId="0" fillId="0" borderId="16" xfId="3" applyNumberFormat="1" applyFont="1" applyFill="1" applyBorder="1" applyAlignment="1">
      <alignment horizontal="center"/>
    </xf>
    <xf numFmtId="3" fontId="0" fillId="0" borderId="0" xfId="3" applyNumberFormat="1" applyFont="1" applyFill="1" applyAlignment="1">
      <alignment horizontal="center"/>
    </xf>
    <xf numFmtId="174" fontId="0" fillId="0" borderId="0" xfId="0" applyNumberFormat="1" applyFill="1" applyBorder="1" applyAlignment="1">
      <alignment horizontal="center"/>
    </xf>
    <xf numFmtId="174" fontId="0" fillId="0" borderId="2" xfId="3" applyNumberFormat="1" applyFont="1" applyFill="1" applyBorder="1" applyAlignment="1">
      <alignment horizontal="center"/>
    </xf>
    <xf numFmtId="174" fontId="0" fillId="0" borderId="24" xfId="0" applyNumberFormat="1" applyFill="1" applyBorder="1" applyAlignment="1">
      <alignment horizontal="center"/>
    </xf>
    <xf numFmtId="0" fontId="0" fillId="0" borderId="1" xfId="0" applyFill="1" applyBorder="1" applyAlignment="1">
      <alignment horizontal="center" vertical="center" wrapText="1"/>
    </xf>
    <xf numFmtId="0" fontId="0" fillId="0" borderId="3" xfId="0" applyFill="1" applyBorder="1" applyAlignment="1">
      <alignment horizontal="center" vertical="center" wrapText="1"/>
    </xf>
    <xf numFmtId="0" fontId="0" fillId="0" borderId="18" xfId="0" applyFill="1" applyBorder="1" applyAlignment="1">
      <alignment horizontal="center" vertical="center" wrapText="1"/>
    </xf>
    <xf numFmtId="0" fontId="9" fillId="0" borderId="0" xfId="0" applyFont="1" applyBorder="1"/>
    <xf numFmtId="164" fontId="0" fillId="0" borderId="24" xfId="0" applyNumberFormat="1" applyFill="1" applyBorder="1" applyAlignment="1">
      <alignment horizontal="center"/>
    </xf>
    <xf numFmtId="164" fontId="0" fillId="0" borderId="0" xfId="0" applyNumberFormat="1" applyFill="1" applyBorder="1" applyAlignment="1">
      <alignment horizontal="center"/>
    </xf>
    <xf numFmtId="164" fontId="0" fillId="0" borderId="24" xfId="0" applyNumberFormat="1" applyBorder="1" applyAlignment="1">
      <alignment horizontal="center"/>
    </xf>
    <xf numFmtId="0" fontId="0" fillId="0" borderId="19" xfId="0" applyFill="1" applyBorder="1" applyAlignment="1">
      <alignment horizontal="center" vertical="center" wrapText="1"/>
    </xf>
    <xf numFmtId="0" fontId="0" fillId="0" borderId="16" xfId="0" applyFill="1" applyBorder="1" applyAlignment="1">
      <alignment horizontal="center" vertical="center" wrapText="1"/>
    </xf>
    <xf numFmtId="0" fontId="0" fillId="0" borderId="0" xfId="0" applyFill="1" applyBorder="1" applyAlignment="1">
      <alignment horizontal="center" vertical="center" wrapText="1"/>
    </xf>
    <xf numFmtId="0" fontId="0" fillId="0" borderId="2" xfId="0" applyFill="1" applyBorder="1" applyAlignment="1">
      <alignment horizontal="left" indent="1"/>
    </xf>
    <xf numFmtId="0" fontId="10" fillId="0" borderId="51" xfId="0" applyFont="1" applyBorder="1"/>
    <xf numFmtId="0" fontId="12" fillId="0" borderId="30" xfId="0" applyFont="1" applyBorder="1" applyAlignment="1">
      <alignment horizontal="center"/>
    </xf>
    <xf numFmtId="0" fontId="13" fillId="0" borderId="32" xfId="0" applyFont="1" applyFill="1" applyBorder="1" applyAlignment="1">
      <alignment horizontal="center"/>
    </xf>
    <xf numFmtId="0" fontId="12" fillId="0" borderId="51" xfId="0" applyFont="1" applyFill="1" applyBorder="1" applyAlignment="1">
      <alignment horizontal="center" wrapText="1"/>
    </xf>
    <xf numFmtId="0" fontId="12" fillId="0" borderId="29" xfId="0" applyFont="1" applyFill="1" applyBorder="1" applyAlignment="1">
      <alignment horizontal="center" wrapText="1"/>
    </xf>
    <xf numFmtId="0" fontId="12" fillId="0" borderId="27" xfId="0" applyFont="1" applyBorder="1" applyAlignment="1">
      <alignment horizontal="center" vertical="center"/>
    </xf>
    <xf numFmtId="0" fontId="12" fillId="0" borderId="30" xfId="0" applyFont="1" applyBorder="1" applyAlignment="1">
      <alignment horizontal="center" vertical="center" wrapText="1"/>
    </xf>
    <xf numFmtId="0" fontId="12" fillId="0" borderId="30" xfId="0" applyFont="1" applyBorder="1" applyAlignment="1">
      <alignment horizontal="center" vertical="center"/>
    </xf>
    <xf numFmtId="0" fontId="12" fillId="0" borderId="34" xfId="0" applyFont="1" applyBorder="1" applyAlignment="1">
      <alignment horizontal="center" vertical="center" wrapText="1"/>
    </xf>
    <xf numFmtId="0" fontId="12" fillId="0" borderId="35" xfId="0" applyFont="1" applyBorder="1" applyAlignment="1">
      <alignment horizontal="center" vertical="center" wrapText="1"/>
    </xf>
    <xf numFmtId="3" fontId="12" fillId="0" borderId="0" xfId="0" applyNumberFormat="1" applyFont="1" applyAlignment="1">
      <alignment horizontal="center"/>
    </xf>
    <xf numFmtId="3" fontId="12" fillId="0" borderId="0" xfId="0" applyNumberFormat="1" applyFont="1" applyAlignment="1">
      <alignment horizontal="center" wrapText="1"/>
    </xf>
    <xf numFmtId="3" fontId="12" fillId="0" borderId="31" xfId="0" applyNumberFormat="1" applyFont="1" applyBorder="1" applyAlignment="1">
      <alignment horizontal="center"/>
    </xf>
    <xf numFmtId="3" fontId="12" fillId="0" borderId="33" xfId="0" applyNumberFormat="1" applyFont="1" applyBorder="1" applyAlignment="1">
      <alignment horizontal="center"/>
    </xf>
    <xf numFmtId="0" fontId="12" fillId="0" borderId="26" xfId="0" applyFont="1" applyBorder="1" applyAlignment="1">
      <alignment horizontal="center"/>
    </xf>
    <xf numFmtId="0" fontId="12" fillId="0" borderId="52" xfId="0" applyFont="1" applyBorder="1" applyAlignment="1">
      <alignment horizontal="center"/>
    </xf>
    <xf numFmtId="0" fontId="12" fillId="0" borderId="35" xfId="0" applyFont="1" applyBorder="1" applyAlignment="1">
      <alignment horizontal="center"/>
    </xf>
    <xf numFmtId="10" fontId="0" fillId="0" borderId="0" xfId="1" applyNumberFormat="1" applyFont="1" applyFill="1" applyBorder="1"/>
    <xf numFmtId="3" fontId="14" fillId="0" borderId="0" xfId="0" applyNumberFormat="1" applyFont="1" applyFill="1" applyBorder="1" applyAlignment="1">
      <alignment horizontal="center" vertical="center" wrapText="1"/>
    </xf>
    <xf numFmtId="3" fontId="14" fillId="0" borderId="0" xfId="0" applyNumberFormat="1" applyFont="1" applyFill="1" applyBorder="1" applyAlignment="1">
      <alignment horizontal="right" vertical="center" wrapText="1"/>
    </xf>
    <xf numFmtId="0" fontId="2" fillId="0" borderId="0" xfId="0" applyFont="1" applyFill="1" applyBorder="1"/>
    <xf numFmtId="10" fontId="0" fillId="0" borderId="19" xfId="1" applyNumberFormat="1" applyFont="1" applyFill="1" applyBorder="1" applyAlignment="1">
      <alignment horizontal="center"/>
    </xf>
    <xf numFmtId="3" fontId="14" fillId="0" borderId="1" xfId="0" applyNumberFormat="1" applyFont="1" applyFill="1" applyBorder="1" applyAlignment="1">
      <alignment horizontal="center" vertical="center" wrapText="1"/>
    </xf>
    <xf numFmtId="3" fontId="14" fillId="0" borderId="18" xfId="0" applyNumberFormat="1" applyFont="1" applyFill="1" applyBorder="1" applyAlignment="1">
      <alignment horizontal="center" vertical="center" wrapText="1"/>
    </xf>
    <xf numFmtId="3" fontId="14" fillId="4" borderId="2" xfId="0" applyNumberFormat="1" applyFont="1" applyFill="1" applyBorder="1" applyAlignment="1">
      <alignment horizontal="center" vertical="center" wrapText="1"/>
    </xf>
    <xf numFmtId="3" fontId="14" fillId="4" borderId="0" xfId="0" applyNumberFormat="1" applyFont="1" applyFill="1" applyBorder="1" applyAlignment="1">
      <alignment horizontal="center" vertical="center" wrapText="1"/>
    </xf>
    <xf numFmtId="3" fontId="14" fillId="4" borderId="24" xfId="0" applyNumberFormat="1" applyFont="1" applyFill="1" applyBorder="1" applyAlignment="1">
      <alignment horizontal="center" vertical="center" wrapText="1"/>
    </xf>
    <xf numFmtId="3" fontId="14" fillId="0" borderId="0" xfId="0" applyNumberFormat="1" applyFont="1" applyBorder="1" applyAlignment="1">
      <alignment horizontal="center" vertical="center" wrapText="1"/>
    </xf>
    <xf numFmtId="3" fontId="14" fillId="0" borderId="2" xfId="0" applyNumberFormat="1" applyFont="1" applyBorder="1" applyAlignment="1">
      <alignment horizontal="center" vertical="center" wrapText="1"/>
    </xf>
    <xf numFmtId="3" fontId="14" fillId="0" borderId="24" xfId="0" applyNumberFormat="1" applyFont="1" applyBorder="1" applyAlignment="1">
      <alignment horizontal="center" vertical="center" wrapText="1"/>
    </xf>
    <xf numFmtId="3" fontId="14" fillId="4" borderId="4" xfId="0" applyNumberFormat="1" applyFont="1" applyFill="1" applyBorder="1" applyAlignment="1">
      <alignment horizontal="center" vertical="center" wrapText="1"/>
    </xf>
    <xf numFmtId="0" fontId="2" fillId="0" borderId="20" xfId="0" applyFont="1" applyBorder="1" applyAlignment="1">
      <alignment horizontal="center" vertical="center" wrapText="1"/>
    </xf>
    <xf numFmtId="0" fontId="2" fillId="0" borderId="20" xfId="0" applyFont="1" applyFill="1" applyBorder="1" applyAlignment="1">
      <alignment horizontal="center" vertical="center" wrapText="1"/>
    </xf>
    <xf numFmtId="0" fontId="2" fillId="0" borderId="17" xfId="0" applyFont="1" applyFill="1" applyBorder="1" applyAlignment="1">
      <alignment horizontal="center" vertical="center" wrapText="1"/>
    </xf>
    <xf numFmtId="0" fontId="2" fillId="0" borderId="53" xfId="0" applyFont="1" applyBorder="1" applyAlignment="1">
      <alignment horizontal="center" vertical="center" wrapText="1"/>
    </xf>
    <xf numFmtId="0" fontId="2" fillId="0" borderId="17" xfId="0" applyFont="1" applyBorder="1" applyAlignment="1">
      <alignment horizontal="center" vertical="center" wrapText="1"/>
    </xf>
    <xf numFmtId="0" fontId="14" fillId="0" borderId="0" xfId="0" applyFont="1" applyFill="1" applyBorder="1" applyAlignment="1">
      <alignment horizontal="center"/>
    </xf>
    <xf numFmtId="10" fontId="14" fillId="0" borderId="0" xfId="1" applyNumberFormat="1" applyFont="1" applyFill="1" applyBorder="1" applyAlignment="1">
      <alignment horizontal="center"/>
    </xf>
    <xf numFmtId="0" fontId="14" fillId="0" borderId="3" xfId="0" applyFont="1" applyFill="1" applyBorder="1" applyAlignment="1">
      <alignment horizontal="center"/>
    </xf>
    <xf numFmtId="10" fontId="14" fillId="0" borderId="1" xfId="1" applyNumberFormat="1" applyFont="1" applyFill="1" applyBorder="1" applyAlignment="1">
      <alignment horizontal="center"/>
    </xf>
    <xf numFmtId="0" fontId="14" fillId="0" borderId="18" xfId="0" applyFont="1" applyFill="1" applyBorder="1" applyAlignment="1">
      <alignment horizontal="center"/>
    </xf>
    <xf numFmtId="10" fontId="14" fillId="4" borderId="2" xfId="1" applyNumberFormat="1" applyFont="1" applyFill="1" applyBorder="1" applyAlignment="1">
      <alignment horizontal="center"/>
    </xf>
    <xf numFmtId="2" fontId="14" fillId="4" borderId="0" xfId="1" applyNumberFormat="1" applyFont="1" applyFill="1" applyBorder="1" applyAlignment="1">
      <alignment horizontal="center"/>
    </xf>
    <xf numFmtId="2" fontId="14" fillId="4" borderId="2" xfId="0" applyNumberFormat="1" applyFont="1" applyFill="1" applyBorder="1" applyAlignment="1">
      <alignment horizontal="center" vertical="center" wrapText="1"/>
    </xf>
    <xf numFmtId="2" fontId="14" fillId="4" borderId="0" xfId="0" applyNumberFormat="1" applyFont="1" applyFill="1" applyBorder="1" applyAlignment="1">
      <alignment horizontal="center" vertical="center" wrapText="1"/>
    </xf>
    <xf numFmtId="0" fontId="14" fillId="0" borderId="2" xfId="0" applyFont="1" applyFill="1" applyBorder="1" applyAlignment="1">
      <alignment horizontal="center"/>
    </xf>
    <xf numFmtId="0" fontId="14" fillId="4" borderId="2" xfId="0" applyFont="1" applyFill="1" applyBorder="1" applyAlignment="1">
      <alignment horizontal="center"/>
    </xf>
    <xf numFmtId="2" fontId="14" fillId="0" borderId="2" xfId="0" applyNumberFormat="1" applyFont="1" applyBorder="1" applyAlignment="1">
      <alignment horizontal="center" vertical="center" wrapText="1"/>
    </xf>
    <xf numFmtId="3" fontId="0" fillId="0" borderId="0" xfId="0" applyNumberFormat="1" applyFont="1" applyFill="1" applyBorder="1" applyAlignment="1">
      <alignment horizontal="right"/>
    </xf>
    <xf numFmtId="164" fontId="0" fillId="0" borderId="0" xfId="0" applyNumberFormat="1" applyFont="1" applyFill="1" applyBorder="1" applyAlignment="1">
      <alignment horizontal="right"/>
    </xf>
    <xf numFmtId="3" fontId="14" fillId="0" borderId="19" xfId="0" applyNumberFormat="1" applyFont="1" applyFill="1" applyBorder="1" applyAlignment="1">
      <alignment horizontal="center" vertical="center" wrapText="1"/>
    </xf>
    <xf numFmtId="0" fontId="0" fillId="0" borderId="22" xfId="0" applyFont="1" applyBorder="1" applyAlignment="1">
      <alignment horizontal="center" vertical="center" wrapText="1"/>
    </xf>
    <xf numFmtId="0" fontId="0" fillId="0" borderId="21" xfId="0" applyFont="1" applyBorder="1" applyAlignment="1">
      <alignment horizontal="center" vertical="center" wrapText="1"/>
    </xf>
    <xf numFmtId="0" fontId="0" fillId="0" borderId="23" xfId="0" applyFont="1" applyBorder="1" applyAlignment="1">
      <alignment horizontal="center" vertical="center" wrapText="1"/>
    </xf>
    <xf numFmtId="0" fontId="2" fillId="4" borderId="17" xfId="0" applyFont="1" applyFill="1" applyBorder="1"/>
    <xf numFmtId="0" fontId="16" fillId="0" borderId="25" xfId="0" applyFont="1" applyBorder="1" applyAlignment="1">
      <alignment wrapText="1"/>
    </xf>
    <xf numFmtId="0" fontId="17" fillId="0" borderId="27" xfId="0" applyFont="1" applyBorder="1" applyAlignment="1">
      <alignment horizontal="center" wrapText="1"/>
    </xf>
    <xf numFmtId="0" fontId="16" fillId="0" borderId="40" xfId="0" applyFont="1" applyBorder="1" applyAlignment="1">
      <alignment horizontal="center" vertical="center" wrapText="1"/>
    </xf>
    <xf numFmtId="0" fontId="16" fillId="0" borderId="41" xfId="0" applyFont="1" applyBorder="1" applyAlignment="1">
      <alignment horizontal="center" vertical="center" wrapText="1"/>
    </xf>
    <xf numFmtId="0" fontId="16" fillId="0" borderId="42" xfId="0" applyFont="1" applyBorder="1" applyAlignment="1">
      <alignment horizontal="center" vertical="center" wrapText="1"/>
    </xf>
    <xf numFmtId="0" fontId="16" fillId="0" borderId="29" xfId="0" applyFont="1" applyBorder="1" applyAlignment="1">
      <alignment horizontal="center"/>
    </xf>
    <xf numFmtId="0" fontId="16" fillId="0" borderId="31" xfId="0" applyFont="1" applyBorder="1" applyAlignment="1">
      <alignment horizontal="center"/>
    </xf>
    <xf numFmtId="0" fontId="16" fillId="0" borderId="43" xfId="0" applyFont="1" applyBorder="1" applyAlignment="1">
      <alignment horizontal="center"/>
    </xf>
    <xf numFmtId="0" fontId="16" fillId="0" borderId="44" xfId="0" applyFont="1" applyBorder="1" applyAlignment="1">
      <alignment horizontal="center"/>
    </xf>
    <xf numFmtId="0" fontId="16" fillId="0" borderId="45" xfId="0" applyFont="1" applyBorder="1" applyAlignment="1">
      <alignment horizontal="center"/>
    </xf>
    <xf numFmtId="0" fontId="16" fillId="0" borderId="46" xfId="0" applyFont="1" applyBorder="1" applyAlignment="1">
      <alignment horizontal="center"/>
    </xf>
    <xf numFmtId="0" fontId="16" fillId="0" borderId="16" xfId="0" applyFont="1" applyBorder="1" applyAlignment="1">
      <alignment horizontal="center"/>
    </xf>
    <xf numFmtId="0" fontId="16" fillId="0" borderId="47" xfId="0" applyFont="1" applyBorder="1" applyAlignment="1">
      <alignment horizontal="center"/>
    </xf>
    <xf numFmtId="0" fontId="16" fillId="0" borderId="34" xfId="0" applyFont="1" applyBorder="1" applyAlignment="1">
      <alignment horizontal="center"/>
    </xf>
    <xf numFmtId="0" fontId="16" fillId="0" borderId="48" xfId="0" applyFont="1" applyBorder="1" applyAlignment="1">
      <alignment horizontal="center"/>
    </xf>
    <xf numFmtId="0" fontId="16" fillId="0" borderId="49" xfId="0" applyFont="1" applyBorder="1" applyAlignment="1">
      <alignment horizontal="center"/>
    </xf>
    <xf numFmtId="0" fontId="16" fillId="0" borderId="50" xfId="0" applyFont="1" applyBorder="1" applyAlignment="1">
      <alignment horizontal="center"/>
    </xf>
    <xf numFmtId="0" fontId="16" fillId="0" borderId="32" xfId="0" applyFont="1" applyBorder="1" applyAlignment="1">
      <alignment horizontal="center" wrapText="1"/>
    </xf>
    <xf numFmtId="0" fontId="16" fillId="0" borderId="27" xfId="0" applyFont="1" applyBorder="1" applyAlignment="1">
      <alignment horizontal="center" wrapText="1"/>
    </xf>
    <xf numFmtId="0" fontId="16" fillId="0" borderId="41" xfId="0" applyFont="1" applyBorder="1" applyAlignment="1">
      <alignment horizontal="center"/>
    </xf>
    <xf numFmtId="0" fontId="16" fillId="0" borderId="42" xfId="0" applyFont="1" applyBorder="1" applyAlignment="1">
      <alignment horizontal="center"/>
    </xf>
    <xf numFmtId="0" fontId="16" fillId="0" borderId="40" xfId="0" applyFont="1" applyBorder="1" applyAlignment="1">
      <alignment horizontal="center"/>
    </xf>
    <xf numFmtId="0" fontId="16" fillId="0" borderId="29" xfId="0" applyFont="1" applyBorder="1" applyAlignment="1">
      <alignment horizontal="center" wrapText="1"/>
    </xf>
    <xf numFmtId="0" fontId="0" fillId="0" borderId="0" xfId="0" applyFont="1" applyFill="1"/>
    <xf numFmtId="0" fontId="0" fillId="2" borderId="4" xfId="0" applyFont="1" applyFill="1" applyBorder="1"/>
    <xf numFmtId="0" fontId="0" fillId="0" borderId="5" xfId="0" applyFont="1" applyFill="1" applyBorder="1"/>
    <xf numFmtId="0" fontId="0" fillId="0" borderId="53" xfId="0" applyFont="1" applyFill="1" applyBorder="1"/>
    <xf numFmtId="0" fontId="0" fillId="6" borderId="18" xfId="0" applyFont="1" applyFill="1" applyBorder="1"/>
    <xf numFmtId="0" fontId="0" fillId="0" borderId="1" xfId="0" applyFont="1" applyFill="1" applyBorder="1"/>
    <xf numFmtId="0" fontId="0" fillId="0" borderId="3" xfId="0" applyFont="1" applyFill="1" applyBorder="1"/>
    <xf numFmtId="0" fontId="0" fillId="0" borderId="4" xfId="0" applyFont="1" applyBorder="1" applyAlignment="1">
      <alignment horizontal="center" vertical="center" wrapText="1"/>
    </xf>
    <xf numFmtId="0" fontId="0" fillId="0" borderId="24" xfId="0" applyFont="1" applyFill="1" applyBorder="1" applyAlignment="1">
      <alignment horizontal="center" vertical="center" wrapText="1"/>
    </xf>
    <xf numFmtId="0" fontId="0" fillId="0" borderId="21" xfId="0" applyFont="1" applyFill="1" applyBorder="1" applyAlignment="1">
      <alignment horizontal="center" vertical="center" wrapText="1"/>
    </xf>
    <xf numFmtId="0" fontId="0" fillId="0" borderId="2" xfId="0" applyFont="1" applyFill="1" applyBorder="1" applyAlignment="1">
      <alignment horizontal="center" vertical="center" wrapText="1"/>
    </xf>
    <xf numFmtId="2" fontId="0" fillId="0" borderId="0" xfId="0" applyNumberFormat="1" applyFont="1"/>
    <xf numFmtId="0" fontId="0" fillId="0" borderId="0" xfId="0" applyFont="1" applyFill="1" applyBorder="1"/>
    <xf numFmtId="0" fontId="0" fillId="0" borderId="0" xfId="0" applyFont="1" applyBorder="1"/>
    <xf numFmtId="0" fontId="0" fillId="0" borderId="5" xfId="0" applyFont="1" applyBorder="1" applyAlignment="1">
      <alignment horizontal="center" vertical="center" wrapText="1"/>
    </xf>
    <xf numFmtId="3" fontId="0" fillId="0" borderId="0" xfId="0" applyNumberFormat="1" applyFont="1" applyFill="1" applyBorder="1" applyAlignment="1">
      <alignment vertical="center" wrapText="1"/>
    </xf>
    <xf numFmtId="0" fontId="0" fillId="0" borderId="24" xfId="0" applyFont="1" applyFill="1" applyBorder="1"/>
    <xf numFmtId="0" fontId="0" fillId="0" borderId="0" xfId="0" applyFont="1" applyFill="1" applyBorder="1" applyAlignment="1">
      <alignment vertical="center" wrapText="1"/>
    </xf>
    <xf numFmtId="0" fontId="19" fillId="0" borderId="0" xfId="0" applyFont="1" applyFill="1" applyBorder="1" applyAlignment="1"/>
    <xf numFmtId="0" fontId="20" fillId="0" borderId="0" xfId="0" applyFont="1" applyFill="1" applyBorder="1" applyAlignment="1"/>
    <xf numFmtId="3" fontId="0" fillId="4" borderId="4" xfId="0" applyNumberFormat="1" applyFont="1" applyFill="1" applyBorder="1" applyAlignment="1">
      <alignment horizontal="center"/>
    </xf>
    <xf numFmtId="3" fontId="0" fillId="4" borderId="5" xfId="0" applyNumberFormat="1" applyFont="1" applyFill="1" applyBorder="1" applyAlignment="1">
      <alignment horizontal="center"/>
    </xf>
    <xf numFmtId="3" fontId="0" fillId="4" borderId="2" xfId="0" applyNumberFormat="1" applyFont="1" applyFill="1" applyBorder="1" applyAlignment="1">
      <alignment horizontal="center"/>
    </xf>
    <xf numFmtId="3" fontId="0" fillId="4" borderId="9" xfId="0" applyNumberFormat="1" applyFont="1" applyFill="1" applyBorder="1" applyAlignment="1">
      <alignment horizontal="center" vertical="center" wrapText="1"/>
    </xf>
    <xf numFmtId="3" fontId="0" fillId="4" borderId="20" xfId="0" applyNumberFormat="1" applyFont="1" applyFill="1" applyBorder="1" applyAlignment="1">
      <alignment horizontal="center"/>
    </xf>
    <xf numFmtId="3" fontId="0" fillId="4" borderId="4" xfId="0" applyNumberFormat="1" applyFont="1" applyFill="1" applyBorder="1" applyAlignment="1">
      <alignment horizontal="center" vertical="center" wrapText="1"/>
    </xf>
    <xf numFmtId="3" fontId="0" fillId="4" borderId="5" xfId="0" applyNumberFormat="1" applyFont="1" applyFill="1" applyBorder="1" applyAlignment="1">
      <alignment horizontal="center" vertical="center" wrapText="1"/>
    </xf>
    <xf numFmtId="3" fontId="0" fillId="4" borderId="53" xfId="0" applyNumberFormat="1" applyFont="1" applyFill="1" applyBorder="1" applyAlignment="1">
      <alignment horizontal="center" vertical="center" wrapText="1"/>
    </xf>
    <xf numFmtId="2" fontId="0" fillId="4" borderId="24" xfId="1" applyNumberFormat="1" applyFont="1" applyFill="1" applyBorder="1" applyAlignment="1">
      <alignment horizontal="center"/>
    </xf>
    <xf numFmtId="2" fontId="0" fillId="4" borderId="20" xfId="1" applyNumberFormat="1" applyFont="1" applyFill="1" applyBorder="1" applyAlignment="1">
      <alignment horizontal="center"/>
    </xf>
    <xf numFmtId="2" fontId="0" fillId="4" borderId="24" xfId="0" applyNumberFormat="1" applyFont="1" applyFill="1" applyBorder="1" applyAlignment="1">
      <alignment horizontal="center"/>
    </xf>
    <xf numFmtId="2" fontId="0" fillId="4" borderId="5" xfId="0" applyNumberFormat="1" applyFont="1" applyFill="1" applyBorder="1" applyAlignment="1">
      <alignment horizontal="center"/>
    </xf>
    <xf numFmtId="2" fontId="0" fillId="4" borderId="2" xfId="0" applyNumberFormat="1" applyFont="1" applyFill="1" applyBorder="1" applyAlignment="1">
      <alignment horizontal="center"/>
    </xf>
    <xf numFmtId="3" fontId="0" fillId="0" borderId="24" xfId="0" applyNumberFormat="1" applyFont="1" applyBorder="1" applyAlignment="1">
      <alignment horizontal="center"/>
    </xf>
    <xf numFmtId="3" fontId="0" fillId="0" borderId="0" xfId="0" applyNumberFormat="1" applyFont="1" applyBorder="1" applyAlignment="1">
      <alignment horizontal="center"/>
    </xf>
    <xf numFmtId="3" fontId="0" fillId="0" borderId="2" xfId="0" applyNumberFormat="1" applyFont="1" applyBorder="1" applyAlignment="1">
      <alignment horizontal="center"/>
    </xf>
    <xf numFmtId="3" fontId="0" fillId="0" borderId="9" xfId="0" applyNumberFormat="1" applyFont="1" applyBorder="1" applyAlignment="1">
      <alignment horizontal="center" vertical="center" wrapText="1"/>
    </xf>
    <xf numFmtId="3" fontId="0" fillId="0" borderId="16" xfId="0" applyNumberFormat="1" applyFont="1" applyBorder="1" applyAlignment="1">
      <alignment horizontal="center"/>
    </xf>
    <xf numFmtId="3" fontId="0" fillId="0" borderId="24" xfId="0" applyNumberFormat="1" applyFont="1" applyBorder="1" applyAlignment="1">
      <alignment horizontal="center" vertical="center" wrapText="1"/>
    </xf>
    <xf numFmtId="3" fontId="0" fillId="0" borderId="0" xfId="0" applyNumberFormat="1" applyFont="1" applyBorder="1" applyAlignment="1">
      <alignment horizontal="center" vertical="center" wrapText="1"/>
    </xf>
    <xf numFmtId="3" fontId="0" fillId="0" borderId="2" xfId="0" applyNumberFormat="1" applyFont="1" applyBorder="1" applyAlignment="1">
      <alignment horizontal="center" vertical="center" wrapText="1"/>
    </xf>
    <xf numFmtId="2" fontId="0" fillId="0" borderId="24" xfId="1" applyNumberFormat="1" applyFont="1" applyBorder="1" applyAlignment="1">
      <alignment horizontal="center"/>
    </xf>
    <xf numFmtId="2" fontId="0" fillId="0" borderId="16" xfId="1" applyNumberFormat="1" applyFont="1" applyBorder="1" applyAlignment="1">
      <alignment horizontal="center"/>
    </xf>
    <xf numFmtId="2" fontId="0" fillId="0" borderId="24" xfId="0" applyNumberFormat="1" applyFont="1" applyFill="1" applyBorder="1" applyAlignment="1">
      <alignment horizontal="center"/>
    </xf>
    <xf numFmtId="2" fontId="0" fillId="0" borderId="0" xfId="0" applyNumberFormat="1" applyFont="1" applyFill="1" applyBorder="1" applyAlignment="1">
      <alignment horizontal="center"/>
    </xf>
    <xf numFmtId="2" fontId="0" fillId="0" borderId="2" xfId="0" applyNumberFormat="1" applyFont="1" applyFill="1" applyBorder="1" applyAlignment="1">
      <alignment horizontal="center"/>
    </xf>
    <xf numFmtId="3" fontId="0" fillId="4" borderId="24" xfId="0" applyNumberFormat="1" applyFont="1" applyFill="1" applyBorder="1" applyAlignment="1">
      <alignment horizontal="center"/>
    </xf>
    <xf numFmtId="3" fontId="0" fillId="4" borderId="0" xfId="0" applyNumberFormat="1" applyFont="1" applyFill="1" applyBorder="1" applyAlignment="1">
      <alignment horizontal="center"/>
    </xf>
    <xf numFmtId="3" fontId="0" fillId="4" borderId="16" xfId="0" applyNumberFormat="1" applyFont="1" applyFill="1" applyBorder="1" applyAlignment="1">
      <alignment horizontal="center"/>
    </xf>
    <xf numFmtId="3" fontId="0" fillId="4" borderId="24" xfId="0" applyNumberFormat="1" applyFont="1" applyFill="1" applyBorder="1" applyAlignment="1">
      <alignment horizontal="center" vertical="center" wrapText="1"/>
    </xf>
    <xf numFmtId="3" fontId="0" fillId="4" borderId="0" xfId="0" applyNumberFormat="1" applyFont="1" applyFill="1" applyBorder="1" applyAlignment="1">
      <alignment horizontal="center" vertical="center" wrapText="1"/>
    </xf>
    <xf numFmtId="3" fontId="0" fillId="4" borderId="2" xfId="0" applyNumberFormat="1" applyFont="1" applyFill="1" applyBorder="1" applyAlignment="1">
      <alignment horizontal="center" vertical="center" wrapText="1"/>
    </xf>
    <xf numFmtId="2" fontId="0" fillId="4" borderId="16" xfId="1" applyNumberFormat="1" applyFont="1" applyFill="1" applyBorder="1" applyAlignment="1">
      <alignment horizontal="center"/>
    </xf>
    <xf numFmtId="2" fontId="0" fillId="4" borderId="0" xfId="0" applyNumberFormat="1" applyFont="1" applyFill="1" applyBorder="1" applyAlignment="1">
      <alignment horizontal="center"/>
    </xf>
    <xf numFmtId="3" fontId="0" fillId="0" borderId="24" xfId="0" applyNumberFormat="1" applyFont="1" applyFill="1" applyBorder="1" applyAlignment="1">
      <alignment horizontal="center" vertical="center" wrapText="1"/>
    </xf>
    <xf numFmtId="3" fontId="0" fillId="0" borderId="18" xfId="0" applyNumberFormat="1" applyFont="1" applyFill="1" applyBorder="1" applyAlignment="1">
      <alignment horizontal="center"/>
    </xf>
    <xf numFmtId="3" fontId="0" fillId="0" borderId="1" xfId="0" applyNumberFormat="1" applyFont="1" applyFill="1" applyBorder="1" applyAlignment="1">
      <alignment horizontal="center"/>
    </xf>
    <xf numFmtId="3" fontId="0" fillId="0" borderId="19" xfId="0" applyNumberFormat="1" applyFont="1" applyFill="1" applyBorder="1" applyAlignment="1">
      <alignment horizontal="center"/>
    </xf>
    <xf numFmtId="0" fontId="0" fillId="0" borderId="18" xfId="0" applyFont="1" applyFill="1" applyBorder="1" applyAlignment="1">
      <alignment horizontal="center"/>
    </xf>
    <xf numFmtId="0" fontId="0" fillId="0" borderId="1" xfId="0" applyFont="1" applyFill="1" applyBorder="1" applyAlignment="1">
      <alignment horizontal="center"/>
    </xf>
    <xf numFmtId="0" fontId="0" fillId="0" borderId="3" xfId="0" applyFont="1" applyFill="1" applyBorder="1" applyAlignment="1">
      <alignment horizontal="center"/>
    </xf>
    <xf numFmtId="3" fontId="0" fillId="4" borderId="53" xfId="0" applyNumberFormat="1" applyFont="1" applyFill="1" applyBorder="1" applyAlignment="1">
      <alignment horizontal="center"/>
    </xf>
    <xf numFmtId="2" fontId="0" fillId="4" borderId="4" xfId="1" applyNumberFormat="1" applyFont="1" applyFill="1" applyBorder="1" applyAlignment="1">
      <alignment horizontal="center"/>
    </xf>
    <xf numFmtId="2" fontId="0" fillId="4" borderId="5" xfId="1" applyNumberFormat="1" applyFont="1" applyFill="1" applyBorder="1" applyAlignment="1">
      <alignment horizontal="center"/>
    </xf>
    <xf numFmtId="2" fontId="0" fillId="4" borderId="53" xfId="1" applyNumberFormat="1" applyFont="1" applyFill="1" applyBorder="1" applyAlignment="1">
      <alignment horizontal="center"/>
    </xf>
    <xf numFmtId="2" fontId="0" fillId="4" borderId="0" xfId="1" applyNumberFormat="1" applyFont="1" applyFill="1" applyBorder="1" applyAlignment="1">
      <alignment horizontal="center"/>
    </xf>
    <xf numFmtId="2" fontId="0" fillId="0" borderId="0" xfId="1" applyNumberFormat="1" applyFont="1" applyBorder="1" applyAlignment="1">
      <alignment horizontal="center"/>
    </xf>
    <xf numFmtId="2" fontId="0" fillId="0" borderId="2" xfId="1" applyNumberFormat="1" applyFont="1" applyBorder="1" applyAlignment="1">
      <alignment horizontal="center"/>
    </xf>
    <xf numFmtId="2" fontId="0" fillId="0" borderId="24" xfId="1" applyNumberFormat="1" applyFont="1" applyFill="1" applyBorder="1" applyAlignment="1">
      <alignment horizontal="center"/>
    </xf>
    <xf numFmtId="2" fontId="0" fillId="0" borderId="0" xfId="1" applyNumberFormat="1" applyFont="1" applyFill="1" applyBorder="1" applyAlignment="1">
      <alignment horizontal="center"/>
    </xf>
    <xf numFmtId="2" fontId="0" fillId="4" borderId="2" xfId="1" applyNumberFormat="1" applyFont="1" applyFill="1" applyBorder="1" applyAlignment="1">
      <alignment horizontal="center"/>
    </xf>
    <xf numFmtId="3" fontId="0" fillId="2" borderId="0" xfId="0" applyNumberFormat="1" applyFont="1" applyFill="1" applyBorder="1" applyAlignment="1">
      <alignment horizontal="center" vertical="center" wrapText="1"/>
    </xf>
    <xf numFmtId="3" fontId="0" fillId="2" borderId="24" xfId="0" applyNumberFormat="1" applyFont="1" applyFill="1" applyBorder="1" applyAlignment="1">
      <alignment horizontal="center" vertical="center" wrapText="1"/>
    </xf>
    <xf numFmtId="3" fontId="0" fillId="0" borderId="1" xfId="0" applyNumberFormat="1" applyFont="1" applyBorder="1" applyAlignment="1">
      <alignment horizontal="center" vertical="center" wrapText="1"/>
    </xf>
    <xf numFmtId="3" fontId="0" fillId="0" borderId="18" xfId="0" applyNumberFormat="1" applyFont="1" applyBorder="1" applyAlignment="1">
      <alignment horizontal="center" vertical="center" wrapText="1"/>
    </xf>
    <xf numFmtId="3" fontId="14" fillId="4" borderId="5" xfId="0" applyNumberFormat="1" applyFont="1" applyFill="1" applyBorder="1" applyAlignment="1">
      <alignment horizontal="center" vertical="center" wrapText="1"/>
    </xf>
    <xf numFmtId="3" fontId="15" fillId="4" borderId="2" xfId="0" applyNumberFormat="1" applyFont="1" applyFill="1" applyBorder="1" applyAlignment="1">
      <alignment horizontal="center" vertical="center" wrapText="1"/>
    </xf>
    <xf numFmtId="0" fontId="0" fillId="4" borderId="5" xfId="0" applyFont="1" applyFill="1" applyBorder="1" applyAlignment="1">
      <alignment horizontal="center" vertical="center" wrapText="1"/>
    </xf>
    <xf numFmtId="0" fontId="0" fillId="4" borderId="20" xfId="0" applyFont="1" applyFill="1" applyBorder="1" applyAlignment="1">
      <alignment horizontal="center" vertical="center" wrapText="1"/>
    </xf>
    <xf numFmtId="3" fontId="15" fillId="0" borderId="2" xfId="0" applyNumberFormat="1" applyFont="1" applyBorder="1" applyAlignment="1">
      <alignment horizontal="center" vertical="center" wrapText="1"/>
    </xf>
    <xf numFmtId="0" fontId="0" fillId="0" borderId="0" xfId="0" applyFont="1" applyBorder="1" applyAlignment="1">
      <alignment horizontal="center" vertical="center" wrapText="1"/>
    </xf>
    <xf numFmtId="0" fontId="0" fillId="0" borderId="16" xfId="0" applyFont="1" applyBorder="1" applyAlignment="1">
      <alignment horizontal="center" vertical="center" wrapText="1"/>
    </xf>
    <xf numFmtId="0" fontId="0" fillId="4" borderId="0" xfId="0" applyFont="1" applyFill="1" applyBorder="1" applyAlignment="1">
      <alignment horizontal="center" vertical="center" wrapText="1"/>
    </xf>
    <xf numFmtId="0" fontId="0" fillId="4" borderId="16" xfId="0" applyFont="1" applyFill="1" applyBorder="1" applyAlignment="1">
      <alignment horizontal="center" vertical="center" wrapText="1"/>
    </xf>
    <xf numFmtId="0" fontId="0" fillId="0" borderId="24" xfId="0" applyFont="1" applyBorder="1" applyAlignment="1">
      <alignment horizontal="center" vertical="center" wrapText="1"/>
    </xf>
    <xf numFmtId="0" fontId="2" fillId="0" borderId="20" xfId="0" applyFont="1" applyBorder="1" applyAlignment="1">
      <alignment horizontal="center"/>
    </xf>
    <xf numFmtId="0" fontId="2" fillId="4" borderId="20" xfId="0" applyFont="1" applyFill="1" applyBorder="1" applyAlignment="1">
      <alignment horizontal="center"/>
    </xf>
    <xf numFmtId="0" fontId="2" fillId="0" borderId="16" xfId="0" applyFont="1" applyBorder="1" applyAlignment="1">
      <alignment horizontal="center"/>
    </xf>
    <xf numFmtId="0" fontId="2" fillId="4" borderId="16" xfId="0" applyFont="1" applyFill="1" applyBorder="1" applyAlignment="1">
      <alignment horizontal="center"/>
    </xf>
    <xf numFmtId="0" fontId="2" fillId="0" borderId="19" xfId="0" applyFont="1" applyFill="1" applyBorder="1" applyAlignment="1">
      <alignment horizontal="center"/>
    </xf>
    <xf numFmtId="0" fontId="6" fillId="0" borderId="23" xfId="0" applyFont="1" applyFill="1" applyBorder="1" applyAlignment="1">
      <alignment horizontal="center"/>
    </xf>
    <xf numFmtId="0" fontId="2" fillId="0" borderId="3" xfId="0" applyFont="1" applyFill="1" applyBorder="1" applyAlignment="1">
      <alignment horizontal="center"/>
    </xf>
    <xf numFmtId="0" fontId="2" fillId="0" borderId="0" xfId="0" applyFont="1" applyAlignment="1">
      <alignment horizontal="center"/>
    </xf>
    <xf numFmtId="0" fontId="2" fillId="0" borderId="1" xfId="0" applyFont="1" applyFill="1" applyBorder="1" applyAlignment="1">
      <alignment horizontal="center"/>
    </xf>
    <xf numFmtId="0" fontId="21" fillId="0" borderId="0" xfId="0" applyFont="1"/>
    <xf numFmtId="3" fontId="0" fillId="0" borderId="10" xfId="0" applyNumberFormat="1" applyFill="1" applyBorder="1" applyAlignment="1">
      <alignment horizontal="center" vertical="center" wrapText="1"/>
    </xf>
    <xf numFmtId="0" fontId="5" fillId="0" borderId="0" xfId="2" applyFill="1" applyAlignment="1" applyProtection="1"/>
    <xf numFmtId="0" fontId="22" fillId="0" borderId="0" xfId="0" applyFont="1"/>
    <xf numFmtId="0" fontId="22" fillId="0" borderId="0" xfId="0" applyFont="1" applyFill="1"/>
    <xf numFmtId="0" fontId="0" fillId="0" borderId="19" xfId="0" applyFont="1" applyBorder="1" applyAlignment="1">
      <alignment horizontal="center" vertical="center" wrapText="1"/>
    </xf>
    <xf numFmtId="3" fontId="14" fillId="0" borderId="3" xfId="0" applyNumberFormat="1" applyFont="1" applyFill="1" applyBorder="1" applyAlignment="1">
      <alignment horizontal="center" vertical="center" wrapText="1"/>
    </xf>
    <xf numFmtId="0" fontId="23" fillId="0" borderId="0" xfId="0" applyFont="1"/>
    <xf numFmtId="0" fontId="23" fillId="0" borderId="3" xfId="0" applyFont="1" applyBorder="1"/>
    <xf numFmtId="0" fontId="23" fillId="0" borderId="1" xfId="0" applyFont="1" applyBorder="1" applyAlignment="1">
      <alignment horizontal="center" vertical="center" wrapText="1"/>
    </xf>
    <xf numFmtId="0" fontId="23" fillId="0" borderId="12" xfId="0" applyFont="1" applyBorder="1" applyAlignment="1">
      <alignment horizontal="center" vertical="center" wrapText="1"/>
    </xf>
    <xf numFmtId="0" fontId="24" fillId="0" borderId="2" xfId="0" applyFont="1" applyBorder="1"/>
    <xf numFmtId="4" fontId="24" fillId="0" borderId="0" xfId="0" applyNumberFormat="1" applyFont="1" applyAlignment="1">
      <alignment horizontal="center"/>
    </xf>
    <xf numFmtId="4" fontId="24" fillId="0" borderId="10" xfId="0" applyNumberFormat="1" applyFont="1" applyBorder="1" applyAlignment="1">
      <alignment horizontal="center"/>
    </xf>
    <xf numFmtId="3" fontId="24" fillId="0" borderId="0" xfId="0" applyNumberFormat="1" applyFont="1" applyAlignment="1">
      <alignment horizontal="center"/>
    </xf>
    <xf numFmtId="165" fontId="24" fillId="0" borderId="0" xfId="1" applyNumberFormat="1" applyFont="1" applyAlignment="1">
      <alignment horizontal="center"/>
    </xf>
    <xf numFmtId="4" fontId="23" fillId="0" borderId="0" xfId="1" applyNumberFormat="1" applyFont="1"/>
    <xf numFmtId="0" fontId="23" fillId="0" borderId="2" xfId="0" applyFont="1" applyBorder="1"/>
    <xf numFmtId="4" fontId="23" fillId="0" borderId="0" xfId="0" applyNumberFormat="1" applyFont="1" applyAlignment="1">
      <alignment horizontal="center"/>
    </xf>
    <xf numFmtId="3" fontId="23" fillId="0" borderId="0" xfId="0" applyNumberFormat="1" applyFont="1" applyAlignment="1">
      <alignment horizontal="center"/>
    </xf>
    <xf numFmtId="165" fontId="23" fillId="0" borderId="0" xfId="1" applyNumberFormat="1" applyFont="1" applyAlignment="1">
      <alignment horizontal="center"/>
    </xf>
    <xf numFmtId="10" fontId="23" fillId="0" borderId="0" xfId="1" applyNumberFormat="1" applyFont="1"/>
    <xf numFmtId="0" fontId="23" fillId="0" borderId="0" xfId="0" applyFont="1" applyBorder="1"/>
    <xf numFmtId="4" fontId="23" fillId="0" borderId="0" xfId="0" applyNumberFormat="1" applyFont="1" applyBorder="1" applyAlignment="1">
      <alignment horizontal="center"/>
    </xf>
    <xf numFmtId="164" fontId="23" fillId="0" borderId="0" xfId="0" applyNumberFormat="1" applyFont="1" applyAlignment="1">
      <alignment horizontal="center"/>
    </xf>
    <xf numFmtId="4" fontId="23" fillId="0" borderId="0" xfId="0" applyNumberFormat="1" applyFont="1"/>
    <xf numFmtId="0" fontId="0" fillId="0" borderId="2" xfId="0" applyFont="1" applyBorder="1"/>
    <xf numFmtId="0" fontId="7" fillId="0" borderId="0" xfId="0" applyFont="1" applyAlignment="1">
      <alignment horizontal="center"/>
    </xf>
    <xf numFmtId="0" fontId="0" fillId="0" borderId="9" xfId="0" applyFont="1" applyBorder="1" applyAlignment="1">
      <alignment horizontal="center"/>
    </xf>
    <xf numFmtId="0" fontId="26" fillId="0" borderId="0" xfId="0" applyFont="1" applyBorder="1" applyAlignment="1">
      <alignment horizontal="center"/>
    </xf>
    <xf numFmtId="0" fontId="0" fillId="0" borderId="9" xfId="0" applyFont="1" applyBorder="1"/>
    <xf numFmtId="0" fontId="0" fillId="0" borderId="0" xfId="0" applyFont="1" applyBorder="1" applyAlignment="1">
      <alignment horizontal="center"/>
    </xf>
    <xf numFmtId="0" fontId="0" fillId="0" borderId="0" xfId="0" applyFont="1" applyAlignment="1">
      <alignment horizontal="center"/>
    </xf>
    <xf numFmtId="0" fontId="26" fillId="0" borderId="0" xfId="0" applyFont="1" applyAlignment="1">
      <alignment horizontal="center"/>
    </xf>
    <xf numFmtId="0" fontId="23" fillId="0" borderId="11" xfId="0" applyFont="1" applyBorder="1" applyAlignment="1">
      <alignment horizontal="center" wrapText="1"/>
    </xf>
    <xf numFmtId="0" fontId="23" fillId="0" borderId="1" xfId="0" applyFont="1" applyBorder="1" applyAlignment="1">
      <alignment horizontal="center" wrapText="1"/>
    </xf>
    <xf numFmtId="0" fontId="23" fillId="0" borderId="12" xfId="0" applyFont="1" applyBorder="1"/>
    <xf numFmtId="0" fontId="23" fillId="0" borderId="1" xfId="0" applyFont="1" applyBorder="1"/>
    <xf numFmtId="4" fontId="24" fillId="0" borderId="0" xfId="0" applyNumberFormat="1" applyFont="1" applyAlignment="1">
      <alignment horizontal="center" vertical="center" wrapText="1"/>
    </xf>
    <xf numFmtId="165" fontId="24" fillId="0" borderId="9" xfId="1" applyNumberFormat="1" applyFont="1" applyBorder="1" applyAlignment="1">
      <alignment horizontal="center" wrapText="1"/>
    </xf>
    <xf numFmtId="4" fontId="24" fillId="0" borderId="0" xfId="0" applyNumberFormat="1" applyFont="1" applyBorder="1" applyAlignment="1">
      <alignment horizontal="center" wrapText="1"/>
    </xf>
    <xf numFmtId="0" fontId="24" fillId="0" borderId="10" xfId="0" applyFont="1" applyBorder="1"/>
    <xf numFmtId="4" fontId="24" fillId="0" borderId="9" xfId="0" applyNumberFormat="1" applyFont="1" applyBorder="1" applyAlignment="1">
      <alignment horizontal="center" wrapText="1"/>
    </xf>
    <xf numFmtId="165" fontId="24" fillId="0" borderId="0" xfId="1" applyNumberFormat="1" applyFont="1" applyBorder="1" applyAlignment="1">
      <alignment horizontal="center" wrapText="1"/>
    </xf>
    <xf numFmtId="165" fontId="24" fillId="0" borderId="0" xfId="1" applyNumberFormat="1" applyFont="1" applyAlignment="1">
      <alignment horizontal="center" wrapText="1"/>
    </xf>
    <xf numFmtId="4" fontId="24" fillId="0" borderId="0" xfId="0" applyNumberFormat="1" applyFont="1" applyAlignment="1">
      <alignment horizontal="center" wrapText="1"/>
    </xf>
    <xf numFmtId="0" fontId="24" fillId="0" borderId="0" xfId="0" applyFont="1"/>
    <xf numFmtId="165" fontId="23" fillId="0" borderId="9" xfId="1" applyNumberFormat="1" applyFont="1" applyBorder="1" applyAlignment="1">
      <alignment horizontal="center"/>
    </xf>
    <xf numFmtId="4" fontId="23" fillId="0" borderId="10" xfId="0" applyNumberFormat="1" applyFont="1" applyBorder="1" applyAlignment="1">
      <alignment horizontal="center"/>
    </xf>
    <xf numFmtId="4" fontId="23" fillId="0" borderId="9" xfId="0" applyNumberFormat="1" applyFont="1" applyBorder="1" applyAlignment="1">
      <alignment horizontal="center"/>
    </xf>
    <xf numFmtId="165" fontId="23" fillId="0" borderId="0" xfId="1" applyNumberFormat="1" applyFont="1" applyBorder="1" applyAlignment="1">
      <alignment horizontal="center"/>
    </xf>
    <xf numFmtId="4" fontId="23" fillId="0" borderId="2" xfId="0" applyNumberFormat="1" applyFont="1" applyBorder="1" applyAlignment="1">
      <alignment horizontal="center"/>
    </xf>
    <xf numFmtId="4" fontId="23" fillId="0" borderId="0" xfId="0" applyNumberFormat="1" applyFont="1" applyAlignment="1">
      <alignment horizontal="center" wrapText="1"/>
    </xf>
    <xf numFmtId="2" fontId="23" fillId="0" borderId="0" xfId="0" applyNumberFormat="1" applyFont="1" applyAlignment="1">
      <alignment horizontal="center"/>
    </xf>
    <xf numFmtId="2" fontId="23" fillId="0" borderId="0" xfId="0" applyNumberFormat="1" applyFont="1"/>
    <xf numFmtId="0" fontId="23" fillId="0" borderId="0" xfId="0" applyFont="1" applyAlignment="1">
      <alignment horizontal="center"/>
    </xf>
    <xf numFmtId="4" fontId="24" fillId="0" borderId="0" xfId="0" applyNumberFormat="1" applyFont="1"/>
    <xf numFmtId="2" fontId="24" fillId="0" borderId="0" xfId="0" applyNumberFormat="1" applyFont="1" applyAlignment="1">
      <alignment horizontal="center"/>
    </xf>
    <xf numFmtId="4" fontId="30" fillId="0" borderId="0" xfId="0" applyNumberFormat="1" applyFont="1"/>
    <xf numFmtId="4" fontId="24" fillId="0" borderId="0" xfId="1" applyNumberFormat="1" applyFont="1" applyAlignment="1">
      <alignment horizontal="center"/>
    </xf>
    <xf numFmtId="0" fontId="0" fillId="0" borderId="3" xfId="0" applyFont="1" applyBorder="1"/>
    <xf numFmtId="0" fontId="24" fillId="0" borderId="0" xfId="0" applyFont="1" applyAlignment="1">
      <alignment horizontal="center" vertical="center"/>
    </xf>
    <xf numFmtId="0" fontId="24" fillId="0" borderId="0" xfId="0" applyFont="1" applyAlignment="1">
      <alignment horizontal="center" vertical="center" wrapText="1"/>
    </xf>
    <xf numFmtId="0" fontId="24" fillId="0" borderId="0" xfId="0" applyFont="1" applyAlignment="1">
      <alignment horizontal="center"/>
    </xf>
    <xf numFmtId="0" fontId="23" fillId="0" borderId="18" xfId="0" applyFont="1" applyBorder="1" applyAlignment="1">
      <alignment horizontal="center" vertical="center" wrapText="1"/>
    </xf>
    <xf numFmtId="0" fontId="23" fillId="0" borderId="11" xfId="0" applyFont="1" applyBorder="1" applyAlignment="1">
      <alignment horizontal="center" vertical="center" wrapText="1"/>
    </xf>
    <xf numFmtId="4" fontId="24" fillId="0" borderId="24" xfId="0" applyNumberFormat="1" applyFont="1" applyBorder="1" applyAlignment="1">
      <alignment horizontal="center"/>
    </xf>
    <xf numFmtId="4" fontId="24" fillId="0" borderId="0" xfId="0" applyNumberFormat="1" applyFont="1" applyBorder="1" applyAlignment="1">
      <alignment horizontal="center"/>
    </xf>
    <xf numFmtId="3" fontId="24" fillId="0" borderId="9" xfId="0" applyNumberFormat="1" applyFont="1" applyBorder="1" applyAlignment="1">
      <alignment horizontal="center"/>
    </xf>
    <xf numFmtId="164" fontId="24" fillId="0" borderId="10" xfId="0" applyNumberFormat="1" applyFont="1" applyBorder="1" applyAlignment="1">
      <alignment horizontal="center"/>
    </xf>
    <xf numFmtId="164" fontId="24" fillId="0" borderId="9" xfId="0" applyNumberFormat="1" applyFont="1" applyBorder="1" applyAlignment="1">
      <alignment horizontal="center"/>
    </xf>
    <xf numFmtId="164" fontId="24" fillId="0" borderId="0" xfId="0" applyNumberFormat="1" applyFont="1" applyAlignment="1">
      <alignment horizontal="center"/>
    </xf>
    <xf numFmtId="0" fontId="23" fillId="0" borderId="2" xfId="0" applyFont="1" applyBorder="1" applyAlignment="1">
      <alignment horizontal="left" indent="1"/>
    </xf>
    <xf numFmtId="4" fontId="23" fillId="0" borderId="24" xfId="0" applyNumberFormat="1" applyFont="1" applyBorder="1" applyAlignment="1">
      <alignment horizontal="center"/>
    </xf>
    <xf numFmtId="3" fontId="23" fillId="0" borderId="9" xfId="0" applyNumberFormat="1" applyFont="1" applyBorder="1" applyAlignment="1">
      <alignment horizontal="center"/>
    </xf>
    <xf numFmtId="164" fontId="23" fillId="0" borderId="10" xfId="0" applyNumberFormat="1" applyFont="1" applyBorder="1" applyAlignment="1">
      <alignment horizontal="center"/>
    </xf>
    <xf numFmtId="164" fontId="23" fillId="0" borderId="9" xfId="0" applyNumberFormat="1" applyFont="1" applyBorder="1" applyAlignment="1">
      <alignment horizontal="center"/>
    </xf>
    <xf numFmtId="0" fontId="23" fillId="0" borderId="1" xfId="0" applyFont="1" applyBorder="1" applyAlignment="1">
      <alignment horizontal="center" vertical="center"/>
    </xf>
    <xf numFmtId="0" fontId="23" fillId="0" borderId="12" xfId="0" applyFont="1" applyBorder="1" applyAlignment="1">
      <alignment horizontal="center" vertical="center"/>
    </xf>
    <xf numFmtId="164" fontId="23" fillId="0" borderId="24" xfId="0" applyNumberFormat="1" applyFont="1" applyBorder="1" applyAlignment="1">
      <alignment horizontal="center"/>
    </xf>
    <xf numFmtId="2" fontId="23" fillId="0" borderId="0" xfId="0" applyNumberFormat="1" applyFont="1" applyBorder="1" applyAlignment="1">
      <alignment horizontal="center"/>
    </xf>
    <xf numFmtId="2" fontId="23" fillId="0" borderId="10" xfId="0" applyNumberFormat="1" applyFont="1" applyBorder="1" applyAlignment="1">
      <alignment horizontal="center"/>
    </xf>
    <xf numFmtId="0" fontId="24" fillId="0" borderId="53" xfId="0" applyFont="1" applyBorder="1"/>
    <xf numFmtId="0" fontId="32" fillId="0" borderId="0" xfId="0" applyFont="1"/>
    <xf numFmtId="164" fontId="23" fillId="0" borderId="0" xfId="0" applyNumberFormat="1" applyFont="1"/>
    <xf numFmtId="165" fontId="23" fillId="0" borderId="0" xfId="1" applyNumberFormat="1" applyFont="1"/>
    <xf numFmtId="4" fontId="24" fillId="0" borderId="4" xfId="0" applyNumberFormat="1" applyFont="1" applyBorder="1" applyAlignment="1">
      <alignment horizontal="center"/>
    </xf>
    <xf numFmtId="4" fontId="24" fillId="0" borderId="5" xfId="0" applyNumberFormat="1" applyFont="1" applyBorder="1" applyAlignment="1">
      <alignment horizontal="center"/>
    </xf>
    <xf numFmtId="4" fontId="24" fillId="0" borderId="54" xfId="0" applyNumberFormat="1" applyFont="1" applyBorder="1" applyAlignment="1">
      <alignment horizontal="center"/>
    </xf>
    <xf numFmtId="3" fontId="24" fillId="0" borderId="0" xfId="0" applyNumberFormat="1" applyFont="1" applyBorder="1" applyAlignment="1">
      <alignment horizontal="center"/>
    </xf>
    <xf numFmtId="3" fontId="23" fillId="0" borderId="0" xfId="0" applyNumberFormat="1" applyFont="1" applyBorder="1" applyAlignment="1">
      <alignment horizontal="center"/>
    </xf>
    <xf numFmtId="164" fontId="23" fillId="0" borderId="4" xfId="0" applyNumberFormat="1" applyFont="1" applyBorder="1" applyAlignment="1">
      <alignment horizontal="center"/>
    </xf>
    <xf numFmtId="164" fontId="23" fillId="0" borderId="5" xfId="0" applyNumberFormat="1" applyFont="1" applyBorder="1" applyAlignment="1">
      <alignment horizontal="center"/>
    </xf>
    <xf numFmtId="164" fontId="23" fillId="0" borderId="54" xfId="0" applyNumberFormat="1" applyFont="1" applyBorder="1" applyAlignment="1">
      <alignment horizontal="center"/>
    </xf>
    <xf numFmtId="164" fontId="23" fillId="0" borderId="55" xfId="0" applyNumberFormat="1" applyFont="1" applyBorder="1" applyAlignment="1">
      <alignment horizontal="center"/>
    </xf>
    <xf numFmtId="164" fontId="23" fillId="0" borderId="0" xfId="0" applyNumberFormat="1" applyFont="1" applyBorder="1" applyAlignment="1">
      <alignment horizontal="center"/>
    </xf>
    <xf numFmtId="0" fontId="5" fillId="0" borderId="0" xfId="2" applyAlignment="1" applyProtection="1"/>
    <xf numFmtId="3" fontId="10" fillId="0" borderId="0" xfId="0" applyNumberFormat="1" applyFont="1" applyBorder="1" applyAlignment="1">
      <alignment horizontal="center" wrapText="1"/>
    </xf>
    <xf numFmtId="3" fontId="10" fillId="0" borderId="0" xfId="0" applyNumberFormat="1" applyFont="1" applyBorder="1" applyAlignment="1">
      <alignment horizontal="center"/>
    </xf>
    <xf numFmtId="0" fontId="10" fillId="0" borderId="0" xfId="0" applyFont="1" applyBorder="1" applyAlignment="1">
      <alignment horizontal="center"/>
    </xf>
    <xf numFmtId="0" fontId="0" fillId="0" borderId="0" xfId="0" applyFont="1" applyBorder="1" applyAlignment="1">
      <alignment vertical="center"/>
    </xf>
    <xf numFmtId="0" fontId="10" fillId="0" borderId="1"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2" xfId="0" applyFont="1" applyBorder="1" applyAlignment="1">
      <alignment horizontal="center"/>
    </xf>
    <xf numFmtId="0" fontId="10" fillId="0" borderId="2" xfId="0" applyFont="1" applyBorder="1" applyAlignment="1">
      <alignment horizontal="center" wrapText="1"/>
    </xf>
    <xf numFmtId="0" fontId="10" fillId="0" borderId="3" xfId="0" applyFont="1" applyBorder="1" applyAlignment="1">
      <alignment horizontal="center"/>
    </xf>
    <xf numFmtId="3" fontId="10" fillId="0" borderId="1" xfId="0" applyNumberFormat="1" applyFont="1" applyBorder="1" applyAlignment="1">
      <alignment horizontal="center" wrapText="1"/>
    </xf>
    <xf numFmtId="3" fontId="10" fillId="0" borderId="1" xfId="0" applyNumberFormat="1" applyFont="1" applyBorder="1" applyAlignment="1">
      <alignment horizontal="center"/>
    </xf>
    <xf numFmtId="0" fontId="10" fillId="0" borderId="1" xfId="0" applyFont="1" applyBorder="1" applyAlignment="1">
      <alignment horizontal="center"/>
    </xf>
    <xf numFmtId="3" fontId="10" fillId="0" borderId="1" xfId="0" applyNumberFormat="1" applyFont="1" applyBorder="1" applyAlignment="1">
      <alignment horizontal="left"/>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0" fillId="0" borderId="0" xfId="0" applyAlignment="1">
      <alignment horizontal="left" wrapText="1"/>
    </xf>
    <xf numFmtId="0" fontId="0" fillId="0" borderId="4" xfId="0" applyBorder="1" applyAlignment="1">
      <alignment horizontal="center"/>
    </xf>
    <xf numFmtId="0" fontId="0" fillId="0" borderId="5" xfId="0" applyBorder="1" applyAlignment="1">
      <alignment horizontal="center"/>
    </xf>
    <xf numFmtId="0" fontId="17" fillId="0" borderId="37" xfId="0" applyFont="1" applyBorder="1" applyAlignment="1">
      <alignment horizontal="center" wrapText="1"/>
    </xf>
    <xf numFmtId="0" fontId="17" fillId="0" borderId="36" xfId="0" applyFont="1" applyBorder="1" applyAlignment="1">
      <alignment horizontal="center" wrapText="1"/>
    </xf>
    <xf numFmtId="0" fontId="17" fillId="0" borderId="28" xfId="0" applyFont="1" applyBorder="1" applyAlignment="1">
      <alignment horizontal="center" wrapText="1"/>
    </xf>
    <xf numFmtId="0" fontId="17" fillId="0" borderId="38" xfId="0" applyFont="1" applyBorder="1" applyAlignment="1">
      <alignment horizontal="center" wrapText="1"/>
    </xf>
    <xf numFmtId="0" fontId="17" fillId="0" borderId="39" xfId="0" applyFont="1" applyBorder="1" applyAlignment="1">
      <alignment horizontal="center" wrapText="1"/>
    </xf>
    <xf numFmtId="0" fontId="18" fillId="0" borderId="37" xfId="0" applyFont="1" applyBorder="1" applyAlignment="1">
      <alignment horizontal="center" wrapText="1"/>
    </xf>
    <xf numFmtId="0" fontId="18" fillId="0" borderId="36" xfId="0" applyFont="1" applyBorder="1" applyAlignment="1">
      <alignment horizontal="center" wrapText="1"/>
    </xf>
    <xf numFmtId="0" fontId="18" fillId="0" borderId="38" xfId="0" applyFont="1" applyBorder="1" applyAlignment="1">
      <alignment horizontal="center" wrapText="1"/>
    </xf>
    <xf numFmtId="0" fontId="0" fillId="0" borderId="18" xfId="0" applyFill="1" applyBorder="1" applyAlignment="1">
      <alignment horizontal="center"/>
    </xf>
    <xf numFmtId="0" fontId="0" fillId="0" borderId="3" xfId="0" applyFill="1" applyBorder="1" applyAlignment="1">
      <alignment horizontal="center"/>
    </xf>
    <xf numFmtId="0" fontId="0" fillId="0" borderId="1" xfId="0" applyFill="1" applyBorder="1" applyAlignment="1">
      <alignment horizontal="center"/>
    </xf>
    <xf numFmtId="0" fontId="0" fillId="0" borderId="1" xfId="0" applyFill="1" applyBorder="1" applyAlignment="1">
      <alignment horizontal="center" wrapText="1"/>
    </xf>
    <xf numFmtId="0" fontId="7" fillId="0" borderId="18" xfId="0" applyFont="1" applyFill="1" applyBorder="1" applyAlignment="1">
      <alignment horizontal="center"/>
    </xf>
    <xf numFmtId="0" fontId="7" fillId="0" borderId="3" xfId="0" applyFont="1" applyFill="1" applyBorder="1" applyAlignment="1">
      <alignment horizontal="center"/>
    </xf>
    <xf numFmtId="0" fontId="7" fillId="0" borderId="23" xfId="0" applyFont="1" applyFill="1" applyBorder="1" applyAlignment="1">
      <alignment horizontal="center"/>
    </xf>
    <xf numFmtId="0" fontId="7" fillId="0" borderId="22" xfId="0" applyFont="1" applyFill="1" applyBorder="1" applyAlignment="1">
      <alignment horizontal="center"/>
    </xf>
    <xf numFmtId="0" fontId="7" fillId="0" borderId="1" xfId="0" applyFont="1" applyFill="1" applyBorder="1" applyAlignment="1">
      <alignment horizontal="center"/>
    </xf>
    <xf numFmtId="0" fontId="0" fillId="0" borderId="23" xfId="0" applyFill="1" applyBorder="1" applyAlignment="1">
      <alignment horizontal="center"/>
    </xf>
    <xf numFmtId="0" fontId="0" fillId="0" borderId="22" xfId="0" applyFill="1" applyBorder="1" applyAlignment="1">
      <alignment horizontal="center"/>
    </xf>
    <xf numFmtId="0" fontId="0" fillId="0" borderId="21" xfId="0" applyFill="1" applyBorder="1" applyAlignment="1">
      <alignment horizontal="center"/>
    </xf>
    <xf numFmtId="0" fontId="0" fillId="0" borderId="4" xfId="0" applyFill="1" applyBorder="1" applyAlignment="1">
      <alignment horizontal="center"/>
    </xf>
    <xf numFmtId="0" fontId="0" fillId="0" borderId="5" xfId="0" applyFill="1" applyBorder="1" applyAlignment="1">
      <alignment horizontal="center"/>
    </xf>
    <xf numFmtId="0" fontId="11" fillId="0" borderId="37" xfId="0" applyFont="1" applyBorder="1" applyAlignment="1">
      <alignment horizontal="center"/>
    </xf>
    <xf numFmtId="0" fontId="11" fillId="0" borderId="36" xfId="0" applyFont="1" applyBorder="1" applyAlignment="1">
      <alignment horizontal="center"/>
    </xf>
    <xf numFmtId="0" fontId="11" fillId="0" borderId="28" xfId="0" applyFont="1" applyBorder="1" applyAlignment="1">
      <alignment horizontal="center"/>
    </xf>
    <xf numFmtId="0" fontId="19" fillId="5" borderId="23" xfId="0" applyFont="1" applyFill="1" applyBorder="1" applyAlignment="1">
      <alignment horizontal="left"/>
    </xf>
    <xf numFmtId="0" fontId="19" fillId="5" borderId="21" xfId="0" applyFont="1" applyFill="1" applyBorder="1" applyAlignment="1">
      <alignment horizontal="left"/>
    </xf>
    <xf numFmtId="0" fontId="19" fillId="5" borderId="22" xfId="0" applyFont="1" applyFill="1" applyBorder="1" applyAlignment="1">
      <alignment horizontal="left"/>
    </xf>
    <xf numFmtId="0" fontId="2" fillId="3" borderId="23" xfId="0" applyFont="1" applyFill="1" applyBorder="1" applyAlignment="1">
      <alignment horizontal="center"/>
    </xf>
    <xf numFmtId="0" fontId="2" fillId="3" borderId="21" xfId="0" applyFont="1" applyFill="1" applyBorder="1" applyAlignment="1">
      <alignment horizontal="center"/>
    </xf>
    <xf numFmtId="0" fontId="2" fillId="3" borderId="22" xfId="0" applyFont="1" applyFill="1" applyBorder="1" applyAlignment="1">
      <alignment horizontal="center"/>
    </xf>
    <xf numFmtId="0" fontId="0" fillId="0" borderId="23" xfId="0" applyFont="1" applyBorder="1" applyAlignment="1">
      <alignment horizontal="center" vertical="center" wrapText="1"/>
    </xf>
    <xf numFmtId="0" fontId="0" fillId="0" borderId="21" xfId="0" applyFont="1" applyBorder="1" applyAlignment="1">
      <alignment horizontal="center" vertical="center" wrapText="1"/>
    </xf>
    <xf numFmtId="0" fontId="0" fillId="0" borderId="22" xfId="0" applyFont="1" applyBorder="1" applyAlignment="1">
      <alignment horizontal="center" vertical="center" wrapText="1"/>
    </xf>
    <xf numFmtId="0" fontId="2" fillId="3" borderId="23" xfId="0" applyFont="1" applyFill="1" applyBorder="1" applyAlignment="1">
      <alignment horizontal="center" vertical="center" wrapText="1"/>
    </xf>
    <xf numFmtId="0" fontId="2" fillId="3" borderId="21" xfId="0" applyFont="1" applyFill="1" applyBorder="1" applyAlignment="1">
      <alignment horizontal="center" vertical="center" wrapText="1"/>
    </xf>
    <xf numFmtId="0" fontId="2" fillId="3" borderId="22" xfId="0" applyFont="1" applyFill="1" applyBorder="1" applyAlignment="1">
      <alignment horizontal="center" vertical="center" wrapText="1"/>
    </xf>
    <xf numFmtId="0" fontId="0" fillId="0" borderId="23" xfId="0" applyFont="1" applyFill="1" applyBorder="1" applyAlignment="1">
      <alignment horizontal="center"/>
    </xf>
    <xf numFmtId="0" fontId="0" fillId="0" borderId="21" xfId="0" applyFont="1" applyFill="1" applyBorder="1" applyAlignment="1">
      <alignment horizontal="center"/>
    </xf>
    <xf numFmtId="0" fontId="0" fillId="0" borderId="22" xfId="0" applyFont="1" applyFill="1" applyBorder="1" applyAlignment="1">
      <alignment horizontal="center"/>
    </xf>
    <xf numFmtId="0" fontId="2" fillId="3" borderId="23" xfId="0" applyFont="1" applyFill="1" applyBorder="1" applyAlignment="1">
      <alignment horizontal="center" wrapText="1"/>
    </xf>
    <xf numFmtId="0" fontId="2" fillId="3" borderId="21" xfId="0" applyFont="1" applyFill="1" applyBorder="1" applyAlignment="1">
      <alignment horizontal="center" wrapText="1"/>
    </xf>
    <xf numFmtId="0" fontId="2" fillId="3" borderId="22" xfId="0" applyFont="1" applyFill="1" applyBorder="1" applyAlignment="1">
      <alignment horizontal="center" wrapText="1"/>
    </xf>
    <xf numFmtId="4" fontId="24" fillId="2" borderId="0" xfId="0" applyNumberFormat="1" applyFont="1" applyFill="1" applyAlignment="1">
      <alignment horizontal="center"/>
    </xf>
    <xf numFmtId="4" fontId="23" fillId="2" borderId="0" xfId="0" applyNumberFormat="1" applyFont="1" applyFill="1" applyAlignment="1">
      <alignment horizontal="center"/>
    </xf>
    <xf numFmtId="3" fontId="24" fillId="2" borderId="0" xfId="0" applyNumberFormat="1" applyFont="1" applyFill="1" applyAlignment="1">
      <alignment horizontal="center"/>
    </xf>
    <xf numFmtId="3" fontId="23" fillId="2" borderId="0" xfId="0" applyNumberFormat="1" applyFont="1" applyFill="1" applyAlignment="1">
      <alignment horizontal="center"/>
    </xf>
    <xf numFmtId="4" fontId="24" fillId="2" borderId="24" xfId="0" applyNumberFormat="1" applyFont="1" applyFill="1" applyBorder="1" applyAlignment="1">
      <alignment horizontal="center"/>
    </xf>
    <xf numFmtId="4" fontId="24" fillId="2" borderId="0" xfId="0" applyNumberFormat="1" applyFont="1" applyFill="1" applyBorder="1" applyAlignment="1">
      <alignment horizontal="center"/>
    </xf>
    <xf numFmtId="4" fontId="23" fillId="2" borderId="24" xfId="0" applyNumberFormat="1" applyFont="1" applyFill="1" applyBorder="1" applyAlignment="1">
      <alignment horizontal="center"/>
    </xf>
    <xf numFmtId="4" fontId="23" fillId="2" borderId="0" xfId="0" applyNumberFormat="1" applyFont="1" applyFill="1" applyBorder="1" applyAlignment="1">
      <alignment horizontal="center"/>
    </xf>
    <xf numFmtId="3" fontId="24" fillId="2" borderId="9" xfId="0" applyNumberFormat="1" applyFont="1" applyFill="1" applyBorder="1" applyAlignment="1">
      <alignment horizontal="center"/>
    </xf>
    <xf numFmtId="3" fontId="23" fillId="2" borderId="9" xfId="0" applyNumberFormat="1" applyFont="1" applyFill="1" applyBorder="1" applyAlignment="1">
      <alignment horizontal="center"/>
    </xf>
    <xf numFmtId="164" fontId="24" fillId="2" borderId="9" xfId="0" applyNumberFormat="1" applyFont="1" applyFill="1" applyBorder="1" applyAlignment="1">
      <alignment horizontal="center"/>
    </xf>
    <xf numFmtId="164" fontId="24" fillId="2" borderId="10" xfId="0" applyNumberFormat="1" applyFont="1" applyFill="1" applyBorder="1" applyAlignment="1">
      <alignment horizontal="center"/>
    </xf>
    <xf numFmtId="164" fontId="23" fillId="2" borderId="9" xfId="0" applyNumberFormat="1" applyFont="1" applyFill="1" applyBorder="1" applyAlignment="1">
      <alignment horizontal="center"/>
    </xf>
    <xf numFmtId="164" fontId="23" fillId="2" borderId="10" xfId="0" applyNumberFormat="1" applyFont="1" applyFill="1" applyBorder="1" applyAlignment="1">
      <alignment horizontal="center"/>
    </xf>
  </cellXfs>
  <cellStyles count="13">
    <cellStyle name="Comma 2" xfId="3"/>
    <cellStyle name="Hyperlink" xfId="2" builtinId="8"/>
    <cellStyle name="Normal" xfId="0" builtinId="0"/>
    <cellStyle name="Normal 2" xfId="4"/>
    <cellStyle name="Normal 3" xfId="5"/>
    <cellStyle name="Normal 4" xfId="6"/>
    <cellStyle name="Normal 5" xfId="7"/>
    <cellStyle name="Normal 6" xfId="8"/>
    <cellStyle name="Normal 67" xfId="9"/>
    <cellStyle name="Normal 7" xfId="10"/>
    <cellStyle name="Normal 8" xfId="11"/>
    <cellStyle name="Normal 9" xfId="12"/>
    <cellStyle name="Percent" xfId="1" builtinId="5"/>
  </cellStyles>
  <dxfs count="2">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png"/></Relationships>
</file>

<file path=xl/drawings/_rels/drawing10.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png"/></Relationships>
</file>

<file path=xl/drawings/_rels/drawing11.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png"/></Relationships>
</file>

<file path=xl/drawings/_rels/drawing1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png"/></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png"/></Relationships>
</file>

<file path=xl/drawings/_rels/drawing3.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png"/></Relationships>
</file>

<file path=xl/drawings/_rels/drawing4.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png"/></Relationships>
</file>

<file path=xl/drawings/_rels/drawing5.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png"/></Relationships>
</file>

<file path=xl/drawings/_rels/drawing6.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png"/></Relationships>
</file>

<file path=xl/drawings/_rels/drawing7.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png"/></Relationships>
</file>

<file path=xl/drawings/_rels/drawing8.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png"/></Relationships>
</file>

<file path=xl/drawings/_rels/drawing9.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twoCellAnchor>
    <xdr:from>
      <xdr:col>3</xdr:col>
      <xdr:colOff>485775</xdr:colOff>
      <xdr:row>26</xdr:row>
      <xdr:rowOff>28575</xdr:rowOff>
    </xdr:from>
    <xdr:to>
      <xdr:col>3</xdr:col>
      <xdr:colOff>628650</xdr:colOff>
      <xdr:row>27</xdr:row>
      <xdr:rowOff>28575</xdr:rowOff>
    </xdr:to>
    <xdr:pic>
      <xdr:nvPicPr>
        <xdr:cNvPr id="2" name="Picture 1"/>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blip>
        <a:srcRect/>
        <a:stretch>
          <a:fillRect/>
        </a:stretch>
      </xdr:blipFill>
      <xdr:spPr bwMode="auto">
        <a:xfrm>
          <a:off x="4219575" y="3981450"/>
          <a:ext cx="142875" cy="228600"/>
        </a:xfrm>
        <a:prstGeom prst="rect">
          <a:avLst/>
        </a:prstGeom>
        <a:noFill/>
      </xdr:spPr>
    </xdr:pic>
    <xdr:clientData/>
  </xdr:twoCellAnchor>
  <xdr:twoCellAnchor>
    <xdr:from>
      <xdr:col>6</xdr:col>
      <xdr:colOff>428625</xdr:colOff>
      <xdr:row>26</xdr:row>
      <xdr:rowOff>28575</xdr:rowOff>
    </xdr:from>
    <xdr:to>
      <xdr:col>6</xdr:col>
      <xdr:colOff>581025</xdr:colOff>
      <xdr:row>27</xdr:row>
      <xdr:rowOff>0</xdr:rowOff>
    </xdr:to>
    <xdr:pic>
      <xdr:nvPicPr>
        <xdr:cNvPr id="3" name="Picture 2"/>
        <xdr:cNvPicPr>
          <a:picLocks noChangeAspect="1" noChangeArrowheads="1"/>
        </xdr:cNvPicPr>
      </xdr:nvPicPr>
      <xdr:blipFill>
        <a:blip xmlns:r="http://schemas.openxmlformats.org/officeDocument/2006/relationships" r:embed="rId2" cstate="print">
          <a:clrChange>
            <a:clrFrom>
              <a:srgbClr val="FFFFFF"/>
            </a:clrFrom>
            <a:clrTo>
              <a:srgbClr val="FFFFFF">
                <a:alpha val="0"/>
              </a:srgbClr>
            </a:clrTo>
          </a:clrChange>
        </a:blip>
        <a:srcRect/>
        <a:stretch>
          <a:fillRect/>
        </a:stretch>
      </xdr:blipFill>
      <xdr:spPr bwMode="auto">
        <a:xfrm>
          <a:off x="7305675" y="3981450"/>
          <a:ext cx="152400" cy="200025"/>
        </a:xfrm>
        <a:prstGeom prst="rect">
          <a:avLst/>
        </a:prstGeom>
        <a:noFill/>
      </xdr:spPr>
    </xdr:pic>
    <xdr:clientData/>
  </xdr:twoCellAnchor>
  <xdr:twoCellAnchor>
    <xdr:from>
      <xdr:col>7</xdr:col>
      <xdr:colOff>447675</xdr:colOff>
      <xdr:row>26</xdr:row>
      <xdr:rowOff>28575</xdr:rowOff>
    </xdr:from>
    <xdr:to>
      <xdr:col>7</xdr:col>
      <xdr:colOff>600075</xdr:colOff>
      <xdr:row>26</xdr:row>
      <xdr:rowOff>219075</xdr:rowOff>
    </xdr:to>
    <xdr:pic>
      <xdr:nvPicPr>
        <xdr:cNvPr id="4" name="Picture 3"/>
        <xdr:cNvPicPr>
          <a:picLocks noChangeAspect="1" noChangeArrowheads="1"/>
        </xdr:cNvPicPr>
      </xdr:nvPicPr>
      <xdr:blipFill>
        <a:blip xmlns:r="http://schemas.openxmlformats.org/officeDocument/2006/relationships" r:embed="rId3" cstate="print">
          <a:clrChange>
            <a:clrFrom>
              <a:srgbClr val="FFFFFF"/>
            </a:clrFrom>
            <a:clrTo>
              <a:srgbClr val="FFFFFF">
                <a:alpha val="0"/>
              </a:srgbClr>
            </a:clrTo>
          </a:clrChange>
        </a:blip>
        <a:srcRect/>
        <a:stretch>
          <a:fillRect/>
        </a:stretch>
      </xdr:blipFill>
      <xdr:spPr bwMode="auto">
        <a:xfrm>
          <a:off x="8372475" y="3981450"/>
          <a:ext cx="152400" cy="190500"/>
        </a:xfrm>
        <a:prstGeom prst="rect">
          <a:avLst/>
        </a:prstGeom>
        <a:noFill/>
      </xdr:spPr>
    </xdr:pic>
    <xdr:clientData/>
  </xdr:twoCellAnchor>
  <xdr:twoCellAnchor>
    <xdr:from>
      <xdr:col>12</xdr:col>
      <xdr:colOff>447675</xdr:colOff>
      <xdr:row>26</xdr:row>
      <xdr:rowOff>38100</xdr:rowOff>
    </xdr:from>
    <xdr:to>
      <xdr:col>12</xdr:col>
      <xdr:colOff>619125</xdr:colOff>
      <xdr:row>27</xdr:row>
      <xdr:rowOff>0</xdr:rowOff>
    </xdr:to>
    <xdr:pic>
      <xdr:nvPicPr>
        <xdr:cNvPr id="5" name="Picture 4"/>
        <xdr:cNvPicPr>
          <a:picLocks noChangeAspect="1" noChangeArrowheads="1"/>
        </xdr:cNvPicPr>
      </xdr:nvPicPr>
      <xdr:blipFill>
        <a:blip xmlns:r="http://schemas.openxmlformats.org/officeDocument/2006/relationships" r:embed="rId4" cstate="print">
          <a:clrChange>
            <a:clrFrom>
              <a:srgbClr val="FFFFFF"/>
            </a:clrFrom>
            <a:clrTo>
              <a:srgbClr val="FFFFFF">
                <a:alpha val="0"/>
              </a:srgbClr>
            </a:clrTo>
          </a:clrChange>
        </a:blip>
        <a:srcRect/>
        <a:stretch>
          <a:fillRect/>
        </a:stretch>
      </xdr:blipFill>
      <xdr:spPr bwMode="auto">
        <a:xfrm>
          <a:off x="13611225" y="3990975"/>
          <a:ext cx="171450" cy="190500"/>
        </a:xfrm>
        <a:prstGeom prst="rect">
          <a:avLst/>
        </a:prstGeom>
        <a:noFill/>
      </xdr:spPr>
    </xdr:pic>
    <xdr:clientData/>
  </xdr:twoCellAnchor>
  <xdr:twoCellAnchor>
    <xdr:from>
      <xdr:col>5</xdr:col>
      <xdr:colOff>314325</xdr:colOff>
      <xdr:row>26</xdr:row>
      <xdr:rowOff>38100</xdr:rowOff>
    </xdr:from>
    <xdr:to>
      <xdr:col>5</xdr:col>
      <xdr:colOff>790575</xdr:colOff>
      <xdr:row>27</xdr:row>
      <xdr:rowOff>9525</xdr:rowOff>
    </xdr:to>
    <xdr:pic>
      <xdr:nvPicPr>
        <xdr:cNvPr id="6" name="Picture 8"/>
        <xdr:cNvPicPr>
          <a:picLocks noChangeAspect="1" noChangeArrowheads="1"/>
        </xdr:cNvPicPr>
      </xdr:nvPicPr>
      <xdr:blipFill>
        <a:blip xmlns:r="http://schemas.openxmlformats.org/officeDocument/2006/relationships" r:embed="rId5" cstate="print">
          <a:clrChange>
            <a:clrFrom>
              <a:srgbClr val="FFFFFF"/>
            </a:clrFrom>
            <a:clrTo>
              <a:srgbClr val="FFFFFF">
                <a:alpha val="0"/>
              </a:srgbClr>
            </a:clrTo>
          </a:clrChange>
        </a:blip>
        <a:srcRect/>
        <a:stretch>
          <a:fillRect/>
        </a:stretch>
      </xdr:blipFill>
      <xdr:spPr bwMode="auto">
        <a:xfrm>
          <a:off x="6143625" y="3990975"/>
          <a:ext cx="476250" cy="200025"/>
        </a:xfrm>
        <a:prstGeom prst="rect">
          <a:avLst/>
        </a:prstGeom>
        <a:noFill/>
      </xdr:spPr>
    </xdr:pic>
    <xdr:clientData/>
  </xdr:twoCellAnchor>
  <xdr:twoCellAnchor>
    <xdr:from>
      <xdr:col>4</xdr:col>
      <xdr:colOff>266700</xdr:colOff>
      <xdr:row>44</xdr:row>
      <xdr:rowOff>104775</xdr:rowOff>
    </xdr:from>
    <xdr:to>
      <xdr:col>4</xdr:col>
      <xdr:colOff>981075</xdr:colOff>
      <xdr:row>46</xdr:row>
      <xdr:rowOff>85725</xdr:rowOff>
    </xdr:to>
    <xdr:pic>
      <xdr:nvPicPr>
        <xdr:cNvPr id="7" name="Picture 9"/>
        <xdr:cNvPicPr>
          <a:picLocks noChangeAspect="1" noChangeArrowheads="1"/>
        </xdr:cNvPicPr>
      </xdr:nvPicPr>
      <xdr:blipFill>
        <a:blip xmlns:r="http://schemas.openxmlformats.org/officeDocument/2006/relationships" r:embed="rId6" cstate="print">
          <a:clrChange>
            <a:clrFrom>
              <a:srgbClr val="FFFFFF"/>
            </a:clrFrom>
            <a:clrTo>
              <a:srgbClr val="FFFFFF">
                <a:alpha val="0"/>
              </a:srgbClr>
            </a:clrTo>
          </a:clrChange>
        </a:blip>
        <a:srcRect/>
        <a:stretch>
          <a:fillRect/>
        </a:stretch>
      </xdr:blipFill>
      <xdr:spPr bwMode="auto">
        <a:xfrm>
          <a:off x="5048250" y="7000875"/>
          <a:ext cx="714375" cy="314325"/>
        </a:xfrm>
        <a:prstGeom prst="rect">
          <a:avLst/>
        </a:prstGeom>
        <a:noFill/>
      </xdr:spPr>
    </xdr:pic>
    <xdr:clientData/>
  </xdr:twoCellAnchor>
  <xdr:twoCellAnchor>
    <xdr:from>
      <xdr:col>9</xdr:col>
      <xdr:colOff>66675</xdr:colOff>
      <xdr:row>26</xdr:row>
      <xdr:rowOff>19050</xdr:rowOff>
    </xdr:from>
    <xdr:to>
      <xdr:col>9</xdr:col>
      <xdr:colOff>1028700</xdr:colOff>
      <xdr:row>26</xdr:row>
      <xdr:rowOff>219075</xdr:rowOff>
    </xdr:to>
    <xdr:pic>
      <xdr:nvPicPr>
        <xdr:cNvPr id="8" name="Picture 10"/>
        <xdr:cNvPicPr>
          <a:picLocks noChangeAspect="1" noChangeArrowheads="1"/>
        </xdr:cNvPicPr>
      </xdr:nvPicPr>
      <xdr:blipFill>
        <a:blip xmlns:r="http://schemas.openxmlformats.org/officeDocument/2006/relationships" r:embed="rId7" cstate="print">
          <a:clrChange>
            <a:clrFrom>
              <a:srgbClr val="FFFFFF"/>
            </a:clrFrom>
            <a:clrTo>
              <a:srgbClr val="FFFFFF">
                <a:alpha val="0"/>
              </a:srgbClr>
            </a:clrTo>
          </a:clrChange>
        </a:blip>
        <a:srcRect/>
        <a:stretch>
          <a:fillRect/>
        </a:stretch>
      </xdr:blipFill>
      <xdr:spPr bwMode="auto">
        <a:xfrm>
          <a:off x="10086975" y="3971925"/>
          <a:ext cx="962025" cy="200025"/>
        </a:xfrm>
        <a:prstGeom prst="rect">
          <a:avLst/>
        </a:prstGeom>
        <a:noFill/>
      </xdr:spPr>
    </xdr:pic>
    <xdr:clientData/>
  </xdr:twoCellAnchor>
  <xdr:twoCellAnchor>
    <xdr:from>
      <xdr:col>7</xdr:col>
      <xdr:colOff>933450</xdr:colOff>
      <xdr:row>44</xdr:row>
      <xdr:rowOff>104775</xdr:rowOff>
    </xdr:from>
    <xdr:to>
      <xdr:col>8</xdr:col>
      <xdr:colOff>1028700</xdr:colOff>
      <xdr:row>46</xdr:row>
      <xdr:rowOff>85725</xdr:rowOff>
    </xdr:to>
    <xdr:pic>
      <xdr:nvPicPr>
        <xdr:cNvPr id="9" name="Picture 11"/>
        <xdr:cNvPicPr>
          <a:picLocks noChangeAspect="1" noChangeArrowheads="1"/>
        </xdr:cNvPicPr>
      </xdr:nvPicPr>
      <xdr:blipFill>
        <a:blip xmlns:r="http://schemas.openxmlformats.org/officeDocument/2006/relationships" r:embed="rId8" cstate="print">
          <a:clrChange>
            <a:clrFrom>
              <a:srgbClr val="FFFFFF"/>
            </a:clrFrom>
            <a:clrTo>
              <a:srgbClr val="FFFFFF">
                <a:alpha val="0"/>
              </a:srgbClr>
            </a:clrTo>
          </a:clrChange>
        </a:blip>
        <a:srcRect/>
        <a:stretch>
          <a:fillRect/>
        </a:stretch>
      </xdr:blipFill>
      <xdr:spPr bwMode="auto">
        <a:xfrm>
          <a:off x="8858250" y="7000875"/>
          <a:ext cx="1143000" cy="314325"/>
        </a:xfrm>
        <a:prstGeom prst="rect">
          <a:avLst/>
        </a:prstGeom>
        <a:noFill/>
      </xdr:spPr>
    </xdr:pic>
    <xdr:clientData/>
  </xdr:twoCellAnchor>
  <xdr:twoCellAnchor>
    <xdr:from>
      <xdr:col>13</xdr:col>
      <xdr:colOff>19050</xdr:colOff>
      <xdr:row>26</xdr:row>
      <xdr:rowOff>38100</xdr:rowOff>
    </xdr:from>
    <xdr:to>
      <xdr:col>13</xdr:col>
      <xdr:colOff>1038225</xdr:colOff>
      <xdr:row>27</xdr:row>
      <xdr:rowOff>0</xdr:rowOff>
    </xdr:to>
    <xdr:pic>
      <xdr:nvPicPr>
        <xdr:cNvPr id="10" name="Picture 12"/>
        <xdr:cNvPicPr>
          <a:picLocks noChangeAspect="1" noChangeArrowheads="1"/>
        </xdr:cNvPicPr>
      </xdr:nvPicPr>
      <xdr:blipFill>
        <a:blip xmlns:r="http://schemas.openxmlformats.org/officeDocument/2006/relationships" r:embed="rId9" cstate="print">
          <a:clrChange>
            <a:clrFrom>
              <a:srgbClr val="FFFFFF"/>
            </a:clrFrom>
            <a:clrTo>
              <a:srgbClr val="FFFFFF">
                <a:alpha val="0"/>
              </a:srgbClr>
            </a:clrTo>
          </a:clrChange>
        </a:blip>
        <a:srcRect/>
        <a:stretch>
          <a:fillRect/>
        </a:stretch>
      </xdr:blipFill>
      <xdr:spPr bwMode="auto">
        <a:xfrm>
          <a:off x="14230350" y="3990975"/>
          <a:ext cx="1019175" cy="190500"/>
        </a:xfrm>
        <a:prstGeom prst="rect">
          <a:avLst/>
        </a:prstGeom>
        <a:noFill/>
      </xdr:spPr>
    </xdr:pic>
    <xdr:clientData/>
  </xdr:twoCellAnchor>
  <xdr:twoCellAnchor>
    <xdr:from>
      <xdr:col>11</xdr:col>
      <xdr:colOff>857250</xdr:colOff>
      <xdr:row>44</xdr:row>
      <xdr:rowOff>114300</xdr:rowOff>
    </xdr:from>
    <xdr:to>
      <xdr:col>12</xdr:col>
      <xdr:colOff>1038225</xdr:colOff>
      <xdr:row>46</xdr:row>
      <xdr:rowOff>95250</xdr:rowOff>
    </xdr:to>
    <xdr:pic>
      <xdr:nvPicPr>
        <xdr:cNvPr id="11" name="Picture 13"/>
        <xdr:cNvPicPr>
          <a:picLocks noChangeAspect="1" noChangeArrowheads="1"/>
        </xdr:cNvPicPr>
      </xdr:nvPicPr>
      <xdr:blipFill>
        <a:blip xmlns:r="http://schemas.openxmlformats.org/officeDocument/2006/relationships" r:embed="rId10" cstate="print">
          <a:clrChange>
            <a:clrFrom>
              <a:srgbClr val="FFFFFF"/>
            </a:clrFrom>
            <a:clrTo>
              <a:srgbClr val="FFFFFF">
                <a:alpha val="0"/>
              </a:srgbClr>
            </a:clrTo>
          </a:clrChange>
        </a:blip>
        <a:srcRect/>
        <a:stretch>
          <a:fillRect/>
        </a:stretch>
      </xdr:blipFill>
      <xdr:spPr bwMode="auto">
        <a:xfrm>
          <a:off x="12973050" y="7010400"/>
          <a:ext cx="1228725" cy="314325"/>
        </a:xfrm>
        <a:prstGeom prst="rect">
          <a:avLst/>
        </a:prstGeom>
        <a:noFill/>
      </xdr:spPr>
    </xdr:pic>
    <xdr:clientData/>
  </xdr:twoCellAnchor>
  <xdr:twoCellAnchor>
    <xdr:from>
      <xdr:col>2</xdr:col>
      <xdr:colOff>295275</xdr:colOff>
      <xdr:row>58</xdr:row>
      <xdr:rowOff>0</xdr:rowOff>
    </xdr:from>
    <xdr:to>
      <xdr:col>2</xdr:col>
      <xdr:colOff>771525</xdr:colOff>
      <xdr:row>59</xdr:row>
      <xdr:rowOff>0</xdr:rowOff>
    </xdr:to>
    <xdr:pic>
      <xdr:nvPicPr>
        <xdr:cNvPr id="12" name="Picture 8"/>
        <xdr:cNvPicPr>
          <a:picLocks noChangeAspect="1" noChangeArrowheads="1"/>
        </xdr:cNvPicPr>
      </xdr:nvPicPr>
      <xdr:blipFill>
        <a:blip xmlns:r="http://schemas.openxmlformats.org/officeDocument/2006/relationships" r:embed="rId5" cstate="print">
          <a:clrChange>
            <a:clrFrom>
              <a:srgbClr val="FFFFFF"/>
            </a:clrFrom>
            <a:clrTo>
              <a:srgbClr val="FFFFFF">
                <a:alpha val="0"/>
              </a:srgbClr>
            </a:clrTo>
          </a:clrChange>
        </a:blip>
        <a:srcRect/>
        <a:stretch>
          <a:fillRect/>
        </a:stretch>
      </xdr:blipFill>
      <xdr:spPr bwMode="auto">
        <a:xfrm>
          <a:off x="2981325" y="8991600"/>
          <a:ext cx="476250" cy="190500"/>
        </a:xfrm>
        <a:prstGeom prst="rect">
          <a:avLst/>
        </a:prstGeom>
        <a:noFill/>
      </xdr:spPr>
    </xdr:pic>
    <xdr:clientData/>
  </xdr:twoCellAnchor>
  <xdr:twoCellAnchor>
    <xdr:from>
      <xdr:col>3</xdr:col>
      <xdr:colOff>0</xdr:colOff>
      <xdr:row>58</xdr:row>
      <xdr:rowOff>0</xdr:rowOff>
    </xdr:from>
    <xdr:to>
      <xdr:col>3</xdr:col>
      <xdr:colOff>962025</xdr:colOff>
      <xdr:row>59</xdr:row>
      <xdr:rowOff>0</xdr:rowOff>
    </xdr:to>
    <xdr:pic>
      <xdr:nvPicPr>
        <xdr:cNvPr id="13" name="Picture 10"/>
        <xdr:cNvPicPr>
          <a:picLocks noChangeAspect="1" noChangeArrowheads="1"/>
        </xdr:cNvPicPr>
      </xdr:nvPicPr>
      <xdr:blipFill>
        <a:blip xmlns:r="http://schemas.openxmlformats.org/officeDocument/2006/relationships" r:embed="rId7" cstate="print">
          <a:clrChange>
            <a:clrFrom>
              <a:srgbClr val="FFFFFF"/>
            </a:clrFrom>
            <a:clrTo>
              <a:srgbClr val="FFFFFF">
                <a:alpha val="0"/>
              </a:srgbClr>
            </a:clrTo>
          </a:clrChange>
        </a:blip>
        <a:srcRect/>
        <a:stretch>
          <a:fillRect/>
        </a:stretch>
      </xdr:blipFill>
      <xdr:spPr bwMode="auto">
        <a:xfrm>
          <a:off x="3733800" y="8991600"/>
          <a:ext cx="962025" cy="190500"/>
        </a:xfrm>
        <a:prstGeom prst="rect">
          <a:avLst/>
        </a:prstGeom>
        <a:noFill/>
      </xdr:spPr>
    </xdr:pic>
    <xdr:clientData/>
  </xdr:twoCellAnchor>
  <xdr:twoCellAnchor>
    <xdr:from>
      <xdr:col>4</xdr:col>
      <xdr:colOff>28575</xdr:colOff>
      <xdr:row>58</xdr:row>
      <xdr:rowOff>0</xdr:rowOff>
    </xdr:from>
    <xdr:to>
      <xdr:col>5</xdr:col>
      <xdr:colOff>0</xdr:colOff>
      <xdr:row>59</xdr:row>
      <xdr:rowOff>0</xdr:rowOff>
    </xdr:to>
    <xdr:pic>
      <xdr:nvPicPr>
        <xdr:cNvPr id="14" name="Picture 12"/>
        <xdr:cNvPicPr>
          <a:picLocks noChangeAspect="1" noChangeArrowheads="1"/>
        </xdr:cNvPicPr>
      </xdr:nvPicPr>
      <xdr:blipFill>
        <a:blip xmlns:r="http://schemas.openxmlformats.org/officeDocument/2006/relationships" r:embed="rId9" cstate="print">
          <a:clrChange>
            <a:clrFrom>
              <a:srgbClr val="FFFFFF"/>
            </a:clrFrom>
            <a:clrTo>
              <a:srgbClr val="FFFFFF">
                <a:alpha val="0"/>
              </a:srgbClr>
            </a:clrTo>
          </a:clrChange>
        </a:blip>
        <a:srcRect/>
        <a:stretch>
          <a:fillRect/>
        </a:stretch>
      </xdr:blipFill>
      <xdr:spPr bwMode="auto">
        <a:xfrm>
          <a:off x="4810125" y="8991600"/>
          <a:ext cx="1019175" cy="190500"/>
        </a:xfrm>
        <a:prstGeom prst="rect">
          <a:avLst/>
        </a:prstGeom>
        <a:noFill/>
      </xdr:spPr>
    </xdr:pic>
    <xdr:clientData/>
  </xdr:twoCellAnchor>
  <xdr:twoCellAnchor>
    <xdr:from>
      <xdr:col>2</xdr:col>
      <xdr:colOff>180976</xdr:colOff>
      <xdr:row>78</xdr:row>
      <xdr:rowOff>93726</xdr:rowOff>
    </xdr:from>
    <xdr:to>
      <xdr:col>2</xdr:col>
      <xdr:colOff>790576</xdr:colOff>
      <xdr:row>80</xdr:row>
      <xdr:rowOff>76200</xdr:rowOff>
    </xdr:to>
    <xdr:pic>
      <xdr:nvPicPr>
        <xdr:cNvPr id="15" name="Picture 9"/>
        <xdr:cNvPicPr>
          <a:picLocks noChangeAspect="1" noChangeArrowheads="1"/>
        </xdr:cNvPicPr>
      </xdr:nvPicPr>
      <xdr:blipFill>
        <a:blip xmlns:r="http://schemas.openxmlformats.org/officeDocument/2006/relationships" r:embed="rId6" cstate="print">
          <a:clrChange>
            <a:clrFrom>
              <a:srgbClr val="FFFFFF"/>
            </a:clrFrom>
            <a:clrTo>
              <a:srgbClr val="FFFFFF">
                <a:alpha val="0"/>
              </a:srgbClr>
            </a:clrTo>
          </a:clrChange>
        </a:blip>
        <a:srcRect/>
        <a:stretch>
          <a:fillRect/>
        </a:stretch>
      </xdr:blipFill>
      <xdr:spPr bwMode="auto">
        <a:xfrm>
          <a:off x="2867026" y="12133326"/>
          <a:ext cx="609600" cy="268224"/>
        </a:xfrm>
        <a:prstGeom prst="rect">
          <a:avLst/>
        </a:prstGeom>
        <a:noFill/>
      </xdr:spPr>
    </xdr:pic>
    <xdr:clientData/>
  </xdr:twoCellAnchor>
  <xdr:twoCellAnchor>
    <xdr:from>
      <xdr:col>3</xdr:col>
      <xdr:colOff>9526</xdr:colOff>
      <xdr:row>78</xdr:row>
      <xdr:rowOff>90487</xdr:rowOff>
    </xdr:from>
    <xdr:to>
      <xdr:col>3</xdr:col>
      <xdr:colOff>962026</xdr:colOff>
      <xdr:row>80</xdr:row>
      <xdr:rowOff>66674</xdr:rowOff>
    </xdr:to>
    <xdr:pic>
      <xdr:nvPicPr>
        <xdr:cNvPr id="16" name="Picture 11"/>
        <xdr:cNvPicPr>
          <a:picLocks noChangeAspect="1" noChangeArrowheads="1"/>
        </xdr:cNvPicPr>
      </xdr:nvPicPr>
      <xdr:blipFill>
        <a:blip xmlns:r="http://schemas.openxmlformats.org/officeDocument/2006/relationships" r:embed="rId8" cstate="print">
          <a:clrChange>
            <a:clrFrom>
              <a:srgbClr val="FFFFFF"/>
            </a:clrFrom>
            <a:clrTo>
              <a:srgbClr val="FFFFFF">
                <a:alpha val="0"/>
              </a:srgbClr>
            </a:clrTo>
          </a:clrChange>
        </a:blip>
        <a:srcRect/>
        <a:stretch>
          <a:fillRect/>
        </a:stretch>
      </xdr:blipFill>
      <xdr:spPr bwMode="auto">
        <a:xfrm>
          <a:off x="3743326" y="12130087"/>
          <a:ext cx="952500" cy="261937"/>
        </a:xfrm>
        <a:prstGeom prst="rect">
          <a:avLst/>
        </a:prstGeom>
        <a:noFill/>
      </xdr:spPr>
    </xdr:pic>
    <xdr:clientData/>
  </xdr:twoCellAnchor>
  <xdr:twoCellAnchor>
    <xdr:from>
      <xdr:col>4</xdr:col>
      <xdr:colOff>47625</xdr:colOff>
      <xdr:row>78</xdr:row>
      <xdr:rowOff>110976</xdr:rowOff>
    </xdr:from>
    <xdr:to>
      <xdr:col>4</xdr:col>
      <xdr:colOff>1028700</xdr:colOff>
      <xdr:row>80</xdr:row>
      <xdr:rowOff>76199</xdr:rowOff>
    </xdr:to>
    <xdr:pic>
      <xdr:nvPicPr>
        <xdr:cNvPr id="17" name="Picture 13"/>
        <xdr:cNvPicPr>
          <a:picLocks noChangeAspect="1" noChangeArrowheads="1"/>
        </xdr:cNvPicPr>
      </xdr:nvPicPr>
      <xdr:blipFill>
        <a:blip xmlns:r="http://schemas.openxmlformats.org/officeDocument/2006/relationships" r:embed="rId10" cstate="print">
          <a:clrChange>
            <a:clrFrom>
              <a:srgbClr val="FFFFFF"/>
            </a:clrFrom>
            <a:clrTo>
              <a:srgbClr val="FFFFFF">
                <a:alpha val="0"/>
              </a:srgbClr>
            </a:clrTo>
          </a:clrChange>
        </a:blip>
        <a:srcRect/>
        <a:stretch>
          <a:fillRect/>
        </a:stretch>
      </xdr:blipFill>
      <xdr:spPr bwMode="auto">
        <a:xfrm>
          <a:off x="4829175" y="12150576"/>
          <a:ext cx="981075" cy="250973"/>
        </a:xfrm>
        <a:prstGeom prst="rect">
          <a:avLst/>
        </a:prstGeom>
        <a:noFill/>
      </xdr:spPr>
    </xdr:pic>
    <xdr:clientData/>
  </xdr:twoCellAnchor>
</xdr:wsDr>
</file>

<file path=xl/drawings/drawing10.xml><?xml version="1.0" encoding="utf-8"?>
<xdr:wsDr xmlns:xdr="http://schemas.openxmlformats.org/drawingml/2006/spreadsheetDrawing" xmlns:a="http://schemas.openxmlformats.org/drawingml/2006/main">
  <xdr:twoCellAnchor>
    <xdr:from>
      <xdr:col>3</xdr:col>
      <xdr:colOff>485775</xdr:colOff>
      <xdr:row>28</xdr:row>
      <xdr:rowOff>28575</xdr:rowOff>
    </xdr:from>
    <xdr:to>
      <xdr:col>3</xdr:col>
      <xdr:colOff>628650</xdr:colOff>
      <xdr:row>29</xdr:row>
      <xdr:rowOff>28575</xdr:rowOff>
    </xdr:to>
    <xdr:pic>
      <xdr:nvPicPr>
        <xdr:cNvPr id="2" name="Picture 1"/>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blip>
        <a:srcRect/>
        <a:stretch>
          <a:fillRect/>
        </a:stretch>
      </xdr:blipFill>
      <xdr:spPr bwMode="auto">
        <a:xfrm>
          <a:off x="4219575" y="4267200"/>
          <a:ext cx="142875" cy="228600"/>
        </a:xfrm>
        <a:prstGeom prst="rect">
          <a:avLst/>
        </a:prstGeom>
        <a:noFill/>
      </xdr:spPr>
    </xdr:pic>
    <xdr:clientData/>
  </xdr:twoCellAnchor>
  <xdr:twoCellAnchor>
    <xdr:from>
      <xdr:col>6</xdr:col>
      <xdr:colOff>428625</xdr:colOff>
      <xdr:row>28</xdr:row>
      <xdr:rowOff>28575</xdr:rowOff>
    </xdr:from>
    <xdr:to>
      <xdr:col>6</xdr:col>
      <xdr:colOff>581025</xdr:colOff>
      <xdr:row>29</xdr:row>
      <xdr:rowOff>0</xdr:rowOff>
    </xdr:to>
    <xdr:pic>
      <xdr:nvPicPr>
        <xdr:cNvPr id="3" name="Picture 2"/>
        <xdr:cNvPicPr>
          <a:picLocks noChangeAspect="1" noChangeArrowheads="1"/>
        </xdr:cNvPicPr>
      </xdr:nvPicPr>
      <xdr:blipFill>
        <a:blip xmlns:r="http://schemas.openxmlformats.org/officeDocument/2006/relationships" r:embed="rId2" cstate="print">
          <a:clrChange>
            <a:clrFrom>
              <a:srgbClr val="FFFFFF"/>
            </a:clrFrom>
            <a:clrTo>
              <a:srgbClr val="FFFFFF">
                <a:alpha val="0"/>
              </a:srgbClr>
            </a:clrTo>
          </a:clrChange>
        </a:blip>
        <a:srcRect/>
        <a:stretch>
          <a:fillRect/>
        </a:stretch>
      </xdr:blipFill>
      <xdr:spPr bwMode="auto">
        <a:xfrm>
          <a:off x="7305675" y="4267200"/>
          <a:ext cx="152400" cy="200025"/>
        </a:xfrm>
        <a:prstGeom prst="rect">
          <a:avLst/>
        </a:prstGeom>
        <a:noFill/>
      </xdr:spPr>
    </xdr:pic>
    <xdr:clientData/>
  </xdr:twoCellAnchor>
  <xdr:twoCellAnchor>
    <xdr:from>
      <xdr:col>7</xdr:col>
      <xdr:colOff>447675</xdr:colOff>
      <xdr:row>28</xdr:row>
      <xdr:rowOff>28575</xdr:rowOff>
    </xdr:from>
    <xdr:to>
      <xdr:col>7</xdr:col>
      <xdr:colOff>600075</xdr:colOff>
      <xdr:row>28</xdr:row>
      <xdr:rowOff>219075</xdr:rowOff>
    </xdr:to>
    <xdr:pic>
      <xdr:nvPicPr>
        <xdr:cNvPr id="4" name="Picture 3"/>
        <xdr:cNvPicPr>
          <a:picLocks noChangeAspect="1" noChangeArrowheads="1"/>
        </xdr:cNvPicPr>
      </xdr:nvPicPr>
      <xdr:blipFill>
        <a:blip xmlns:r="http://schemas.openxmlformats.org/officeDocument/2006/relationships" r:embed="rId3" cstate="print">
          <a:clrChange>
            <a:clrFrom>
              <a:srgbClr val="FFFFFF"/>
            </a:clrFrom>
            <a:clrTo>
              <a:srgbClr val="FFFFFF">
                <a:alpha val="0"/>
              </a:srgbClr>
            </a:clrTo>
          </a:clrChange>
        </a:blip>
        <a:srcRect/>
        <a:stretch>
          <a:fillRect/>
        </a:stretch>
      </xdr:blipFill>
      <xdr:spPr bwMode="auto">
        <a:xfrm>
          <a:off x="8372475" y="4267200"/>
          <a:ext cx="152400" cy="190500"/>
        </a:xfrm>
        <a:prstGeom prst="rect">
          <a:avLst/>
        </a:prstGeom>
        <a:noFill/>
      </xdr:spPr>
    </xdr:pic>
    <xdr:clientData/>
  </xdr:twoCellAnchor>
  <xdr:twoCellAnchor>
    <xdr:from>
      <xdr:col>12</xdr:col>
      <xdr:colOff>447675</xdr:colOff>
      <xdr:row>28</xdr:row>
      <xdr:rowOff>38100</xdr:rowOff>
    </xdr:from>
    <xdr:to>
      <xdr:col>12</xdr:col>
      <xdr:colOff>619125</xdr:colOff>
      <xdr:row>29</xdr:row>
      <xdr:rowOff>0</xdr:rowOff>
    </xdr:to>
    <xdr:pic>
      <xdr:nvPicPr>
        <xdr:cNvPr id="5" name="Picture 4"/>
        <xdr:cNvPicPr>
          <a:picLocks noChangeAspect="1" noChangeArrowheads="1"/>
        </xdr:cNvPicPr>
      </xdr:nvPicPr>
      <xdr:blipFill>
        <a:blip xmlns:r="http://schemas.openxmlformats.org/officeDocument/2006/relationships" r:embed="rId4" cstate="print">
          <a:clrChange>
            <a:clrFrom>
              <a:srgbClr val="FFFFFF"/>
            </a:clrFrom>
            <a:clrTo>
              <a:srgbClr val="FFFFFF">
                <a:alpha val="0"/>
              </a:srgbClr>
            </a:clrTo>
          </a:clrChange>
        </a:blip>
        <a:srcRect/>
        <a:stretch>
          <a:fillRect/>
        </a:stretch>
      </xdr:blipFill>
      <xdr:spPr bwMode="auto">
        <a:xfrm>
          <a:off x="13611225" y="4276725"/>
          <a:ext cx="171450" cy="190500"/>
        </a:xfrm>
        <a:prstGeom prst="rect">
          <a:avLst/>
        </a:prstGeom>
        <a:noFill/>
      </xdr:spPr>
    </xdr:pic>
    <xdr:clientData/>
  </xdr:twoCellAnchor>
  <xdr:twoCellAnchor>
    <xdr:from>
      <xdr:col>5</xdr:col>
      <xdr:colOff>314325</xdr:colOff>
      <xdr:row>28</xdr:row>
      <xdr:rowOff>38100</xdr:rowOff>
    </xdr:from>
    <xdr:to>
      <xdr:col>5</xdr:col>
      <xdr:colOff>790575</xdr:colOff>
      <xdr:row>29</xdr:row>
      <xdr:rowOff>9525</xdr:rowOff>
    </xdr:to>
    <xdr:pic>
      <xdr:nvPicPr>
        <xdr:cNvPr id="6" name="Picture 8"/>
        <xdr:cNvPicPr>
          <a:picLocks noChangeAspect="1" noChangeArrowheads="1"/>
        </xdr:cNvPicPr>
      </xdr:nvPicPr>
      <xdr:blipFill>
        <a:blip xmlns:r="http://schemas.openxmlformats.org/officeDocument/2006/relationships" r:embed="rId5" cstate="print">
          <a:clrChange>
            <a:clrFrom>
              <a:srgbClr val="FFFFFF"/>
            </a:clrFrom>
            <a:clrTo>
              <a:srgbClr val="FFFFFF">
                <a:alpha val="0"/>
              </a:srgbClr>
            </a:clrTo>
          </a:clrChange>
        </a:blip>
        <a:srcRect/>
        <a:stretch>
          <a:fillRect/>
        </a:stretch>
      </xdr:blipFill>
      <xdr:spPr bwMode="auto">
        <a:xfrm>
          <a:off x="6143625" y="4276725"/>
          <a:ext cx="476250" cy="200025"/>
        </a:xfrm>
        <a:prstGeom prst="rect">
          <a:avLst/>
        </a:prstGeom>
        <a:noFill/>
      </xdr:spPr>
    </xdr:pic>
    <xdr:clientData/>
  </xdr:twoCellAnchor>
  <xdr:twoCellAnchor>
    <xdr:from>
      <xdr:col>4</xdr:col>
      <xdr:colOff>266700</xdr:colOff>
      <xdr:row>48</xdr:row>
      <xdr:rowOff>104775</xdr:rowOff>
    </xdr:from>
    <xdr:to>
      <xdr:col>4</xdr:col>
      <xdr:colOff>981075</xdr:colOff>
      <xdr:row>50</xdr:row>
      <xdr:rowOff>85725</xdr:rowOff>
    </xdr:to>
    <xdr:pic>
      <xdr:nvPicPr>
        <xdr:cNvPr id="7" name="Picture 9"/>
        <xdr:cNvPicPr>
          <a:picLocks noChangeAspect="1" noChangeArrowheads="1"/>
        </xdr:cNvPicPr>
      </xdr:nvPicPr>
      <xdr:blipFill>
        <a:blip xmlns:r="http://schemas.openxmlformats.org/officeDocument/2006/relationships" r:embed="rId6" cstate="print">
          <a:clrChange>
            <a:clrFrom>
              <a:srgbClr val="FFFFFF"/>
            </a:clrFrom>
            <a:clrTo>
              <a:srgbClr val="FFFFFF">
                <a:alpha val="0"/>
              </a:srgbClr>
            </a:clrTo>
          </a:clrChange>
        </a:blip>
        <a:srcRect/>
        <a:stretch>
          <a:fillRect/>
        </a:stretch>
      </xdr:blipFill>
      <xdr:spPr bwMode="auto">
        <a:xfrm>
          <a:off x="5048250" y="7572375"/>
          <a:ext cx="714375" cy="314325"/>
        </a:xfrm>
        <a:prstGeom prst="rect">
          <a:avLst/>
        </a:prstGeom>
        <a:noFill/>
      </xdr:spPr>
    </xdr:pic>
    <xdr:clientData/>
  </xdr:twoCellAnchor>
  <xdr:twoCellAnchor>
    <xdr:from>
      <xdr:col>9</xdr:col>
      <xdr:colOff>66675</xdr:colOff>
      <xdr:row>28</xdr:row>
      <xdr:rowOff>19050</xdr:rowOff>
    </xdr:from>
    <xdr:to>
      <xdr:col>9</xdr:col>
      <xdr:colOff>1028700</xdr:colOff>
      <xdr:row>28</xdr:row>
      <xdr:rowOff>219075</xdr:rowOff>
    </xdr:to>
    <xdr:pic>
      <xdr:nvPicPr>
        <xdr:cNvPr id="8" name="Picture 10"/>
        <xdr:cNvPicPr>
          <a:picLocks noChangeAspect="1" noChangeArrowheads="1"/>
        </xdr:cNvPicPr>
      </xdr:nvPicPr>
      <xdr:blipFill>
        <a:blip xmlns:r="http://schemas.openxmlformats.org/officeDocument/2006/relationships" r:embed="rId7" cstate="print">
          <a:clrChange>
            <a:clrFrom>
              <a:srgbClr val="FFFFFF"/>
            </a:clrFrom>
            <a:clrTo>
              <a:srgbClr val="FFFFFF">
                <a:alpha val="0"/>
              </a:srgbClr>
            </a:clrTo>
          </a:clrChange>
        </a:blip>
        <a:srcRect/>
        <a:stretch>
          <a:fillRect/>
        </a:stretch>
      </xdr:blipFill>
      <xdr:spPr bwMode="auto">
        <a:xfrm>
          <a:off x="10086975" y="4257675"/>
          <a:ext cx="962025" cy="200025"/>
        </a:xfrm>
        <a:prstGeom prst="rect">
          <a:avLst/>
        </a:prstGeom>
        <a:noFill/>
      </xdr:spPr>
    </xdr:pic>
    <xdr:clientData/>
  </xdr:twoCellAnchor>
  <xdr:twoCellAnchor>
    <xdr:from>
      <xdr:col>7</xdr:col>
      <xdr:colOff>933450</xdr:colOff>
      <xdr:row>48</xdr:row>
      <xdr:rowOff>104775</xdr:rowOff>
    </xdr:from>
    <xdr:to>
      <xdr:col>8</xdr:col>
      <xdr:colOff>1028700</xdr:colOff>
      <xdr:row>50</xdr:row>
      <xdr:rowOff>85725</xdr:rowOff>
    </xdr:to>
    <xdr:pic>
      <xdr:nvPicPr>
        <xdr:cNvPr id="9" name="Picture 11"/>
        <xdr:cNvPicPr>
          <a:picLocks noChangeAspect="1" noChangeArrowheads="1"/>
        </xdr:cNvPicPr>
      </xdr:nvPicPr>
      <xdr:blipFill>
        <a:blip xmlns:r="http://schemas.openxmlformats.org/officeDocument/2006/relationships" r:embed="rId8" cstate="print">
          <a:clrChange>
            <a:clrFrom>
              <a:srgbClr val="FFFFFF"/>
            </a:clrFrom>
            <a:clrTo>
              <a:srgbClr val="FFFFFF">
                <a:alpha val="0"/>
              </a:srgbClr>
            </a:clrTo>
          </a:clrChange>
        </a:blip>
        <a:srcRect/>
        <a:stretch>
          <a:fillRect/>
        </a:stretch>
      </xdr:blipFill>
      <xdr:spPr bwMode="auto">
        <a:xfrm>
          <a:off x="8858250" y="7572375"/>
          <a:ext cx="1143000" cy="314325"/>
        </a:xfrm>
        <a:prstGeom prst="rect">
          <a:avLst/>
        </a:prstGeom>
        <a:noFill/>
      </xdr:spPr>
    </xdr:pic>
    <xdr:clientData/>
  </xdr:twoCellAnchor>
  <xdr:twoCellAnchor>
    <xdr:from>
      <xdr:col>13</xdr:col>
      <xdr:colOff>19050</xdr:colOff>
      <xdr:row>28</xdr:row>
      <xdr:rowOff>38100</xdr:rowOff>
    </xdr:from>
    <xdr:to>
      <xdr:col>13</xdr:col>
      <xdr:colOff>1038225</xdr:colOff>
      <xdr:row>29</xdr:row>
      <xdr:rowOff>0</xdr:rowOff>
    </xdr:to>
    <xdr:pic>
      <xdr:nvPicPr>
        <xdr:cNvPr id="10" name="Picture 12"/>
        <xdr:cNvPicPr>
          <a:picLocks noChangeAspect="1" noChangeArrowheads="1"/>
        </xdr:cNvPicPr>
      </xdr:nvPicPr>
      <xdr:blipFill>
        <a:blip xmlns:r="http://schemas.openxmlformats.org/officeDocument/2006/relationships" r:embed="rId9" cstate="print">
          <a:clrChange>
            <a:clrFrom>
              <a:srgbClr val="FFFFFF"/>
            </a:clrFrom>
            <a:clrTo>
              <a:srgbClr val="FFFFFF">
                <a:alpha val="0"/>
              </a:srgbClr>
            </a:clrTo>
          </a:clrChange>
        </a:blip>
        <a:srcRect/>
        <a:stretch>
          <a:fillRect/>
        </a:stretch>
      </xdr:blipFill>
      <xdr:spPr bwMode="auto">
        <a:xfrm>
          <a:off x="14230350" y="4276725"/>
          <a:ext cx="1019175" cy="190500"/>
        </a:xfrm>
        <a:prstGeom prst="rect">
          <a:avLst/>
        </a:prstGeom>
        <a:noFill/>
      </xdr:spPr>
    </xdr:pic>
    <xdr:clientData/>
  </xdr:twoCellAnchor>
  <xdr:twoCellAnchor>
    <xdr:from>
      <xdr:col>11</xdr:col>
      <xdr:colOff>857250</xdr:colOff>
      <xdr:row>48</xdr:row>
      <xdr:rowOff>114300</xdr:rowOff>
    </xdr:from>
    <xdr:to>
      <xdr:col>12</xdr:col>
      <xdr:colOff>1038225</xdr:colOff>
      <xdr:row>50</xdr:row>
      <xdr:rowOff>95250</xdr:rowOff>
    </xdr:to>
    <xdr:pic>
      <xdr:nvPicPr>
        <xdr:cNvPr id="11" name="Picture 13"/>
        <xdr:cNvPicPr>
          <a:picLocks noChangeAspect="1" noChangeArrowheads="1"/>
        </xdr:cNvPicPr>
      </xdr:nvPicPr>
      <xdr:blipFill>
        <a:blip xmlns:r="http://schemas.openxmlformats.org/officeDocument/2006/relationships" r:embed="rId10" cstate="print">
          <a:clrChange>
            <a:clrFrom>
              <a:srgbClr val="FFFFFF"/>
            </a:clrFrom>
            <a:clrTo>
              <a:srgbClr val="FFFFFF">
                <a:alpha val="0"/>
              </a:srgbClr>
            </a:clrTo>
          </a:clrChange>
        </a:blip>
        <a:srcRect/>
        <a:stretch>
          <a:fillRect/>
        </a:stretch>
      </xdr:blipFill>
      <xdr:spPr bwMode="auto">
        <a:xfrm>
          <a:off x="12973050" y="7581900"/>
          <a:ext cx="1228725" cy="314325"/>
        </a:xfrm>
        <a:prstGeom prst="rect">
          <a:avLst/>
        </a:prstGeom>
        <a:noFill/>
      </xdr:spPr>
    </xdr:pic>
    <xdr:clientData/>
  </xdr:twoCellAnchor>
  <xdr:twoCellAnchor>
    <xdr:from>
      <xdr:col>2</xdr:col>
      <xdr:colOff>295275</xdr:colOff>
      <xdr:row>62</xdr:row>
      <xdr:rowOff>0</xdr:rowOff>
    </xdr:from>
    <xdr:to>
      <xdr:col>2</xdr:col>
      <xdr:colOff>771525</xdr:colOff>
      <xdr:row>63</xdr:row>
      <xdr:rowOff>0</xdr:rowOff>
    </xdr:to>
    <xdr:pic>
      <xdr:nvPicPr>
        <xdr:cNvPr id="12" name="Picture 8"/>
        <xdr:cNvPicPr>
          <a:picLocks noChangeAspect="1" noChangeArrowheads="1"/>
        </xdr:cNvPicPr>
      </xdr:nvPicPr>
      <xdr:blipFill>
        <a:blip xmlns:r="http://schemas.openxmlformats.org/officeDocument/2006/relationships" r:embed="rId5" cstate="print">
          <a:clrChange>
            <a:clrFrom>
              <a:srgbClr val="FFFFFF"/>
            </a:clrFrom>
            <a:clrTo>
              <a:srgbClr val="FFFFFF">
                <a:alpha val="0"/>
              </a:srgbClr>
            </a:clrTo>
          </a:clrChange>
        </a:blip>
        <a:srcRect/>
        <a:stretch>
          <a:fillRect/>
        </a:stretch>
      </xdr:blipFill>
      <xdr:spPr bwMode="auto">
        <a:xfrm>
          <a:off x="2981325" y="9563100"/>
          <a:ext cx="476250" cy="190500"/>
        </a:xfrm>
        <a:prstGeom prst="rect">
          <a:avLst/>
        </a:prstGeom>
        <a:noFill/>
      </xdr:spPr>
    </xdr:pic>
    <xdr:clientData/>
  </xdr:twoCellAnchor>
  <xdr:twoCellAnchor>
    <xdr:from>
      <xdr:col>3</xdr:col>
      <xdr:colOff>0</xdr:colOff>
      <xdr:row>62</xdr:row>
      <xdr:rowOff>0</xdr:rowOff>
    </xdr:from>
    <xdr:to>
      <xdr:col>3</xdr:col>
      <xdr:colOff>962025</xdr:colOff>
      <xdr:row>63</xdr:row>
      <xdr:rowOff>0</xdr:rowOff>
    </xdr:to>
    <xdr:pic>
      <xdr:nvPicPr>
        <xdr:cNvPr id="13" name="Picture 10"/>
        <xdr:cNvPicPr>
          <a:picLocks noChangeAspect="1" noChangeArrowheads="1"/>
        </xdr:cNvPicPr>
      </xdr:nvPicPr>
      <xdr:blipFill>
        <a:blip xmlns:r="http://schemas.openxmlformats.org/officeDocument/2006/relationships" r:embed="rId7" cstate="print">
          <a:clrChange>
            <a:clrFrom>
              <a:srgbClr val="FFFFFF"/>
            </a:clrFrom>
            <a:clrTo>
              <a:srgbClr val="FFFFFF">
                <a:alpha val="0"/>
              </a:srgbClr>
            </a:clrTo>
          </a:clrChange>
        </a:blip>
        <a:srcRect/>
        <a:stretch>
          <a:fillRect/>
        </a:stretch>
      </xdr:blipFill>
      <xdr:spPr bwMode="auto">
        <a:xfrm>
          <a:off x="3733800" y="9563100"/>
          <a:ext cx="962025" cy="190500"/>
        </a:xfrm>
        <a:prstGeom prst="rect">
          <a:avLst/>
        </a:prstGeom>
        <a:noFill/>
      </xdr:spPr>
    </xdr:pic>
    <xdr:clientData/>
  </xdr:twoCellAnchor>
  <xdr:twoCellAnchor>
    <xdr:from>
      <xdr:col>4</xdr:col>
      <xdr:colOff>28575</xdr:colOff>
      <xdr:row>62</xdr:row>
      <xdr:rowOff>0</xdr:rowOff>
    </xdr:from>
    <xdr:to>
      <xdr:col>5</xdr:col>
      <xdr:colOff>0</xdr:colOff>
      <xdr:row>63</xdr:row>
      <xdr:rowOff>0</xdr:rowOff>
    </xdr:to>
    <xdr:pic>
      <xdr:nvPicPr>
        <xdr:cNvPr id="14" name="Picture 12"/>
        <xdr:cNvPicPr>
          <a:picLocks noChangeAspect="1" noChangeArrowheads="1"/>
        </xdr:cNvPicPr>
      </xdr:nvPicPr>
      <xdr:blipFill>
        <a:blip xmlns:r="http://schemas.openxmlformats.org/officeDocument/2006/relationships" r:embed="rId9" cstate="print">
          <a:clrChange>
            <a:clrFrom>
              <a:srgbClr val="FFFFFF"/>
            </a:clrFrom>
            <a:clrTo>
              <a:srgbClr val="FFFFFF">
                <a:alpha val="0"/>
              </a:srgbClr>
            </a:clrTo>
          </a:clrChange>
        </a:blip>
        <a:srcRect/>
        <a:stretch>
          <a:fillRect/>
        </a:stretch>
      </xdr:blipFill>
      <xdr:spPr bwMode="auto">
        <a:xfrm>
          <a:off x="4810125" y="9563100"/>
          <a:ext cx="1019175" cy="190500"/>
        </a:xfrm>
        <a:prstGeom prst="rect">
          <a:avLst/>
        </a:prstGeom>
        <a:noFill/>
      </xdr:spPr>
    </xdr:pic>
    <xdr:clientData/>
  </xdr:twoCellAnchor>
  <xdr:twoCellAnchor>
    <xdr:from>
      <xdr:col>2</xdr:col>
      <xdr:colOff>180976</xdr:colOff>
      <xdr:row>84</xdr:row>
      <xdr:rowOff>93726</xdr:rowOff>
    </xdr:from>
    <xdr:to>
      <xdr:col>2</xdr:col>
      <xdr:colOff>790576</xdr:colOff>
      <xdr:row>86</xdr:row>
      <xdr:rowOff>76200</xdr:rowOff>
    </xdr:to>
    <xdr:pic>
      <xdr:nvPicPr>
        <xdr:cNvPr id="15" name="Picture 9"/>
        <xdr:cNvPicPr>
          <a:picLocks noChangeAspect="1" noChangeArrowheads="1"/>
        </xdr:cNvPicPr>
      </xdr:nvPicPr>
      <xdr:blipFill>
        <a:blip xmlns:r="http://schemas.openxmlformats.org/officeDocument/2006/relationships" r:embed="rId6" cstate="print">
          <a:clrChange>
            <a:clrFrom>
              <a:srgbClr val="FFFFFF"/>
            </a:clrFrom>
            <a:clrTo>
              <a:srgbClr val="FFFFFF">
                <a:alpha val="0"/>
              </a:srgbClr>
            </a:clrTo>
          </a:clrChange>
        </a:blip>
        <a:srcRect/>
        <a:stretch>
          <a:fillRect/>
        </a:stretch>
      </xdr:blipFill>
      <xdr:spPr bwMode="auto">
        <a:xfrm>
          <a:off x="2867026" y="12990576"/>
          <a:ext cx="609600" cy="268224"/>
        </a:xfrm>
        <a:prstGeom prst="rect">
          <a:avLst/>
        </a:prstGeom>
        <a:noFill/>
      </xdr:spPr>
    </xdr:pic>
    <xdr:clientData/>
  </xdr:twoCellAnchor>
  <xdr:twoCellAnchor>
    <xdr:from>
      <xdr:col>3</xdr:col>
      <xdr:colOff>9526</xdr:colOff>
      <xdr:row>84</xdr:row>
      <xdr:rowOff>90487</xdr:rowOff>
    </xdr:from>
    <xdr:to>
      <xdr:col>3</xdr:col>
      <xdr:colOff>962026</xdr:colOff>
      <xdr:row>86</xdr:row>
      <xdr:rowOff>66674</xdr:rowOff>
    </xdr:to>
    <xdr:pic>
      <xdr:nvPicPr>
        <xdr:cNvPr id="16" name="Picture 11"/>
        <xdr:cNvPicPr>
          <a:picLocks noChangeAspect="1" noChangeArrowheads="1"/>
        </xdr:cNvPicPr>
      </xdr:nvPicPr>
      <xdr:blipFill>
        <a:blip xmlns:r="http://schemas.openxmlformats.org/officeDocument/2006/relationships" r:embed="rId8" cstate="print">
          <a:clrChange>
            <a:clrFrom>
              <a:srgbClr val="FFFFFF"/>
            </a:clrFrom>
            <a:clrTo>
              <a:srgbClr val="FFFFFF">
                <a:alpha val="0"/>
              </a:srgbClr>
            </a:clrTo>
          </a:clrChange>
        </a:blip>
        <a:srcRect/>
        <a:stretch>
          <a:fillRect/>
        </a:stretch>
      </xdr:blipFill>
      <xdr:spPr bwMode="auto">
        <a:xfrm>
          <a:off x="3743326" y="12987337"/>
          <a:ext cx="952500" cy="261937"/>
        </a:xfrm>
        <a:prstGeom prst="rect">
          <a:avLst/>
        </a:prstGeom>
        <a:noFill/>
      </xdr:spPr>
    </xdr:pic>
    <xdr:clientData/>
  </xdr:twoCellAnchor>
  <xdr:twoCellAnchor>
    <xdr:from>
      <xdr:col>4</xdr:col>
      <xdr:colOff>47625</xdr:colOff>
      <xdr:row>84</xdr:row>
      <xdr:rowOff>110976</xdr:rowOff>
    </xdr:from>
    <xdr:to>
      <xdr:col>4</xdr:col>
      <xdr:colOff>1028700</xdr:colOff>
      <xdr:row>86</xdr:row>
      <xdr:rowOff>76199</xdr:rowOff>
    </xdr:to>
    <xdr:pic>
      <xdr:nvPicPr>
        <xdr:cNvPr id="17" name="Picture 13"/>
        <xdr:cNvPicPr>
          <a:picLocks noChangeAspect="1" noChangeArrowheads="1"/>
        </xdr:cNvPicPr>
      </xdr:nvPicPr>
      <xdr:blipFill>
        <a:blip xmlns:r="http://schemas.openxmlformats.org/officeDocument/2006/relationships" r:embed="rId10" cstate="print">
          <a:clrChange>
            <a:clrFrom>
              <a:srgbClr val="FFFFFF"/>
            </a:clrFrom>
            <a:clrTo>
              <a:srgbClr val="FFFFFF">
                <a:alpha val="0"/>
              </a:srgbClr>
            </a:clrTo>
          </a:clrChange>
        </a:blip>
        <a:srcRect/>
        <a:stretch>
          <a:fillRect/>
        </a:stretch>
      </xdr:blipFill>
      <xdr:spPr bwMode="auto">
        <a:xfrm>
          <a:off x="4829175" y="13007826"/>
          <a:ext cx="981075" cy="250973"/>
        </a:xfrm>
        <a:prstGeom prst="rect">
          <a:avLst/>
        </a:prstGeom>
        <a:noFill/>
      </xdr:spPr>
    </xdr:pic>
    <xdr:clientData/>
  </xdr:twoCellAnchor>
</xdr:wsDr>
</file>

<file path=xl/drawings/drawing11.xml><?xml version="1.0" encoding="utf-8"?>
<xdr:wsDr xmlns:xdr="http://schemas.openxmlformats.org/drawingml/2006/spreadsheetDrawing" xmlns:a="http://schemas.openxmlformats.org/drawingml/2006/main">
  <xdr:twoCellAnchor>
    <xdr:from>
      <xdr:col>3</xdr:col>
      <xdr:colOff>485775</xdr:colOff>
      <xdr:row>26</xdr:row>
      <xdr:rowOff>28575</xdr:rowOff>
    </xdr:from>
    <xdr:to>
      <xdr:col>3</xdr:col>
      <xdr:colOff>628650</xdr:colOff>
      <xdr:row>27</xdr:row>
      <xdr:rowOff>28575</xdr:rowOff>
    </xdr:to>
    <xdr:pic>
      <xdr:nvPicPr>
        <xdr:cNvPr id="2" name="Picture 1"/>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blip>
        <a:srcRect/>
        <a:stretch>
          <a:fillRect/>
        </a:stretch>
      </xdr:blipFill>
      <xdr:spPr bwMode="auto">
        <a:xfrm>
          <a:off x="4219575" y="3981450"/>
          <a:ext cx="142875" cy="228600"/>
        </a:xfrm>
        <a:prstGeom prst="rect">
          <a:avLst/>
        </a:prstGeom>
        <a:noFill/>
      </xdr:spPr>
    </xdr:pic>
    <xdr:clientData/>
  </xdr:twoCellAnchor>
  <xdr:twoCellAnchor>
    <xdr:from>
      <xdr:col>6</xdr:col>
      <xdr:colOff>428625</xdr:colOff>
      <xdr:row>26</xdr:row>
      <xdr:rowOff>28575</xdr:rowOff>
    </xdr:from>
    <xdr:to>
      <xdr:col>6</xdr:col>
      <xdr:colOff>581025</xdr:colOff>
      <xdr:row>27</xdr:row>
      <xdr:rowOff>0</xdr:rowOff>
    </xdr:to>
    <xdr:pic>
      <xdr:nvPicPr>
        <xdr:cNvPr id="3" name="Picture 2"/>
        <xdr:cNvPicPr>
          <a:picLocks noChangeAspect="1" noChangeArrowheads="1"/>
        </xdr:cNvPicPr>
      </xdr:nvPicPr>
      <xdr:blipFill>
        <a:blip xmlns:r="http://schemas.openxmlformats.org/officeDocument/2006/relationships" r:embed="rId2" cstate="print">
          <a:clrChange>
            <a:clrFrom>
              <a:srgbClr val="FFFFFF"/>
            </a:clrFrom>
            <a:clrTo>
              <a:srgbClr val="FFFFFF">
                <a:alpha val="0"/>
              </a:srgbClr>
            </a:clrTo>
          </a:clrChange>
        </a:blip>
        <a:srcRect/>
        <a:stretch>
          <a:fillRect/>
        </a:stretch>
      </xdr:blipFill>
      <xdr:spPr bwMode="auto">
        <a:xfrm>
          <a:off x="7305675" y="3981450"/>
          <a:ext cx="152400" cy="200025"/>
        </a:xfrm>
        <a:prstGeom prst="rect">
          <a:avLst/>
        </a:prstGeom>
        <a:noFill/>
      </xdr:spPr>
    </xdr:pic>
    <xdr:clientData/>
  </xdr:twoCellAnchor>
  <xdr:twoCellAnchor>
    <xdr:from>
      <xdr:col>7</xdr:col>
      <xdr:colOff>447675</xdr:colOff>
      <xdr:row>26</xdr:row>
      <xdr:rowOff>28575</xdr:rowOff>
    </xdr:from>
    <xdr:to>
      <xdr:col>7</xdr:col>
      <xdr:colOff>600075</xdr:colOff>
      <xdr:row>26</xdr:row>
      <xdr:rowOff>219075</xdr:rowOff>
    </xdr:to>
    <xdr:pic>
      <xdr:nvPicPr>
        <xdr:cNvPr id="4" name="Picture 3"/>
        <xdr:cNvPicPr>
          <a:picLocks noChangeAspect="1" noChangeArrowheads="1"/>
        </xdr:cNvPicPr>
      </xdr:nvPicPr>
      <xdr:blipFill>
        <a:blip xmlns:r="http://schemas.openxmlformats.org/officeDocument/2006/relationships" r:embed="rId3" cstate="print">
          <a:clrChange>
            <a:clrFrom>
              <a:srgbClr val="FFFFFF"/>
            </a:clrFrom>
            <a:clrTo>
              <a:srgbClr val="FFFFFF">
                <a:alpha val="0"/>
              </a:srgbClr>
            </a:clrTo>
          </a:clrChange>
        </a:blip>
        <a:srcRect/>
        <a:stretch>
          <a:fillRect/>
        </a:stretch>
      </xdr:blipFill>
      <xdr:spPr bwMode="auto">
        <a:xfrm>
          <a:off x="8372475" y="3981450"/>
          <a:ext cx="152400" cy="190500"/>
        </a:xfrm>
        <a:prstGeom prst="rect">
          <a:avLst/>
        </a:prstGeom>
        <a:noFill/>
      </xdr:spPr>
    </xdr:pic>
    <xdr:clientData/>
  </xdr:twoCellAnchor>
  <xdr:twoCellAnchor>
    <xdr:from>
      <xdr:col>12</xdr:col>
      <xdr:colOff>447675</xdr:colOff>
      <xdr:row>26</xdr:row>
      <xdr:rowOff>38100</xdr:rowOff>
    </xdr:from>
    <xdr:to>
      <xdr:col>12</xdr:col>
      <xdr:colOff>619125</xdr:colOff>
      <xdr:row>27</xdr:row>
      <xdr:rowOff>0</xdr:rowOff>
    </xdr:to>
    <xdr:pic>
      <xdr:nvPicPr>
        <xdr:cNvPr id="5" name="Picture 4"/>
        <xdr:cNvPicPr>
          <a:picLocks noChangeAspect="1" noChangeArrowheads="1"/>
        </xdr:cNvPicPr>
      </xdr:nvPicPr>
      <xdr:blipFill>
        <a:blip xmlns:r="http://schemas.openxmlformats.org/officeDocument/2006/relationships" r:embed="rId4" cstate="print">
          <a:clrChange>
            <a:clrFrom>
              <a:srgbClr val="FFFFFF"/>
            </a:clrFrom>
            <a:clrTo>
              <a:srgbClr val="FFFFFF">
                <a:alpha val="0"/>
              </a:srgbClr>
            </a:clrTo>
          </a:clrChange>
        </a:blip>
        <a:srcRect/>
        <a:stretch>
          <a:fillRect/>
        </a:stretch>
      </xdr:blipFill>
      <xdr:spPr bwMode="auto">
        <a:xfrm>
          <a:off x="13611225" y="3990975"/>
          <a:ext cx="171450" cy="190500"/>
        </a:xfrm>
        <a:prstGeom prst="rect">
          <a:avLst/>
        </a:prstGeom>
        <a:noFill/>
      </xdr:spPr>
    </xdr:pic>
    <xdr:clientData/>
  </xdr:twoCellAnchor>
  <xdr:twoCellAnchor>
    <xdr:from>
      <xdr:col>5</xdr:col>
      <xdr:colOff>314325</xdr:colOff>
      <xdr:row>26</xdr:row>
      <xdr:rowOff>38100</xdr:rowOff>
    </xdr:from>
    <xdr:to>
      <xdr:col>5</xdr:col>
      <xdr:colOff>790575</xdr:colOff>
      <xdr:row>27</xdr:row>
      <xdr:rowOff>9525</xdr:rowOff>
    </xdr:to>
    <xdr:pic>
      <xdr:nvPicPr>
        <xdr:cNvPr id="6" name="Picture 8"/>
        <xdr:cNvPicPr>
          <a:picLocks noChangeAspect="1" noChangeArrowheads="1"/>
        </xdr:cNvPicPr>
      </xdr:nvPicPr>
      <xdr:blipFill>
        <a:blip xmlns:r="http://schemas.openxmlformats.org/officeDocument/2006/relationships" r:embed="rId5" cstate="print">
          <a:clrChange>
            <a:clrFrom>
              <a:srgbClr val="FFFFFF"/>
            </a:clrFrom>
            <a:clrTo>
              <a:srgbClr val="FFFFFF">
                <a:alpha val="0"/>
              </a:srgbClr>
            </a:clrTo>
          </a:clrChange>
        </a:blip>
        <a:srcRect/>
        <a:stretch>
          <a:fillRect/>
        </a:stretch>
      </xdr:blipFill>
      <xdr:spPr bwMode="auto">
        <a:xfrm>
          <a:off x="6143625" y="3990975"/>
          <a:ext cx="476250" cy="200025"/>
        </a:xfrm>
        <a:prstGeom prst="rect">
          <a:avLst/>
        </a:prstGeom>
        <a:noFill/>
      </xdr:spPr>
    </xdr:pic>
    <xdr:clientData/>
  </xdr:twoCellAnchor>
  <xdr:twoCellAnchor>
    <xdr:from>
      <xdr:col>4</xdr:col>
      <xdr:colOff>266700</xdr:colOff>
      <xdr:row>44</xdr:row>
      <xdr:rowOff>104775</xdr:rowOff>
    </xdr:from>
    <xdr:to>
      <xdr:col>4</xdr:col>
      <xdr:colOff>981075</xdr:colOff>
      <xdr:row>46</xdr:row>
      <xdr:rowOff>85725</xdr:rowOff>
    </xdr:to>
    <xdr:pic>
      <xdr:nvPicPr>
        <xdr:cNvPr id="7" name="Picture 9"/>
        <xdr:cNvPicPr>
          <a:picLocks noChangeAspect="1" noChangeArrowheads="1"/>
        </xdr:cNvPicPr>
      </xdr:nvPicPr>
      <xdr:blipFill>
        <a:blip xmlns:r="http://schemas.openxmlformats.org/officeDocument/2006/relationships" r:embed="rId6" cstate="print">
          <a:clrChange>
            <a:clrFrom>
              <a:srgbClr val="FFFFFF"/>
            </a:clrFrom>
            <a:clrTo>
              <a:srgbClr val="FFFFFF">
                <a:alpha val="0"/>
              </a:srgbClr>
            </a:clrTo>
          </a:clrChange>
        </a:blip>
        <a:srcRect/>
        <a:stretch>
          <a:fillRect/>
        </a:stretch>
      </xdr:blipFill>
      <xdr:spPr bwMode="auto">
        <a:xfrm>
          <a:off x="5048250" y="7000875"/>
          <a:ext cx="714375" cy="314325"/>
        </a:xfrm>
        <a:prstGeom prst="rect">
          <a:avLst/>
        </a:prstGeom>
        <a:noFill/>
      </xdr:spPr>
    </xdr:pic>
    <xdr:clientData/>
  </xdr:twoCellAnchor>
  <xdr:twoCellAnchor>
    <xdr:from>
      <xdr:col>9</xdr:col>
      <xdr:colOff>66675</xdr:colOff>
      <xdr:row>26</xdr:row>
      <xdr:rowOff>19050</xdr:rowOff>
    </xdr:from>
    <xdr:to>
      <xdr:col>9</xdr:col>
      <xdr:colOff>1028700</xdr:colOff>
      <xdr:row>26</xdr:row>
      <xdr:rowOff>219075</xdr:rowOff>
    </xdr:to>
    <xdr:pic>
      <xdr:nvPicPr>
        <xdr:cNvPr id="8" name="Picture 10"/>
        <xdr:cNvPicPr>
          <a:picLocks noChangeAspect="1" noChangeArrowheads="1"/>
        </xdr:cNvPicPr>
      </xdr:nvPicPr>
      <xdr:blipFill>
        <a:blip xmlns:r="http://schemas.openxmlformats.org/officeDocument/2006/relationships" r:embed="rId7" cstate="print">
          <a:clrChange>
            <a:clrFrom>
              <a:srgbClr val="FFFFFF"/>
            </a:clrFrom>
            <a:clrTo>
              <a:srgbClr val="FFFFFF">
                <a:alpha val="0"/>
              </a:srgbClr>
            </a:clrTo>
          </a:clrChange>
        </a:blip>
        <a:srcRect/>
        <a:stretch>
          <a:fillRect/>
        </a:stretch>
      </xdr:blipFill>
      <xdr:spPr bwMode="auto">
        <a:xfrm>
          <a:off x="10086975" y="3971925"/>
          <a:ext cx="962025" cy="200025"/>
        </a:xfrm>
        <a:prstGeom prst="rect">
          <a:avLst/>
        </a:prstGeom>
        <a:noFill/>
      </xdr:spPr>
    </xdr:pic>
    <xdr:clientData/>
  </xdr:twoCellAnchor>
  <xdr:twoCellAnchor>
    <xdr:from>
      <xdr:col>7</xdr:col>
      <xdr:colOff>933450</xdr:colOff>
      <xdr:row>44</xdr:row>
      <xdr:rowOff>104775</xdr:rowOff>
    </xdr:from>
    <xdr:to>
      <xdr:col>8</xdr:col>
      <xdr:colOff>1028700</xdr:colOff>
      <xdr:row>46</xdr:row>
      <xdr:rowOff>85725</xdr:rowOff>
    </xdr:to>
    <xdr:pic>
      <xdr:nvPicPr>
        <xdr:cNvPr id="9" name="Picture 11"/>
        <xdr:cNvPicPr>
          <a:picLocks noChangeAspect="1" noChangeArrowheads="1"/>
        </xdr:cNvPicPr>
      </xdr:nvPicPr>
      <xdr:blipFill>
        <a:blip xmlns:r="http://schemas.openxmlformats.org/officeDocument/2006/relationships" r:embed="rId8" cstate="print">
          <a:clrChange>
            <a:clrFrom>
              <a:srgbClr val="FFFFFF"/>
            </a:clrFrom>
            <a:clrTo>
              <a:srgbClr val="FFFFFF">
                <a:alpha val="0"/>
              </a:srgbClr>
            </a:clrTo>
          </a:clrChange>
        </a:blip>
        <a:srcRect/>
        <a:stretch>
          <a:fillRect/>
        </a:stretch>
      </xdr:blipFill>
      <xdr:spPr bwMode="auto">
        <a:xfrm>
          <a:off x="8858250" y="7000875"/>
          <a:ext cx="1143000" cy="314325"/>
        </a:xfrm>
        <a:prstGeom prst="rect">
          <a:avLst/>
        </a:prstGeom>
        <a:noFill/>
      </xdr:spPr>
    </xdr:pic>
    <xdr:clientData/>
  </xdr:twoCellAnchor>
  <xdr:twoCellAnchor>
    <xdr:from>
      <xdr:col>13</xdr:col>
      <xdr:colOff>19050</xdr:colOff>
      <xdr:row>26</xdr:row>
      <xdr:rowOff>38100</xdr:rowOff>
    </xdr:from>
    <xdr:to>
      <xdr:col>13</xdr:col>
      <xdr:colOff>1038225</xdr:colOff>
      <xdr:row>27</xdr:row>
      <xdr:rowOff>0</xdr:rowOff>
    </xdr:to>
    <xdr:pic>
      <xdr:nvPicPr>
        <xdr:cNvPr id="10" name="Picture 12"/>
        <xdr:cNvPicPr>
          <a:picLocks noChangeAspect="1" noChangeArrowheads="1"/>
        </xdr:cNvPicPr>
      </xdr:nvPicPr>
      <xdr:blipFill>
        <a:blip xmlns:r="http://schemas.openxmlformats.org/officeDocument/2006/relationships" r:embed="rId9" cstate="print">
          <a:clrChange>
            <a:clrFrom>
              <a:srgbClr val="FFFFFF"/>
            </a:clrFrom>
            <a:clrTo>
              <a:srgbClr val="FFFFFF">
                <a:alpha val="0"/>
              </a:srgbClr>
            </a:clrTo>
          </a:clrChange>
        </a:blip>
        <a:srcRect/>
        <a:stretch>
          <a:fillRect/>
        </a:stretch>
      </xdr:blipFill>
      <xdr:spPr bwMode="auto">
        <a:xfrm>
          <a:off x="14230350" y="3990975"/>
          <a:ext cx="1019175" cy="190500"/>
        </a:xfrm>
        <a:prstGeom prst="rect">
          <a:avLst/>
        </a:prstGeom>
        <a:noFill/>
      </xdr:spPr>
    </xdr:pic>
    <xdr:clientData/>
  </xdr:twoCellAnchor>
  <xdr:twoCellAnchor>
    <xdr:from>
      <xdr:col>11</xdr:col>
      <xdr:colOff>857250</xdr:colOff>
      <xdr:row>44</xdr:row>
      <xdr:rowOff>114300</xdr:rowOff>
    </xdr:from>
    <xdr:to>
      <xdr:col>12</xdr:col>
      <xdr:colOff>1038225</xdr:colOff>
      <xdr:row>46</xdr:row>
      <xdr:rowOff>95250</xdr:rowOff>
    </xdr:to>
    <xdr:pic>
      <xdr:nvPicPr>
        <xdr:cNvPr id="11" name="Picture 13"/>
        <xdr:cNvPicPr>
          <a:picLocks noChangeAspect="1" noChangeArrowheads="1"/>
        </xdr:cNvPicPr>
      </xdr:nvPicPr>
      <xdr:blipFill>
        <a:blip xmlns:r="http://schemas.openxmlformats.org/officeDocument/2006/relationships" r:embed="rId10" cstate="print">
          <a:clrChange>
            <a:clrFrom>
              <a:srgbClr val="FFFFFF"/>
            </a:clrFrom>
            <a:clrTo>
              <a:srgbClr val="FFFFFF">
                <a:alpha val="0"/>
              </a:srgbClr>
            </a:clrTo>
          </a:clrChange>
        </a:blip>
        <a:srcRect/>
        <a:stretch>
          <a:fillRect/>
        </a:stretch>
      </xdr:blipFill>
      <xdr:spPr bwMode="auto">
        <a:xfrm>
          <a:off x="12973050" y="7010400"/>
          <a:ext cx="1228725" cy="314325"/>
        </a:xfrm>
        <a:prstGeom prst="rect">
          <a:avLst/>
        </a:prstGeom>
        <a:noFill/>
      </xdr:spPr>
    </xdr:pic>
    <xdr:clientData/>
  </xdr:twoCellAnchor>
  <xdr:twoCellAnchor>
    <xdr:from>
      <xdr:col>2</xdr:col>
      <xdr:colOff>295275</xdr:colOff>
      <xdr:row>58</xdr:row>
      <xdr:rowOff>0</xdr:rowOff>
    </xdr:from>
    <xdr:to>
      <xdr:col>2</xdr:col>
      <xdr:colOff>771525</xdr:colOff>
      <xdr:row>59</xdr:row>
      <xdr:rowOff>0</xdr:rowOff>
    </xdr:to>
    <xdr:pic>
      <xdr:nvPicPr>
        <xdr:cNvPr id="12" name="Picture 8"/>
        <xdr:cNvPicPr>
          <a:picLocks noChangeAspect="1" noChangeArrowheads="1"/>
        </xdr:cNvPicPr>
      </xdr:nvPicPr>
      <xdr:blipFill>
        <a:blip xmlns:r="http://schemas.openxmlformats.org/officeDocument/2006/relationships" r:embed="rId5" cstate="print">
          <a:clrChange>
            <a:clrFrom>
              <a:srgbClr val="FFFFFF"/>
            </a:clrFrom>
            <a:clrTo>
              <a:srgbClr val="FFFFFF">
                <a:alpha val="0"/>
              </a:srgbClr>
            </a:clrTo>
          </a:clrChange>
        </a:blip>
        <a:srcRect/>
        <a:stretch>
          <a:fillRect/>
        </a:stretch>
      </xdr:blipFill>
      <xdr:spPr bwMode="auto">
        <a:xfrm>
          <a:off x="2981325" y="8991600"/>
          <a:ext cx="476250" cy="190500"/>
        </a:xfrm>
        <a:prstGeom prst="rect">
          <a:avLst/>
        </a:prstGeom>
        <a:noFill/>
      </xdr:spPr>
    </xdr:pic>
    <xdr:clientData/>
  </xdr:twoCellAnchor>
  <xdr:twoCellAnchor>
    <xdr:from>
      <xdr:col>3</xdr:col>
      <xdr:colOff>0</xdr:colOff>
      <xdr:row>58</xdr:row>
      <xdr:rowOff>0</xdr:rowOff>
    </xdr:from>
    <xdr:to>
      <xdr:col>3</xdr:col>
      <xdr:colOff>962025</xdr:colOff>
      <xdr:row>59</xdr:row>
      <xdr:rowOff>0</xdr:rowOff>
    </xdr:to>
    <xdr:pic>
      <xdr:nvPicPr>
        <xdr:cNvPr id="13" name="Picture 10"/>
        <xdr:cNvPicPr>
          <a:picLocks noChangeAspect="1" noChangeArrowheads="1"/>
        </xdr:cNvPicPr>
      </xdr:nvPicPr>
      <xdr:blipFill>
        <a:blip xmlns:r="http://schemas.openxmlformats.org/officeDocument/2006/relationships" r:embed="rId7" cstate="print">
          <a:clrChange>
            <a:clrFrom>
              <a:srgbClr val="FFFFFF"/>
            </a:clrFrom>
            <a:clrTo>
              <a:srgbClr val="FFFFFF">
                <a:alpha val="0"/>
              </a:srgbClr>
            </a:clrTo>
          </a:clrChange>
        </a:blip>
        <a:srcRect/>
        <a:stretch>
          <a:fillRect/>
        </a:stretch>
      </xdr:blipFill>
      <xdr:spPr bwMode="auto">
        <a:xfrm>
          <a:off x="3733800" y="8991600"/>
          <a:ext cx="962025" cy="190500"/>
        </a:xfrm>
        <a:prstGeom prst="rect">
          <a:avLst/>
        </a:prstGeom>
        <a:noFill/>
      </xdr:spPr>
    </xdr:pic>
    <xdr:clientData/>
  </xdr:twoCellAnchor>
  <xdr:twoCellAnchor>
    <xdr:from>
      <xdr:col>4</xdr:col>
      <xdr:colOff>28575</xdr:colOff>
      <xdr:row>58</xdr:row>
      <xdr:rowOff>0</xdr:rowOff>
    </xdr:from>
    <xdr:to>
      <xdr:col>5</xdr:col>
      <xdr:colOff>0</xdr:colOff>
      <xdr:row>59</xdr:row>
      <xdr:rowOff>0</xdr:rowOff>
    </xdr:to>
    <xdr:pic>
      <xdr:nvPicPr>
        <xdr:cNvPr id="14" name="Picture 12"/>
        <xdr:cNvPicPr>
          <a:picLocks noChangeAspect="1" noChangeArrowheads="1"/>
        </xdr:cNvPicPr>
      </xdr:nvPicPr>
      <xdr:blipFill>
        <a:blip xmlns:r="http://schemas.openxmlformats.org/officeDocument/2006/relationships" r:embed="rId9" cstate="print">
          <a:clrChange>
            <a:clrFrom>
              <a:srgbClr val="FFFFFF"/>
            </a:clrFrom>
            <a:clrTo>
              <a:srgbClr val="FFFFFF">
                <a:alpha val="0"/>
              </a:srgbClr>
            </a:clrTo>
          </a:clrChange>
        </a:blip>
        <a:srcRect/>
        <a:stretch>
          <a:fillRect/>
        </a:stretch>
      </xdr:blipFill>
      <xdr:spPr bwMode="auto">
        <a:xfrm>
          <a:off x="4810125" y="8991600"/>
          <a:ext cx="1019175" cy="190500"/>
        </a:xfrm>
        <a:prstGeom prst="rect">
          <a:avLst/>
        </a:prstGeom>
        <a:noFill/>
      </xdr:spPr>
    </xdr:pic>
    <xdr:clientData/>
  </xdr:twoCellAnchor>
  <xdr:twoCellAnchor>
    <xdr:from>
      <xdr:col>2</xdr:col>
      <xdr:colOff>180976</xdr:colOff>
      <xdr:row>78</xdr:row>
      <xdr:rowOff>93726</xdr:rowOff>
    </xdr:from>
    <xdr:to>
      <xdr:col>2</xdr:col>
      <xdr:colOff>790576</xdr:colOff>
      <xdr:row>80</xdr:row>
      <xdr:rowOff>76200</xdr:rowOff>
    </xdr:to>
    <xdr:pic>
      <xdr:nvPicPr>
        <xdr:cNvPr id="15" name="Picture 9"/>
        <xdr:cNvPicPr>
          <a:picLocks noChangeAspect="1" noChangeArrowheads="1"/>
        </xdr:cNvPicPr>
      </xdr:nvPicPr>
      <xdr:blipFill>
        <a:blip xmlns:r="http://schemas.openxmlformats.org/officeDocument/2006/relationships" r:embed="rId6" cstate="print">
          <a:clrChange>
            <a:clrFrom>
              <a:srgbClr val="FFFFFF"/>
            </a:clrFrom>
            <a:clrTo>
              <a:srgbClr val="FFFFFF">
                <a:alpha val="0"/>
              </a:srgbClr>
            </a:clrTo>
          </a:clrChange>
        </a:blip>
        <a:srcRect/>
        <a:stretch>
          <a:fillRect/>
        </a:stretch>
      </xdr:blipFill>
      <xdr:spPr bwMode="auto">
        <a:xfrm>
          <a:off x="2867026" y="12133326"/>
          <a:ext cx="609600" cy="268224"/>
        </a:xfrm>
        <a:prstGeom prst="rect">
          <a:avLst/>
        </a:prstGeom>
        <a:noFill/>
      </xdr:spPr>
    </xdr:pic>
    <xdr:clientData/>
  </xdr:twoCellAnchor>
  <xdr:twoCellAnchor>
    <xdr:from>
      <xdr:col>3</xdr:col>
      <xdr:colOff>9526</xdr:colOff>
      <xdr:row>78</xdr:row>
      <xdr:rowOff>90487</xdr:rowOff>
    </xdr:from>
    <xdr:to>
      <xdr:col>3</xdr:col>
      <xdr:colOff>962026</xdr:colOff>
      <xdr:row>80</xdr:row>
      <xdr:rowOff>66674</xdr:rowOff>
    </xdr:to>
    <xdr:pic>
      <xdr:nvPicPr>
        <xdr:cNvPr id="16" name="Picture 11"/>
        <xdr:cNvPicPr>
          <a:picLocks noChangeAspect="1" noChangeArrowheads="1"/>
        </xdr:cNvPicPr>
      </xdr:nvPicPr>
      <xdr:blipFill>
        <a:blip xmlns:r="http://schemas.openxmlformats.org/officeDocument/2006/relationships" r:embed="rId8" cstate="print">
          <a:clrChange>
            <a:clrFrom>
              <a:srgbClr val="FFFFFF"/>
            </a:clrFrom>
            <a:clrTo>
              <a:srgbClr val="FFFFFF">
                <a:alpha val="0"/>
              </a:srgbClr>
            </a:clrTo>
          </a:clrChange>
        </a:blip>
        <a:srcRect/>
        <a:stretch>
          <a:fillRect/>
        </a:stretch>
      </xdr:blipFill>
      <xdr:spPr bwMode="auto">
        <a:xfrm>
          <a:off x="3743326" y="12130087"/>
          <a:ext cx="952500" cy="261937"/>
        </a:xfrm>
        <a:prstGeom prst="rect">
          <a:avLst/>
        </a:prstGeom>
        <a:noFill/>
      </xdr:spPr>
    </xdr:pic>
    <xdr:clientData/>
  </xdr:twoCellAnchor>
  <xdr:twoCellAnchor>
    <xdr:from>
      <xdr:col>4</xdr:col>
      <xdr:colOff>47625</xdr:colOff>
      <xdr:row>78</xdr:row>
      <xdr:rowOff>110976</xdr:rowOff>
    </xdr:from>
    <xdr:to>
      <xdr:col>4</xdr:col>
      <xdr:colOff>1028700</xdr:colOff>
      <xdr:row>80</xdr:row>
      <xdr:rowOff>76199</xdr:rowOff>
    </xdr:to>
    <xdr:pic>
      <xdr:nvPicPr>
        <xdr:cNvPr id="17" name="Picture 13"/>
        <xdr:cNvPicPr>
          <a:picLocks noChangeAspect="1" noChangeArrowheads="1"/>
        </xdr:cNvPicPr>
      </xdr:nvPicPr>
      <xdr:blipFill>
        <a:blip xmlns:r="http://schemas.openxmlformats.org/officeDocument/2006/relationships" r:embed="rId10" cstate="print">
          <a:clrChange>
            <a:clrFrom>
              <a:srgbClr val="FFFFFF"/>
            </a:clrFrom>
            <a:clrTo>
              <a:srgbClr val="FFFFFF">
                <a:alpha val="0"/>
              </a:srgbClr>
            </a:clrTo>
          </a:clrChange>
        </a:blip>
        <a:srcRect/>
        <a:stretch>
          <a:fillRect/>
        </a:stretch>
      </xdr:blipFill>
      <xdr:spPr bwMode="auto">
        <a:xfrm>
          <a:off x="4829175" y="12150576"/>
          <a:ext cx="981075" cy="250973"/>
        </a:xfrm>
        <a:prstGeom prst="rect">
          <a:avLst/>
        </a:prstGeom>
        <a:noFill/>
      </xdr:spPr>
    </xdr:pic>
    <xdr:clientData/>
  </xdr:twoCellAnchor>
</xdr:wsDr>
</file>

<file path=xl/drawings/drawing12.xml><?xml version="1.0" encoding="utf-8"?>
<xdr:wsDr xmlns:xdr="http://schemas.openxmlformats.org/drawingml/2006/spreadsheetDrawing" xmlns:a="http://schemas.openxmlformats.org/drawingml/2006/main">
  <xdr:twoCellAnchor>
    <xdr:from>
      <xdr:col>3</xdr:col>
      <xdr:colOff>485775</xdr:colOff>
      <xdr:row>28</xdr:row>
      <xdr:rowOff>28575</xdr:rowOff>
    </xdr:from>
    <xdr:to>
      <xdr:col>3</xdr:col>
      <xdr:colOff>628650</xdr:colOff>
      <xdr:row>29</xdr:row>
      <xdr:rowOff>28575</xdr:rowOff>
    </xdr:to>
    <xdr:pic>
      <xdr:nvPicPr>
        <xdr:cNvPr id="2" name="Picture 1"/>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blip>
        <a:srcRect/>
        <a:stretch>
          <a:fillRect/>
        </a:stretch>
      </xdr:blipFill>
      <xdr:spPr bwMode="auto">
        <a:xfrm>
          <a:off x="4219575" y="4267200"/>
          <a:ext cx="142875" cy="228600"/>
        </a:xfrm>
        <a:prstGeom prst="rect">
          <a:avLst/>
        </a:prstGeom>
        <a:noFill/>
      </xdr:spPr>
    </xdr:pic>
    <xdr:clientData/>
  </xdr:twoCellAnchor>
  <xdr:twoCellAnchor>
    <xdr:from>
      <xdr:col>6</xdr:col>
      <xdr:colOff>428625</xdr:colOff>
      <xdr:row>28</xdr:row>
      <xdr:rowOff>28575</xdr:rowOff>
    </xdr:from>
    <xdr:to>
      <xdr:col>6</xdr:col>
      <xdr:colOff>581025</xdr:colOff>
      <xdr:row>29</xdr:row>
      <xdr:rowOff>0</xdr:rowOff>
    </xdr:to>
    <xdr:pic>
      <xdr:nvPicPr>
        <xdr:cNvPr id="3" name="Picture 2"/>
        <xdr:cNvPicPr>
          <a:picLocks noChangeAspect="1" noChangeArrowheads="1"/>
        </xdr:cNvPicPr>
      </xdr:nvPicPr>
      <xdr:blipFill>
        <a:blip xmlns:r="http://schemas.openxmlformats.org/officeDocument/2006/relationships" r:embed="rId2" cstate="print">
          <a:clrChange>
            <a:clrFrom>
              <a:srgbClr val="FFFFFF"/>
            </a:clrFrom>
            <a:clrTo>
              <a:srgbClr val="FFFFFF">
                <a:alpha val="0"/>
              </a:srgbClr>
            </a:clrTo>
          </a:clrChange>
        </a:blip>
        <a:srcRect/>
        <a:stretch>
          <a:fillRect/>
        </a:stretch>
      </xdr:blipFill>
      <xdr:spPr bwMode="auto">
        <a:xfrm>
          <a:off x="7305675" y="4267200"/>
          <a:ext cx="152400" cy="200025"/>
        </a:xfrm>
        <a:prstGeom prst="rect">
          <a:avLst/>
        </a:prstGeom>
        <a:noFill/>
      </xdr:spPr>
    </xdr:pic>
    <xdr:clientData/>
  </xdr:twoCellAnchor>
  <xdr:twoCellAnchor>
    <xdr:from>
      <xdr:col>7</xdr:col>
      <xdr:colOff>447675</xdr:colOff>
      <xdr:row>28</xdr:row>
      <xdr:rowOff>28575</xdr:rowOff>
    </xdr:from>
    <xdr:to>
      <xdr:col>7</xdr:col>
      <xdr:colOff>600075</xdr:colOff>
      <xdr:row>28</xdr:row>
      <xdr:rowOff>219075</xdr:rowOff>
    </xdr:to>
    <xdr:pic>
      <xdr:nvPicPr>
        <xdr:cNvPr id="4" name="Picture 3"/>
        <xdr:cNvPicPr>
          <a:picLocks noChangeAspect="1" noChangeArrowheads="1"/>
        </xdr:cNvPicPr>
      </xdr:nvPicPr>
      <xdr:blipFill>
        <a:blip xmlns:r="http://schemas.openxmlformats.org/officeDocument/2006/relationships" r:embed="rId3" cstate="print">
          <a:clrChange>
            <a:clrFrom>
              <a:srgbClr val="FFFFFF"/>
            </a:clrFrom>
            <a:clrTo>
              <a:srgbClr val="FFFFFF">
                <a:alpha val="0"/>
              </a:srgbClr>
            </a:clrTo>
          </a:clrChange>
        </a:blip>
        <a:srcRect/>
        <a:stretch>
          <a:fillRect/>
        </a:stretch>
      </xdr:blipFill>
      <xdr:spPr bwMode="auto">
        <a:xfrm>
          <a:off x="8372475" y="4267200"/>
          <a:ext cx="152400" cy="190500"/>
        </a:xfrm>
        <a:prstGeom prst="rect">
          <a:avLst/>
        </a:prstGeom>
        <a:noFill/>
      </xdr:spPr>
    </xdr:pic>
    <xdr:clientData/>
  </xdr:twoCellAnchor>
  <xdr:twoCellAnchor>
    <xdr:from>
      <xdr:col>12</xdr:col>
      <xdr:colOff>447675</xdr:colOff>
      <xdr:row>28</xdr:row>
      <xdr:rowOff>38100</xdr:rowOff>
    </xdr:from>
    <xdr:to>
      <xdr:col>12</xdr:col>
      <xdr:colOff>619125</xdr:colOff>
      <xdr:row>29</xdr:row>
      <xdr:rowOff>0</xdr:rowOff>
    </xdr:to>
    <xdr:pic>
      <xdr:nvPicPr>
        <xdr:cNvPr id="5" name="Picture 4"/>
        <xdr:cNvPicPr>
          <a:picLocks noChangeAspect="1" noChangeArrowheads="1"/>
        </xdr:cNvPicPr>
      </xdr:nvPicPr>
      <xdr:blipFill>
        <a:blip xmlns:r="http://schemas.openxmlformats.org/officeDocument/2006/relationships" r:embed="rId4" cstate="print">
          <a:clrChange>
            <a:clrFrom>
              <a:srgbClr val="FFFFFF"/>
            </a:clrFrom>
            <a:clrTo>
              <a:srgbClr val="FFFFFF">
                <a:alpha val="0"/>
              </a:srgbClr>
            </a:clrTo>
          </a:clrChange>
        </a:blip>
        <a:srcRect/>
        <a:stretch>
          <a:fillRect/>
        </a:stretch>
      </xdr:blipFill>
      <xdr:spPr bwMode="auto">
        <a:xfrm>
          <a:off x="13611225" y="4276725"/>
          <a:ext cx="171450" cy="190500"/>
        </a:xfrm>
        <a:prstGeom prst="rect">
          <a:avLst/>
        </a:prstGeom>
        <a:noFill/>
      </xdr:spPr>
    </xdr:pic>
    <xdr:clientData/>
  </xdr:twoCellAnchor>
  <xdr:twoCellAnchor>
    <xdr:from>
      <xdr:col>5</xdr:col>
      <xdr:colOff>314325</xdr:colOff>
      <xdr:row>28</xdr:row>
      <xdr:rowOff>38100</xdr:rowOff>
    </xdr:from>
    <xdr:to>
      <xdr:col>5</xdr:col>
      <xdr:colOff>790575</xdr:colOff>
      <xdr:row>29</xdr:row>
      <xdr:rowOff>9525</xdr:rowOff>
    </xdr:to>
    <xdr:pic>
      <xdr:nvPicPr>
        <xdr:cNvPr id="6" name="Picture 8"/>
        <xdr:cNvPicPr>
          <a:picLocks noChangeAspect="1" noChangeArrowheads="1"/>
        </xdr:cNvPicPr>
      </xdr:nvPicPr>
      <xdr:blipFill>
        <a:blip xmlns:r="http://schemas.openxmlformats.org/officeDocument/2006/relationships" r:embed="rId5" cstate="print">
          <a:clrChange>
            <a:clrFrom>
              <a:srgbClr val="FFFFFF"/>
            </a:clrFrom>
            <a:clrTo>
              <a:srgbClr val="FFFFFF">
                <a:alpha val="0"/>
              </a:srgbClr>
            </a:clrTo>
          </a:clrChange>
        </a:blip>
        <a:srcRect/>
        <a:stretch>
          <a:fillRect/>
        </a:stretch>
      </xdr:blipFill>
      <xdr:spPr bwMode="auto">
        <a:xfrm>
          <a:off x="6143625" y="4276725"/>
          <a:ext cx="476250" cy="200025"/>
        </a:xfrm>
        <a:prstGeom prst="rect">
          <a:avLst/>
        </a:prstGeom>
        <a:noFill/>
      </xdr:spPr>
    </xdr:pic>
    <xdr:clientData/>
  </xdr:twoCellAnchor>
  <xdr:twoCellAnchor>
    <xdr:from>
      <xdr:col>4</xdr:col>
      <xdr:colOff>266700</xdr:colOff>
      <xdr:row>48</xdr:row>
      <xdr:rowOff>104775</xdr:rowOff>
    </xdr:from>
    <xdr:to>
      <xdr:col>4</xdr:col>
      <xdr:colOff>981075</xdr:colOff>
      <xdr:row>50</xdr:row>
      <xdr:rowOff>85725</xdr:rowOff>
    </xdr:to>
    <xdr:pic>
      <xdr:nvPicPr>
        <xdr:cNvPr id="7" name="Picture 9"/>
        <xdr:cNvPicPr>
          <a:picLocks noChangeAspect="1" noChangeArrowheads="1"/>
        </xdr:cNvPicPr>
      </xdr:nvPicPr>
      <xdr:blipFill>
        <a:blip xmlns:r="http://schemas.openxmlformats.org/officeDocument/2006/relationships" r:embed="rId6" cstate="print">
          <a:clrChange>
            <a:clrFrom>
              <a:srgbClr val="FFFFFF"/>
            </a:clrFrom>
            <a:clrTo>
              <a:srgbClr val="FFFFFF">
                <a:alpha val="0"/>
              </a:srgbClr>
            </a:clrTo>
          </a:clrChange>
        </a:blip>
        <a:srcRect/>
        <a:stretch>
          <a:fillRect/>
        </a:stretch>
      </xdr:blipFill>
      <xdr:spPr bwMode="auto">
        <a:xfrm>
          <a:off x="5048250" y="7572375"/>
          <a:ext cx="714375" cy="314325"/>
        </a:xfrm>
        <a:prstGeom prst="rect">
          <a:avLst/>
        </a:prstGeom>
        <a:noFill/>
      </xdr:spPr>
    </xdr:pic>
    <xdr:clientData/>
  </xdr:twoCellAnchor>
  <xdr:twoCellAnchor>
    <xdr:from>
      <xdr:col>9</xdr:col>
      <xdr:colOff>66675</xdr:colOff>
      <xdr:row>28</xdr:row>
      <xdr:rowOff>19050</xdr:rowOff>
    </xdr:from>
    <xdr:to>
      <xdr:col>9</xdr:col>
      <xdr:colOff>1028700</xdr:colOff>
      <xdr:row>28</xdr:row>
      <xdr:rowOff>219075</xdr:rowOff>
    </xdr:to>
    <xdr:pic>
      <xdr:nvPicPr>
        <xdr:cNvPr id="8" name="Picture 10"/>
        <xdr:cNvPicPr>
          <a:picLocks noChangeAspect="1" noChangeArrowheads="1"/>
        </xdr:cNvPicPr>
      </xdr:nvPicPr>
      <xdr:blipFill>
        <a:blip xmlns:r="http://schemas.openxmlformats.org/officeDocument/2006/relationships" r:embed="rId7" cstate="print">
          <a:clrChange>
            <a:clrFrom>
              <a:srgbClr val="FFFFFF"/>
            </a:clrFrom>
            <a:clrTo>
              <a:srgbClr val="FFFFFF">
                <a:alpha val="0"/>
              </a:srgbClr>
            </a:clrTo>
          </a:clrChange>
        </a:blip>
        <a:srcRect/>
        <a:stretch>
          <a:fillRect/>
        </a:stretch>
      </xdr:blipFill>
      <xdr:spPr bwMode="auto">
        <a:xfrm>
          <a:off x="10086975" y="4257675"/>
          <a:ext cx="962025" cy="200025"/>
        </a:xfrm>
        <a:prstGeom prst="rect">
          <a:avLst/>
        </a:prstGeom>
        <a:noFill/>
      </xdr:spPr>
    </xdr:pic>
    <xdr:clientData/>
  </xdr:twoCellAnchor>
  <xdr:twoCellAnchor>
    <xdr:from>
      <xdr:col>7</xdr:col>
      <xdr:colOff>933450</xdr:colOff>
      <xdr:row>48</xdr:row>
      <xdr:rowOff>104775</xdr:rowOff>
    </xdr:from>
    <xdr:to>
      <xdr:col>8</xdr:col>
      <xdr:colOff>1028700</xdr:colOff>
      <xdr:row>50</xdr:row>
      <xdr:rowOff>85725</xdr:rowOff>
    </xdr:to>
    <xdr:pic>
      <xdr:nvPicPr>
        <xdr:cNvPr id="9" name="Picture 11"/>
        <xdr:cNvPicPr>
          <a:picLocks noChangeAspect="1" noChangeArrowheads="1"/>
        </xdr:cNvPicPr>
      </xdr:nvPicPr>
      <xdr:blipFill>
        <a:blip xmlns:r="http://schemas.openxmlformats.org/officeDocument/2006/relationships" r:embed="rId8" cstate="print">
          <a:clrChange>
            <a:clrFrom>
              <a:srgbClr val="FFFFFF"/>
            </a:clrFrom>
            <a:clrTo>
              <a:srgbClr val="FFFFFF">
                <a:alpha val="0"/>
              </a:srgbClr>
            </a:clrTo>
          </a:clrChange>
        </a:blip>
        <a:srcRect/>
        <a:stretch>
          <a:fillRect/>
        </a:stretch>
      </xdr:blipFill>
      <xdr:spPr bwMode="auto">
        <a:xfrm>
          <a:off x="8858250" y="7572375"/>
          <a:ext cx="1143000" cy="314325"/>
        </a:xfrm>
        <a:prstGeom prst="rect">
          <a:avLst/>
        </a:prstGeom>
        <a:noFill/>
      </xdr:spPr>
    </xdr:pic>
    <xdr:clientData/>
  </xdr:twoCellAnchor>
  <xdr:twoCellAnchor>
    <xdr:from>
      <xdr:col>13</xdr:col>
      <xdr:colOff>19050</xdr:colOff>
      <xdr:row>28</xdr:row>
      <xdr:rowOff>38100</xdr:rowOff>
    </xdr:from>
    <xdr:to>
      <xdr:col>13</xdr:col>
      <xdr:colOff>1038225</xdr:colOff>
      <xdr:row>29</xdr:row>
      <xdr:rowOff>0</xdr:rowOff>
    </xdr:to>
    <xdr:pic>
      <xdr:nvPicPr>
        <xdr:cNvPr id="10" name="Picture 12"/>
        <xdr:cNvPicPr>
          <a:picLocks noChangeAspect="1" noChangeArrowheads="1"/>
        </xdr:cNvPicPr>
      </xdr:nvPicPr>
      <xdr:blipFill>
        <a:blip xmlns:r="http://schemas.openxmlformats.org/officeDocument/2006/relationships" r:embed="rId9" cstate="print">
          <a:clrChange>
            <a:clrFrom>
              <a:srgbClr val="FFFFFF"/>
            </a:clrFrom>
            <a:clrTo>
              <a:srgbClr val="FFFFFF">
                <a:alpha val="0"/>
              </a:srgbClr>
            </a:clrTo>
          </a:clrChange>
        </a:blip>
        <a:srcRect/>
        <a:stretch>
          <a:fillRect/>
        </a:stretch>
      </xdr:blipFill>
      <xdr:spPr bwMode="auto">
        <a:xfrm>
          <a:off x="14230350" y="4276725"/>
          <a:ext cx="1019175" cy="190500"/>
        </a:xfrm>
        <a:prstGeom prst="rect">
          <a:avLst/>
        </a:prstGeom>
        <a:noFill/>
      </xdr:spPr>
    </xdr:pic>
    <xdr:clientData/>
  </xdr:twoCellAnchor>
  <xdr:twoCellAnchor>
    <xdr:from>
      <xdr:col>11</xdr:col>
      <xdr:colOff>857250</xdr:colOff>
      <xdr:row>48</xdr:row>
      <xdr:rowOff>114300</xdr:rowOff>
    </xdr:from>
    <xdr:to>
      <xdr:col>12</xdr:col>
      <xdr:colOff>1038225</xdr:colOff>
      <xdr:row>50</xdr:row>
      <xdr:rowOff>95250</xdr:rowOff>
    </xdr:to>
    <xdr:pic>
      <xdr:nvPicPr>
        <xdr:cNvPr id="11" name="Picture 13"/>
        <xdr:cNvPicPr>
          <a:picLocks noChangeAspect="1" noChangeArrowheads="1"/>
        </xdr:cNvPicPr>
      </xdr:nvPicPr>
      <xdr:blipFill>
        <a:blip xmlns:r="http://schemas.openxmlformats.org/officeDocument/2006/relationships" r:embed="rId10" cstate="print">
          <a:clrChange>
            <a:clrFrom>
              <a:srgbClr val="FFFFFF"/>
            </a:clrFrom>
            <a:clrTo>
              <a:srgbClr val="FFFFFF">
                <a:alpha val="0"/>
              </a:srgbClr>
            </a:clrTo>
          </a:clrChange>
        </a:blip>
        <a:srcRect/>
        <a:stretch>
          <a:fillRect/>
        </a:stretch>
      </xdr:blipFill>
      <xdr:spPr bwMode="auto">
        <a:xfrm>
          <a:off x="12973050" y="7581900"/>
          <a:ext cx="1228725" cy="314325"/>
        </a:xfrm>
        <a:prstGeom prst="rect">
          <a:avLst/>
        </a:prstGeom>
        <a:noFill/>
      </xdr:spPr>
    </xdr:pic>
    <xdr:clientData/>
  </xdr:twoCellAnchor>
  <xdr:twoCellAnchor>
    <xdr:from>
      <xdr:col>2</xdr:col>
      <xdr:colOff>295275</xdr:colOff>
      <xdr:row>62</xdr:row>
      <xdr:rowOff>0</xdr:rowOff>
    </xdr:from>
    <xdr:to>
      <xdr:col>2</xdr:col>
      <xdr:colOff>771525</xdr:colOff>
      <xdr:row>63</xdr:row>
      <xdr:rowOff>0</xdr:rowOff>
    </xdr:to>
    <xdr:pic>
      <xdr:nvPicPr>
        <xdr:cNvPr id="12" name="Picture 8"/>
        <xdr:cNvPicPr>
          <a:picLocks noChangeAspect="1" noChangeArrowheads="1"/>
        </xdr:cNvPicPr>
      </xdr:nvPicPr>
      <xdr:blipFill>
        <a:blip xmlns:r="http://schemas.openxmlformats.org/officeDocument/2006/relationships" r:embed="rId5" cstate="print">
          <a:clrChange>
            <a:clrFrom>
              <a:srgbClr val="FFFFFF"/>
            </a:clrFrom>
            <a:clrTo>
              <a:srgbClr val="FFFFFF">
                <a:alpha val="0"/>
              </a:srgbClr>
            </a:clrTo>
          </a:clrChange>
        </a:blip>
        <a:srcRect/>
        <a:stretch>
          <a:fillRect/>
        </a:stretch>
      </xdr:blipFill>
      <xdr:spPr bwMode="auto">
        <a:xfrm>
          <a:off x="2981325" y="9563100"/>
          <a:ext cx="476250" cy="190500"/>
        </a:xfrm>
        <a:prstGeom prst="rect">
          <a:avLst/>
        </a:prstGeom>
        <a:noFill/>
      </xdr:spPr>
    </xdr:pic>
    <xdr:clientData/>
  </xdr:twoCellAnchor>
  <xdr:twoCellAnchor>
    <xdr:from>
      <xdr:col>3</xdr:col>
      <xdr:colOff>0</xdr:colOff>
      <xdr:row>62</xdr:row>
      <xdr:rowOff>0</xdr:rowOff>
    </xdr:from>
    <xdr:to>
      <xdr:col>3</xdr:col>
      <xdr:colOff>962025</xdr:colOff>
      <xdr:row>63</xdr:row>
      <xdr:rowOff>0</xdr:rowOff>
    </xdr:to>
    <xdr:pic>
      <xdr:nvPicPr>
        <xdr:cNvPr id="13" name="Picture 10"/>
        <xdr:cNvPicPr>
          <a:picLocks noChangeAspect="1" noChangeArrowheads="1"/>
        </xdr:cNvPicPr>
      </xdr:nvPicPr>
      <xdr:blipFill>
        <a:blip xmlns:r="http://schemas.openxmlformats.org/officeDocument/2006/relationships" r:embed="rId7" cstate="print">
          <a:clrChange>
            <a:clrFrom>
              <a:srgbClr val="FFFFFF"/>
            </a:clrFrom>
            <a:clrTo>
              <a:srgbClr val="FFFFFF">
                <a:alpha val="0"/>
              </a:srgbClr>
            </a:clrTo>
          </a:clrChange>
        </a:blip>
        <a:srcRect/>
        <a:stretch>
          <a:fillRect/>
        </a:stretch>
      </xdr:blipFill>
      <xdr:spPr bwMode="auto">
        <a:xfrm>
          <a:off x="3733800" y="9563100"/>
          <a:ext cx="962025" cy="190500"/>
        </a:xfrm>
        <a:prstGeom prst="rect">
          <a:avLst/>
        </a:prstGeom>
        <a:noFill/>
      </xdr:spPr>
    </xdr:pic>
    <xdr:clientData/>
  </xdr:twoCellAnchor>
  <xdr:twoCellAnchor>
    <xdr:from>
      <xdr:col>4</xdr:col>
      <xdr:colOff>28575</xdr:colOff>
      <xdr:row>62</xdr:row>
      <xdr:rowOff>0</xdr:rowOff>
    </xdr:from>
    <xdr:to>
      <xdr:col>5</xdr:col>
      <xdr:colOff>0</xdr:colOff>
      <xdr:row>63</xdr:row>
      <xdr:rowOff>0</xdr:rowOff>
    </xdr:to>
    <xdr:pic>
      <xdr:nvPicPr>
        <xdr:cNvPr id="14" name="Picture 12"/>
        <xdr:cNvPicPr>
          <a:picLocks noChangeAspect="1" noChangeArrowheads="1"/>
        </xdr:cNvPicPr>
      </xdr:nvPicPr>
      <xdr:blipFill>
        <a:blip xmlns:r="http://schemas.openxmlformats.org/officeDocument/2006/relationships" r:embed="rId9" cstate="print">
          <a:clrChange>
            <a:clrFrom>
              <a:srgbClr val="FFFFFF"/>
            </a:clrFrom>
            <a:clrTo>
              <a:srgbClr val="FFFFFF">
                <a:alpha val="0"/>
              </a:srgbClr>
            </a:clrTo>
          </a:clrChange>
        </a:blip>
        <a:srcRect/>
        <a:stretch>
          <a:fillRect/>
        </a:stretch>
      </xdr:blipFill>
      <xdr:spPr bwMode="auto">
        <a:xfrm>
          <a:off x="4810125" y="9563100"/>
          <a:ext cx="1019175" cy="190500"/>
        </a:xfrm>
        <a:prstGeom prst="rect">
          <a:avLst/>
        </a:prstGeom>
        <a:noFill/>
      </xdr:spPr>
    </xdr:pic>
    <xdr:clientData/>
  </xdr:twoCellAnchor>
  <xdr:twoCellAnchor>
    <xdr:from>
      <xdr:col>2</xdr:col>
      <xdr:colOff>180976</xdr:colOff>
      <xdr:row>84</xdr:row>
      <xdr:rowOff>93726</xdr:rowOff>
    </xdr:from>
    <xdr:to>
      <xdr:col>2</xdr:col>
      <xdr:colOff>790576</xdr:colOff>
      <xdr:row>86</xdr:row>
      <xdr:rowOff>76200</xdr:rowOff>
    </xdr:to>
    <xdr:pic>
      <xdr:nvPicPr>
        <xdr:cNvPr id="15" name="Picture 9"/>
        <xdr:cNvPicPr>
          <a:picLocks noChangeAspect="1" noChangeArrowheads="1"/>
        </xdr:cNvPicPr>
      </xdr:nvPicPr>
      <xdr:blipFill>
        <a:blip xmlns:r="http://schemas.openxmlformats.org/officeDocument/2006/relationships" r:embed="rId6" cstate="print">
          <a:clrChange>
            <a:clrFrom>
              <a:srgbClr val="FFFFFF"/>
            </a:clrFrom>
            <a:clrTo>
              <a:srgbClr val="FFFFFF">
                <a:alpha val="0"/>
              </a:srgbClr>
            </a:clrTo>
          </a:clrChange>
        </a:blip>
        <a:srcRect/>
        <a:stretch>
          <a:fillRect/>
        </a:stretch>
      </xdr:blipFill>
      <xdr:spPr bwMode="auto">
        <a:xfrm>
          <a:off x="2867026" y="12990576"/>
          <a:ext cx="609600" cy="268224"/>
        </a:xfrm>
        <a:prstGeom prst="rect">
          <a:avLst/>
        </a:prstGeom>
        <a:noFill/>
      </xdr:spPr>
    </xdr:pic>
    <xdr:clientData/>
  </xdr:twoCellAnchor>
  <xdr:twoCellAnchor>
    <xdr:from>
      <xdr:col>3</xdr:col>
      <xdr:colOff>9526</xdr:colOff>
      <xdr:row>84</xdr:row>
      <xdr:rowOff>90487</xdr:rowOff>
    </xdr:from>
    <xdr:to>
      <xdr:col>3</xdr:col>
      <xdr:colOff>962026</xdr:colOff>
      <xdr:row>86</xdr:row>
      <xdr:rowOff>66674</xdr:rowOff>
    </xdr:to>
    <xdr:pic>
      <xdr:nvPicPr>
        <xdr:cNvPr id="16" name="Picture 11"/>
        <xdr:cNvPicPr>
          <a:picLocks noChangeAspect="1" noChangeArrowheads="1"/>
        </xdr:cNvPicPr>
      </xdr:nvPicPr>
      <xdr:blipFill>
        <a:blip xmlns:r="http://schemas.openxmlformats.org/officeDocument/2006/relationships" r:embed="rId8" cstate="print">
          <a:clrChange>
            <a:clrFrom>
              <a:srgbClr val="FFFFFF"/>
            </a:clrFrom>
            <a:clrTo>
              <a:srgbClr val="FFFFFF">
                <a:alpha val="0"/>
              </a:srgbClr>
            </a:clrTo>
          </a:clrChange>
        </a:blip>
        <a:srcRect/>
        <a:stretch>
          <a:fillRect/>
        </a:stretch>
      </xdr:blipFill>
      <xdr:spPr bwMode="auto">
        <a:xfrm>
          <a:off x="3743326" y="12987337"/>
          <a:ext cx="952500" cy="261937"/>
        </a:xfrm>
        <a:prstGeom prst="rect">
          <a:avLst/>
        </a:prstGeom>
        <a:noFill/>
      </xdr:spPr>
    </xdr:pic>
    <xdr:clientData/>
  </xdr:twoCellAnchor>
  <xdr:twoCellAnchor>
    <xdr:from>
      <xdr:col>4</xdr:col>
      <xdr:colOff>47625</xdr:colOff>
      <xdr:row>84</xdr:row>
      <xdr:rowOff>110976</xdr:rowOff>
    </xdr:from>
    <xdr:to>
      <xdr:col>4</xdr:col>
      <xdr:colOff>1028700</xdr:colOff>
      <xdr:row>86</xdr:row>
      <xdr:rowOff>76199</xdr:rowOff>
    </xdr:to>
    <xdr:pic>
      <xdr:nvPicPr>
        <xdr:cNvPr id="17" name="Picture 13"/>
        <xdr:cNvPicPr>
          <a:picLocks noChangeAspect="1" noChangeArrowheads="1"/>
        </xdr:cNvPicPr>
      </xdr:nvPicPr>
      <xdr:blipFill>
        <a:blip xmlns:r="http://schemas.openxmlformats.org/officeDocument/2006/relationships" r:embed="rId10" cstate="print">
          <a:clrChange>
            <a:clrFrom>
              <a:srgbClr val="FFFFFF"/>
            </a:clrFrom>
            <a:clrTo>
              <a:srgbClr val="FFFFFF">
                <a:alpha val="0"/>
              </a:srgbClr>
            </a:clrTo>
          </a:clrChange>
        </a:blip>
        <a:srcRect/>
        <a:stretch>
          <a:fillRect/>
        </a:stretch>
      </xdr:blipFill>
      <xdr:spPr bwMode="auto">
        <a:xfrm>
          <a:off x="4829175" y="13007826"/>
          <a:ext cx="981075" cy="250973"/>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485775</xdr:colOff>
      <xdr:row>28</xdr:row>
      <xdr:rowOff>28575</xdr:rowOff>
    </xdr:from>
    <xdr:to>
      <xdr:col>3</xdr:col>
      <xdr:colOff>628650</xdr:colOff>
      <xdr:row>29</xdr:row>
      <xdr:rowOff>28575</xdr:rowOff>
    </xdr:to>
    <xdr:pic>
      <xdr:nvPicPr>
        <xdr:cNvPr id="2" name="Picture 1"/>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blip>
        <a:srcRect/>
        <a:stretch>
          <a:fillRect/>
        </a:stretch>
      </xdr:blipFill>
      <xdr:spPr bwMode="auto">
        <a:xfrm>
          <a:off x="4219575" y="4267200"/>
          <a:ext cx="142875" cy="228600"/>
        </a:xfrm>
        <a:prstGeom prst="rect">
          <a:avLst/>
        </a:prstGeom>
        <a:noFill/>
      </xdr:spPr>
    </xdr:pic>
    <xdr:clientData/>
  </xdr:twoCellAnchor>
  <xdr:twoCellAnchor>
    <xdr:from>
      <xdr:col>6</xdr:col>
      <xdr:colOff>428625</xdr:colOff>
      <xdr:row>28</xdr:row>
      <xdr:rowOff>28575</xdr:rowOff>
    </xdr:from>
    <xdr:to>
      <xdr:col>6</xdr:col>
      <xdr:colOff>581025</xdr:colOff>
      <xdr:row>29</xdr:row>
      <xdr:rowOff>0</xdr:rowOff>
    </xdr:to>
    <xdr:pic>
      <xdr:nvPicPr>
        <xdr:cNvPr id="3" name="Picture 2"/>
        <xdr:cNvPicPr>
          <a:picLocks noChangeAspect="1" noChangeArrowheads="1"/>
        </xdr:cNvPicPr>
      </xdr:nvPicPr>
      <xdr:blipFill>
        <a:blip xmlns:r="http://schemas.openxmlformats.org/officeDocument/2006/relationships" r:embed="rId2" cstate="print">
          <a:clrChange>
            <a:clrFrom>
              <a:srgbClr val="FFFFFF"/>
            </a:clrFrom>
            <a:clrTo>
              <a:srgbClr val="FFFFFF">
                <a:alpha val="0"/>
              </a:srgbClr>
            </a:clrTo>
          </a:clrChange>
        </a:blip>
        <a:srcRect/>
        <a:stretch>
          <a:fillRect/>
        </a:stretch>
      </xdr:blipFill>
      <xdr:spPr bwMode="auto">
        <a:xfrm>
          <a:off x="7305675" y="4267200"/>
          <a:ext cx="152400" cy="200025"/>
        </a:xfrm>
        <a:prstGeom prst="rect">
          <a:avLst/>
        </a:prstGeom>
        <a:noFill/>
      </xdr:spPr>
    </xdr:pic>
    <xdr:clientData/>
  </xdr:twoCellAnchor>
  <xdr:twoCellAnchor>
    <xdr:from>
      <xdr:col>7</xdr:col>
      <xdr:colOff>447675</xdr:colOff>
      <xdr:row>28</xdr:row>
      <xdr:rowOff>28575</xdr:rowOff>
    </xdr:from>
    <xdr:to>
      <xdr:col>7</xdr:col>
      <xdr:colOff>600075</xdr:colOff>
      <xdr:row>28</xdr:row>
      <xdr:rowOff>219075</xdr:rowOff>
    </xdr:to>
    <xdr:pic>
      <xdr:nvPicPr>
        <xdr:cNvPr id="4" name="Picture 3"/>
        <xdr:cNvPicPr>
          <a:picLocks noChangeAspect="1" noChangeArrowheads="1"/>
        </xdr:cNvPicPr>
      </xdr:nvPicPr>
      <xdr:blipFill>
        <a:blip xmlns:r="http://schemas.openxmlformats.org/officeDocument/2006/relationships" r:embed="rId3" cstate="print">
          <a:clrChange>
            <a:clrFrom>
              <a:srgbClr val="FFFFFF"/>
            </a:clrFrom>
            <a:clrTo>
              <a:srgbClr val="FFFFFF">
                <a:alpha val="0"/>
              </a:srgbClr>
            </a:clrTo>
          </a:clrChange>
        </a:blip>
        <a:srcRect/>
        <a:stretch>
          <a:fillRect/>
        </a:stretch>
      </xdr:blipFill>
      <xdr:spPr bwMode="auto">
        <a:xfrm>
          <a:off x="8372475" y="4267200"/>
          <a:ext cx="152400" cy="190500"/>
        </a:xfrm>
        <a:prstGeom prst="rect">
          <a:avLst/>
        </a:prstGeom>
        <a:noFill/>
      </xdr:spPr>
    </xdr:pic>
    <xdr:clientData/>
  </xdr:twoCellAnchor>
  <xdr:twoCellAnchor>
    <xdr:from>
      <xdr:col>12</xdr:col>
      <xdr:colOff>447675</xdr:colOff>
      <xdr:row>28</xdr:row>
      <xdr:rowOff>38100</xdr:rowOff>
    </xdr:from>
    <xdr:to>
      <xdr:col>12</xdr:col>
      <xdr:colOff>619125</xdr:colOff>
      <xdr:row>29</xdr:row>
      <xdr:rowOff>0</xdr:rowOff>
    </xdr:to>
    <xdr:pic>
      <xdr:nvPicPr>
        <xdr:cNvPr id="5" name="Picture 4"/>
        <xdr:cNvPicPr>
          <a:picLocks noChangeAspect="1" noChangeArrowheads="1"/>
        </xdr:cNvPicPr>
      </xdr:nvPicPr>
      <xdr:blipFill>
        <a:blip xmlns:r="http://schemas.openxmlformats.org/officeDocument/2006/relationships" r:embed="rId4" cstate="print">
          <a:clrChange>
            <a:clrFrom>
              <a:srgbClr val="FFFFFF"/>
            </a:clrFrom>
            <a:clrTo>
              <a:srgbClr val="FFFFFF">
                <a:alpha val="0"/>
              </a:srgbClr>
            </a:clrTo>
          </a:clrChange>
        </a:blip>
        <a:srcRect/>
        <a:stretch>
          <a:fillRect/>
        </a:stretch>
      </xdr:blipFill>
      <xdr:spPr bwMode="auto">
        <a:xfrm>
          <a:off x="13611225" y="4276725"/>
          <a:ext cx="171450" cy="190500"/>
        </a:xfrm>
        <a:prstGeom prst="rect">
          <a:avLst/>
        </a:prstGeom>
        <a:noFill/>
      </xdr:spPr>
    </xdr:pic>
    <xdr:clientData/>
  </xdr:twoCellAnchor>
  <xdr:twoCellAnchor>
    <xdr:from>
      <xdr:col>5</xdr:col>
      <xdr:colOff>314325</xdr:colOff>
      <xdr:row>28</xdr:row>
      <xdr:rowOff>38100</xdr:rowOff>
    </xdr:from>
    <xdr:to>
      <xdr:col>5</xdr:col>
      <xdr:colOff>790575</xdr:colOff>
      <xdr:row>29</xdr:row>
      <xdr:rowOff>9525</xdr:rowOff>
    </xdr:to>
    <xdr:pic>
      <xdr:nvPicPr>
        <xdr:cNvPr id="6" name="Picture 8"/>
        <xdr:cNvPicPr>
          <a:picLocks noChangeAspect="1" noChangeArrowheads="1"/>
        </xdr:cNvPicPr>
      </xdr:nvPicPr>
      <xdr:blipFill>
        <a:blip xmlns:r="http://schemas.openxmlformats.org/officeDocument/2006/relationships" r:embed="rId5" cstate="print">
          <a:clrChange>
            <a:clrFrom>
              <a:srgbClr val="FFFFFF"/>
            </a:clrFrom>
            <a:clrTo>
              <a:srgbClr val="FFFFFF">
                <a:alpha val="0"/>
              </a:srgbClr>
            </a:clrTo>
          </a:clrChange>
        </a:blip>
        <a:srcRect/>
        <a:stretch>
          <a:fillRect/>
        </a:stretch>
      </xdr:blipFill>
      <xdr:spPr bwMode="auto">
        <a:xfrm>
          <a:off x="6143625" y="4276725"/>
          <a:ext cx="476250" cy="200025"/>
        </a:xfrm>
        <a:prstGeom prst="rect">
          <a:avLst/>
        </a:prstGeom>
        <a:noFill/>
      </xdr:spPr>
    </xdr:pic>
    <xdr:clientData/>
  </xdr:twoCellAnchor>
  <xdr:twoCellAnchor>
    <xdr:from>
      <xdr:col>4</xdr:col>
      <xdr:colOff>266700</xdr:colOff>
      <xdr:row>48</xdr:row>
      <xdr:rowOff>104775</xdr:rowOff>
    </xdr:from>
    <xdr:to>
      <xdr:col>4</xdr:col>
      <xdr:colOff>981075</xdr:colOff>
      <xdr:row>50</xdr:row>
      <xdr:rowOff>85725</xdr:rowOff>
    </xdr:to>
    <xdr:pic>
      <xdr:nvPicPr>
        <xdr:cNvPr id="7" name="Picture 9"/>
        <xdr:cNvPicPr>
          <a:picLocks noChangeAspect="1" noChangeArrowheads="1"/>
        </xdr:cNvPicPr>
      </xdr:nvPicPr>
      <xdr:blipFill>
        <a:blip xmlns:r="http://schemas.openxmlformats.org/officeDocument/2006/relationships" r:embed="rId6" cstate="print">
          <a:clrChange>
            <a:clrFrom>
              <a:srgbClr val="FFFFFF"/>
            </a:clrFrom>
            <a:clrTo>
              <a:srgbClr val="FFFFFF">
                <a:alpha val="0"/>
              </a:srgbClr>
            </a:clrTo>
          </a:clrChange>
        </a:blip>
        <a:srcRect/>
        <a:stretch>
          <a:fillRect/>
        </a:stretch>
      </xdr:blipFill>
      <xdr:spPr bwMode="auto">
        <a:xfrm>
          <a:off x="5048250" y="7572375"/>
          <a:ext cx="714375" cy="314325"/>
        </a:xfrm>
        <a:prstGeom prst="rect">
          <a:avLst/>
        </a:prstGeom>
        <a:noFill/>
      </xdr:spPr>
    </xdr:pic>
    <xdr:clientData/>
  </xdr:twoCellAnchor>
  <xdr:twoCellAnchor>
    <xdr:from>
      <xdr:col>9</xdr:col>
      <xdr:colOff>66675</xdr:colOff>
      <xdr:row>28</xdr:row>
      <xdr:rowOff>19050</xdr:rowOff>
    </xdr:from>
    <xdr:to>
      <xdr:col>9</xdr:col>
      <xdr:colOff>1028700</xdr:colOff>
      <xdr:row>28</xdr:row>
      <xdr:rowOff>219075</xdr:rowOff>
    </xdr:to>
    <xdr:pic>
      <xdr:nvPicPr>
        <xdr:cNvPr id="8" name="Picture 10"/>
        <xdr:cNvPicPr>
          <a:picLocks noChangeAspect="1" noChangeArrowheads="1"/>
        </xdr:cNvPicPr>
      </xdr:nvPicPr>
      <xdr:blipFill>
        <a:blip xmlns:r="http://schemas.openxmlformats.org/officeDocument/2006/relationships" r:embed="rId7" cstate="print">
          <a:clrChange>
            <a:clrFrom>
              <a:srgbClr val="FFFFFF"/>
            </a:clrFrom>
            <a:clrTo>
              <a:srgbClr val="FFFFFF">
                <a:alpha val="0"/>
              </a:srgbClr>
            </a:clrTo>
          </a:clrChange>
        </a:blip>
        <a:srcRect/>
        <a:stretch>
          <a:fillRect/>
        </a:stretch>
      </xdr:blipFill>
      <xdr:spPr bwMode="auto">
        <a:xfrm>
          <a:off x="10086975" y="4257675"/>
          <a:ext cx="962025" cy="200025"/>
        </a:xfrm>
        <a:prstGeom prst="rect">
          <a:avLst/>
        </a:prstGeom>
        <a:noFill/>
      </xdr:spPr>
    </xdr:pic>
    <xdr:clientData/>
  </xdr:twoCellAnchor>
  <xdr:twoCellAnchor>
    <xdr:from>
      <xdr:col>7</xdr:col>
      <xdr:colOff>933450</xdr:colOff>
      <xdr:row>48</xdr:row>
      <xdr:rowOff>104775</xdr:rowOff>
    </xdr:from>
    <xdr:to>
      <xdr:col>8</xdr:col>
      <xdr:colOff>1028700</xdr:colOff>
      <xdr:row>50</xdr:row>
      <xdr:rowOff>85725</xdr:rowOff>
    </xdr:to>
    <xdr:pic>
      <xdr:nvPicPr>
        <xdr:cNvPr id="9" name="Picture 11"/>
        <xdr:cNvPicPr>
          <a:picLocks noChangeAspect="1" noChangeArrowheads="1"/>
        </xdr:cNvPicPr>
      </xdr:nvPicPr>
      <xdr:blipFill>
        <a:blip xmlns:r="http://schemas.openxmlformats.org/officeDocument/2006/relationships" r:embed="rId8" cstate="print">
          <a:clrChange>
            <a:clrFrom>
              <a:srgbClr val="FFFFFF"/>
            </a:clrFrom>
            <a:clrTo>
              <a:srgbClr val="FFFFFF">
                <a:alpha val="0"/>
              </a:srgbClr>
            </a:clrTo>
          </a:clrChange>
        </a:blip>
        <a:srcRect/>
        <a:stretch>
          <a:fillRect/>
        </a:stretch>
      </xdr:blipFill>
      <xdr:spPr bwMode="auto">
        <a:xfrm>
          <a:off x="8858250" y="7572375"/>
          <a:ext cx="1143000" cy="314325"/>
        </a:xfrm>
        <a:prstGeom prst="rect">
          <a:avLst/>
        </a:prstGeom>
        <a:noFill/>
      </xdr:spPr>
    </xdr:pic>
    <xdr:clientData/>
  </xdr:twoCellAnchor>
  <xdr:twoCellAnchor>
    <xdr:from>
      <xdr:col>13</xdr:col>
      <xdr:colOff>19050</xdr:colOff>
      <xdr:row>28</xdr:row>
      <xdr:rowOff>38100</xdr:rowOff>
    </xdr:from>
    <xdr:to>
      <xdr:col>13</xdr:col>
      <xdr:colOff>1038225</xdr:colOff>
      <xdr:row>29</xdr:row>
      <xdr:rowOff>0</xdr:rowOff>
    </xdr:to>
    <xdr:pic>
      <xdr:nvPicPr>
        <xdr:cNvPr id="10" name="Picture 12"/>
        <xdr:cNvPicPr>
          <a:picLocks noChangeAspect="1" noChangeArrowheads="1"/>
        </xdr:cNvPicPr>
      </xdr:nvPicPr>
      <xdr:blipFill>
        <a:blip xmlns:r="http://schemas.openxmlformats.org/officeDocument/2006/relationships" r:embed="rId9" cstate="print">
          <a:clrChange>
            <a:clrFrom>
              <a:srgbClr val="FFFFFF"/>
            </a:clrFrom>
            <a:clrTo>
              <a:srgbClr val="FFFFFF">
                <a:alpha val="0"/>
              </a:srgbClr>
            </a:clrTo>
          </a:clrChange>
        </a:blip>
        <a:srcRect/>
        <a:stretch>
          <a:fillRect/>
        </a:stretch>
      </xdr:blipFill>
      <xdr:spPr bwMode="auto">
        <a:xfrm>
          <a:off x="14230350" y="4276725"/>
          <a:ext cx="1019175" cy="190500"/>
        </a:xfrm>
        <a:prstGeom prst="rect">
          <a:avLst/>
        </a:prstGeom>
        <a:noFill/>
      </xdr:spPr>
    </xdr:pic>
    <xdr:clientData/>
  </xdr:twoCellAnchor>
  <xdr:twoCellAnchor>
    <xdr:from>
      <xdr:col>11</xdr:col>
      <xdr:colOff>857250</xdr:colOff>
      <xdr:row>48</xdr:row>
      <xdr:rowOff>114300</xdr:rowOff>
    </xdr:from>
    <xdr:to>
      <xdr:col>12</xdr:col>
      <xdr:colOff>1038225</xdr:colOff>
      <xdr:row>50</xdr:row>
      <xdr:rowOff>95250</xdr:rowOff>
    </xdr:to>
    <xdr:pic>
      <xdr:nvPicPr>
        <xdr:cNvPr id="11" name="Picture 13"/>
        <xdr:cNvPicPr>
          <a:picLocks noChangeAspect="1" noChangeArrowheads="1"/>
        </xdr:cNvPicPr>
      </xdr:nvPicPr>
      <xdr:blipFill>
        <a:blip xmlns:r="http://schemas.openxmlformats.org/officeDocument/2006/relationships" r:embed="rId10" cstate="print">
          <a:clrChange>
            <a:clrFrom>
              <a:srgbClr val="FFFFFF"/>
            </a:clrFrom>
            <a:clrTo>
              <a:srgbClr val="FFFFFF">
                <a:alpha val="0"/>
              </a:srgbClr>
            </a:clrTo>
          </a:clrChange>
        </a:blip>
        <a:srcRect/>
        <a:stretch>
          <a:fillRect/>
        </a:stretch>
      </xdr:blipFill>
      <xdr:spPr bwMode="auto">
        <a:xfrm>
          <a:off x="12973050" y="7581900"/>
          <a:ext cx="1228725" cy="314325"/>
        </a:xfrm>
        <a:prstGeom prst="rect">
          <a:avLst/>
        </a:prstGeom>
        <a:noFill/>
      </xdr:spPr>
    </xdr:pic>
    <xdr:clientData/>
  </xdr:twoCellAnchor>
  <xdr:twoCellAnchor>
    <xdr:from>
      <xdr:col>2</xdr:col>
      <xdr:colOff>295275</xdr:colOff>
      <xdr:row>62</xdr:row>
      <xdr:rowOff>0</xdr:rowOff>
    </xdr:from>
    <xdr:to>
      <xdr:col>2</xdr:col>
      <xdr:colOff>771525</xdr:colOff>
      <xdr:row>63</xdr:row>
      <xdr:rowOff>0</xdr:rowOff>
    </xdr:to>
    <xdr:pic>
      <xdr:nvPicPr>
        <xdr:cNvPr id="12" name="Picture 8"/>
        <xdr:cNvPicPr>
          <a:picLocks noChangeAspect="1" noChangeArrowheads="1"/>
        </xdr:cNvPicPr>
      </xdr:nvPicPr>
      <xdr:blipFill>
        <a:blip xmlns:r="http://schemas.openxmlformats.org/officeDocument/2006/relationships" r:embed="rId5" cstate="print">
          <a:clrChange>
            <a:clrFrom>
              <a:srgbClr val="FFFFFF"/>
            </a:clrFrom>
            <a:clrTo>
              <a:srgbClr val="FFFFFF">
                <a:alpha val="0"/>
              </a:srgbClr>
            </a:clrTo>
          </a:clrChange>
        </a:blip>
        <a:srcRect/>
        <a:stretch>
          <a:fillRect/>
        </a:stretch>
      </xdr:blipFill>
      <xdr:spPr bwMode="auto">
        <a:xfrm>
          <a:off x="2981325" y="9563100"/>
          <a:ext cx="476250" cy="190500"/>
        </a:xfrm>
        <a:prstGeom prst="rect">
          <a:avLst/>
        </a:prstGeom>
        <a:noFill/>
      </xdr:spPr>
    </xdr:pic>
    <xdr:clientData/>
  </xdr:twoCellAnchor>
  <xdr:twoCellAnchor>
    <xdr:from>
      <xdr:col>3</xdr:col>
      <xdr:colOff>0</xdr:colOff>
      <xdr:row>62</xdr:row>
      <xdr:rowOff>0</xdr:rowOff>
    </xdr:from>
    <xdr:to>
      <xdr:col>3</xdr:col>
      <xdr:colOff>962025</xdr:colOff>
      <xdr:row>63</xdr:row>
      <xdr:rowOff>0</xdr:rowOff>
    </xdr:to>
    <xdr:pic>
      <xdr:nvPicPr>
        <xdr:cNvPr id="13" name="Picture 10"/>
        <xdr:cNvPicPr>
          <a:picLocks noChangeAspect="1" noChangeArrowheads="1"/>
        </xdr:cNvPicPr>
      </xdr:nvPicPr>
      <xdr:blipFill>
        <a:blip xmlns:r="http://schemas.openxmlformats.org/officeDocument/2006/relationships" r:embed="rId7" cstate="print">
          <a:clrChange>
            <a:clrFrom>
              <a:srgbClr val="FFFFFF"/>
            </a:clrFrom>
            <a:clrTo>
              <a:srgbClr val="FFFFFF">
                <a:alpha val="0"/>
              </a:srgbClr>
            </a:clrTo>
          </a:clrChange>
        </a:blip>
        <a:srcRect/>
        <a:stretch>
          <a:fillRect/>
        </a:stretch>
      </xdr:blipFill>
      <xdr:spPr bwMode="auto">
        <a:xfrm>
          <a:off x="3733800" y="9563100"/>
          <a:ext cx="962025" cy="190500"/>
        </a:xfrm>
        <a:prstGeom prst="rect">
          <a:avLst/>
        </a:prstGeom>
        <a:noFill/>
      </xdr:spPr>
    </xdr:pic>
    <xdr:clientData/>
  </xdr:twoCellAnchor>
  <xdr:twoCellAnchor>
    <xdr:from>
      <xdr:col>4</xdr:col>
      <xdr:colOff>28575</xdr:colOff>
      <xdr:row>62</xdr:row>
      <xdr:rowOff>0</xdr:rowOff>
    </xdr:from>
    <xdr:to>
      <xdr:col>5</xdr:col>
      <xdr:colOff>0</xdr:colOff>
      <xdr:row>63</xdr:row>
      <xdr:rowOff>0</xdr:rowOff>
    </xdr:to>
    <xdr:pic>
      <xdr:nvPicPr>
        <xdr:cNvPr id="14" name="Picture 12"/>
        <xdr:cNvPicPr>
          <a:picLocks noChangeAspect="1" noChangeArrowheads="1"/>
        </xdr:cNvPicPr>
      </xdr:nvPicPr>
      <xdr:blipFill>
        <a:blip xmlns:r="http://schemas.openxmlformats.org/officeDocument/2006/relationships" r:embed="rId9" cstate="print">
          <a:clrChange>
            <a:clrFrom>
              <a:srgbClr val="FFFFFF"/>
            </a:clrFrom>
            <a:clrTo>
              <a:srgbClr val="FFFFFF">
                <a:alpha val="0"/>
              </a:srgbClr>
            </a:clrTo>
          </a:clrChange>
        </a:blip>
        <a:srcRect/>
        <a:stretch>
          <a:fillRect/>
        </a:stretch>
      </xdr:blipFill>
      <xdr:spPr bwMode="auto">
        <a:xfrm>
          <a:off x="4810125" y="9563100"/>
          <a:ext cx="1019175" cy="190500"/>
        </a:xfrm>
        <a:prstGeom prst="rect">
          <a:avLst/>
        </a:prstGeom>
        <a:noFill/>
      </xdr:spPr>
    </xdr:pic>
    <xdr:clientData/>
  </xdr:twoCellAnchor>
  <xdr:twoCellAnchor>
    <xdr:from>
      <xdr:col>2</xdr:col>
      <xdr:colOff>180976</xdr:colOff>
      <xdr:row>84</xdr:row>
      <xdr:rowOff>93726</xdr:rowOff>
    </xdr:from>
    <xdr:to>
      <xdr:col>2</xdr:col>
      <xdr:colOff>790576</xdr:colOff>
      <xdr:row>86</xdr:row>
      <xdr:rowOff>76200</xdr:rowOff>
    </xdr:to>
    <xdr:pic>
      <xdr:nvPicPr>
        <xdr:cNvPr id="15" name="Picture 9"/>
        <xdr:cNvPicPr>
          <a:picLocks noChangeAspect="1" noChangeArrowheads="1"/>
        </xdr:cNvPicPr>
      </xdr:nvPicPr>
      <xdr:blipFill>
        <a:blip xmlns:r="http://schemas.openxmlformats.org/officeDocument/2006/relationships" r:embed="rId6" cstate="print">
          <a:clrChange>
            <a:clrFrom>
              <a:srgbClr val="FFFFFF"/>
            </a:clrFrom>
            <a:clrTo>
              <a:srgbClr val="FFFFFF">
                <a:alpha val="0"/>
              </a:srgbClr>
            </a:clrTo>
          </a:clrChange>
        </a:blip>
        <a:srcRect/>
        <a:stretch>
          <a:fillRect/>
        </a:stretch>
      </xdr:blipFill>
      <xdr:spPr bwMode="auto">
        <a:xfrm>
          <a:off x="2867026" y="12990576"/>
          <a:ext cx="609600" cy="268224"/>
        </a:xfrm>
        <a:prstGeom prst="rect">
          <a:avLst/>
        </a:prstGeom>
        <a:noFill/>
      </xdr:spPr>
    </xdr:pic>
    <xdr:clientData/>
  </xdr:twoCellAnchor>
  <xdr:twoCellAnchor>
    <xdr:from>
      <xdr:col>3</xdr:col>
      <xdr:colOff>9526</xdr:colOff>
      <xdr:row>84</xdr:row>
      <xdr:rowOff>90487</xdr:rowOff>
    </xdr:from>
    <xdr:to>
      <xdr:col>3</xdr:col>
      <xdr:colOff>962026</xdr:colOff>
      <xdr:row>86</xdr:row>
      <xdr:rowOff>66674</xdr:rowOff>
    </xdr:to>
    <xdr:pic>
      <xdr:nvPicPr>
        <xdr:cNvPr id="16" name="Picture 11"/>
        <xdr:cNvPicPr>
          <a:picLocks noChangeAspect="1" noChangeArrowheads="1"/>
        </xdr:cNvPicPr>
      </xdr:nvPicPr>
      <xdr:blipFill>
        <a:blip xmlns:r="http://schemas.openxmlformats.org/officeDocument/2006/relationships" r:embed="rId8" cstate="print">
          <a:clrChange>
            <a:clrFrom>
              <a:srgbClr val="FFFFFF"/>
            </a:clrFrom>
            <a:clrTo>
              <a:srgbClr val="FFFFFF">
                <a:alpha val="0"/>
              </a:srgbClr>
            </a:clrTo>
          </a:clrChange>
        </a:blip>
        <a:srcRect/>
        <a:stretch>
          <a:fillRect/>
        </a:stretch>
      </xdr:blipFill>
      <xdr:spPr bwMode="auto">
        <a:xfrm>
          <a:off x="3743326" y="12987337"/>
          <a:ext cx="952500" cy="261937"/>
        </a:xfrm>
        <a:prstGeom prst="rect">
          <a:avLst/>
        </a:prstGeom>
        <a:noFill/>
      </xdr:spPr>
    </xdr:pic>
    <xdr:clientData/>
  </xdr:twoCellAnchor>
  <xdr:twoCellAnchor>
    <xdr:from>
      <xdr:col>4</xdr:col>
      <xdr:colOff>47625</xdr:colOff>
      <xdr:row>84</xdr:row>
      <xdr:rowOff>110976</xdr:rowOff>
    </xdr:from>
    <xdr:to>
      <xdr:col>4</xdr:col>
      <xdr:colOff>1028700</xdr:colOff>
      <xdr:row>86</xdr:row>
      <xdr:rowOff>76199</xdr:rowOff>
    </xdr:to>
    <xdr:pic>
      <xdr:nvPicPr>
        <xdr:cNvPr id="17" name="Picture 13"/>
        <xdr:cNvPicPr>
          <a:picLocks noChangeAspect="1" noChangeArrowheads="1"/>
        </xdr:cNvPicPr>
      </xdr:nvPicPr>
      <xdr:blipFill>
        <a:blip xmlns:r="http://schemas.openxmlformats.org/officeDocument/2006/relationships" r:embed="rId10" cstate="print">
          <a:clrChange>
            <a:clrFrom>
              <a:srgbClr val="FFFFFF"/>
            </a:clrFrom>
            <a:clrTo>
              <a:srgbClr val="FFFFFF">
                <a:alpha val="0"/>
              </a:srgbClr>
            </a:clrTo>
          </a:clrChange>
        </a:blip>
        <a:srcRect/>
        <a:stretch>
          <a:fillRect/>
        </a:stretch>
      </xdr:blipFill>
      <xdr:spPr bwMode="auto">
        <a:xfrm>
          <a:off x="4829175" y="13007826"/>
          <a:ext cx="981075" cy="250973"/>
        </a:xfrm>
        <a:prstGeom prst="rect">
          <a:avLst/>
        </a:prstGeom>
        <a:noFill/>
      </xdr:spPr>
    </xdr:pic>
    <xdr:clientData/>
  </xdr:twoCellAnchor>
</xdr:wsDr>
</file>

<file path=xl/drawings/drawing3.xml><?xml version="1.0" encoding="utf-8"?>
<xdr:wsDr xmlns:xdr="http://schemas.openxmlformats.org/drawingml/2006/spreadsheetDrawing" xmlns:a="http://schemas.openxmlformats.org/drawingml/2006/main">
  <xdr:twoCellAnchor>
    <xdr:from>
      <xdr:col>3</xdr:col>
      <xdr:colOff>485775</xdr:colOff>
      <xdr:row>26</xdr:row>
      <xdr:rowOff>28575</xdr:rowOff>
    </xdr:from>
    <xdr:to>
      <xdr:col>3</xdr:col>
      <xdr:colOff>628650</xdr:colOff>
      <xdr:row>27</xdr:row>
      <xdr:rowOff>28575</xdr:rowOff>
    </xdr:to>
    <xdr:pic>
      <xdr:nvPicPr>
        <xdr:cNvPr id="2" name="Picture 1"/>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blip>
        <a:srcRect/>
        <a:stretch>
          <a:fillRect/>
        </a:stretch>
      </xdr:blipFill>
      <xdr:spPr bwMode="auto">
        <a:xfrm>
          <a:off x="4219575" y="3981450"/>
          <a:ext cx="142875" cy="228600"/>
        </a:xfrm>
        <a:prstGeom prst="rect">
          <a:avLst/>
        </a:prstGeom>
        <a:noFill/>
      </xdr:spPr>
    </xdr:pic>
    <xdr:clientData/>
  </xdr:twoCellAnchor>
  <xdr:twoCellAnchor>
    <xdr:from>
      <xdr:col>6</xdr:col>
      <xdr:colOff>428625</xdr:colOff>
      <xdr:row>26</xdr:row>
      <xdr:rowOff>28575</xdr:rowOff>
    </xdr:from>
    <xdr:to>
      <xdr:col>6</xdr:col>
      <xdr:colOff>581025</xdr:colOff>
      <xdr:row>27</xdr:row>
      <xdr:rowOff>0</xdr:rowOff>
    </xdr:to>
    <xdr:pic>
      <xdr:nvPicPr>
        <xdr:cNvPr id="3" name="Picture 2"/>
        <xdr:cNvPicPr>
          <a:picLocks noChangeAspect="1" noChangeArrowheads="1"/>
        </xdr:cNvPicPr>
      </xdr:nvPicPr>
      <xdr:blipFill>
        <a:blip xmlns:r="http://schemas.openxmlformats.org/officeDocument/2006/relationships" r:embed="rId2" cstate="print">
          <a:clrChange>
            <a:clrFrom>
              <a:srgbClr val="FFFFFF"/>
            </a:clrFrom>
            <a:clrTo>
              <a:srgbClr val="FFFFFF">
                <a:alpha val="0"/>
              </a:srgbClr>
            </a:clrTo>
          </a:clrChange>
        </a:blip>
        <a:srcRect/>
        <a:stretch>
          <a:fillRect/>
        </a:stretch>
      </xdr:blipFill>
      <xdr:spPr bwMode="auto">
        <a:xfrm>
          <a:off x="7305675" y="3981450"/>
          <a:ext cx="152400" cy="200025"/>
        </a:xfrm>
        <a:prstGeom prst="rect">
          <a:avLst/>
        </a:prstGeom>
        <a:noFill/>
      </xdr:spPr>
    </xdr:pic>
    <xdr:clientData/>
  </xdr:twoCellAnchor>
  <xdr:twoCellAnchor>
    <xdr:from>
      <xdr:col>7</xdr:col>
      <xdr:colOff>447675</xdr:colOff>
      <xdr:row>26</xdr:row>
      <xdr:rowOff>28575</xdr:rowOff>
    </xdr:from>
    <xdr:to>
      <xdr:col>7</xdr:col>
      <xdr:colOff>600075</xdr:colOff>
      <xdr:row>26</xdr:row>
      <xdr:rowOff>219075</xdr:rowOff>
    </xdr:to>
    <xdr:pic>
      <xdr:nvPicPr>
        <xdr:cNvPr id="4" name="Picture 3"/>
        <xdr:cNvPicPr>
          <a:picLocks noChangeAspect="1" noChangeArrowheads="1"/>
        </xdr:cNvPicPr>
      </xdr:nvPicPr>
      <xdr:blipFill>
        <a:blip xmlns:r="http://schemas.openxmlformats.org/officeDocument/2006/relationships" r:embed="rId3" cstate="print">
          <a:clrChange>
            <a:clrFrom>
              <a:srgbClr val="FFFFFF"/>
            </a:clrFrom>
            <a:clrTo>
              <a:srgbClr val="FFFFFF">
                <a:alpha val="0"/>
              </a:srgbClr>
            </a:clrTo>
          </a:clrChange>
        </a:blip>
        <a:srcRect/>
        <a:stretch>
          <a:fillRect/>
        </a:stretch>
      </xdr:blipFill>
      <xdr:spPr bwMode="auto">
        <a:xfrm>
          <a:off x="8372475" y="3981450"/>
          <a:ext cx="152400" cy="190500"/>
        </a:xfrm>
        <a:prstGeom prst="rect">
          <a:avLst/>
        </a:prstGeom>
        <a:noFill/>
      </xdr:spPr>
    </xdr:pic>
    <xdr:clientData/>
  </xdr:twoCellAnchor>
  <xdr:twoCellAnchor>
    <xdr:from>
      <xdr:col>12</xdr:col>
      <xdr:colOff>447675</xdr:colOff>
      <xdr:row>26</xdr:row>
      <xdr:rowOff>38100</xdr:rowOff>
    </xdr:from>
    <xdr:to>
      <xdr:col>12</xdr:col>
      <xdr:colOff>619125</xdr:colOff>
      <xdr:row>27</xdr:row>
      <xdr:rowOff>0</xdr:rowOff>
    </xdr:to>
    <xdr:pic>
      <xdr:nvPicPr>
        <xdr:cNvPr id="5" name="Picture 4"/>
        <xdr:cNvPicPr>
          <a:picLocks noChangeAspect="1" noChangeArrowheads="1"/>
        </xdr:cNvPicPr>
      </xdr:nvPicPr>
      <xdr:blipFill>
        <a:blip xmlns:r="http://schemas.openxmlformats.org/officeDocument/2006/relationships" r:embed="rId4" cstate="print">
          <a:clrChange>
            <a:clrFrom>
              <a:srgbClr val="FFFFFF"/>
            </a:clrFrom>
            <a:clrTo>
              <a:srgbClr val="FFFFFF">
                <a:alpha val="0"/>
              </a:srgbClr>
            </a:clrTo>
          </a:clrChange>
        </a:blip>
        <a:srcRect/>
        <a:stretch>
          <a:fillRect/>
        </a:stretch>
      </xdr:blipFill>
      <xdr:spPr bwMode="auto">
        <a:xfrm>
          <a:off x="13611225" y="3990975"/>
          <a:ext cx="171450" cy="190500"/>
        </a:xfrm>
        <a:prstGeom prst="rect">
          <a:avLst/>
        </a:prstGeom>
        <a:noFill/>
      </xdr:spPr>
    </xdr:pic>
    <xdr:clientData/>
  </xdr:twoCellAnchor>
  <xdr:twoCellAnchor>
    <xdr:from>
      <xdr:col>5</xdr:col>
      <xdr:colOff>314325</xdr:colOff>
      <xdr:row>26</xdr:row>
      <xdr:rowOff>38100</xdr:rowOff>
    </xdr:from>
    <xdr:to>
      <xdr:col>5</xdr:col>
      <xdr:colOff>790575</xdr:colOff>
      <xdr:row>27</xdr:row>
      <xdr:rowOff>9525</xdr:rowOff>
    </xdr:to>
    <xdr:pic>
      <xdr:nvPicPr>
        <xdr:cNvPr id="6" name="Picture 8"/>
        <xdr:cNvPicPr>
          <a:picLocks noChangeAspect="1" noChangeArrowheads="1"/>
        </xdr:cNvPicPr>
      </xdr:nvPicPr>
      <xdr:blipFill>
        <a:blip xmlns:r="http://schemas.openxmlformats.org/officeDocument/2006/relationships" r:embed="rId5" cstate="print">
          <a:clrChange>
            <a:clrFrom>
              <a:srgbClr val="FFFFFF"/>
            </a:clrFrom>
            <a:clrTo>
              <a:srgbClr val="FFFFFF">
                <a:alpha val="0"/>
              </a:srgbClr>
            </a:clrTo>
          </a:clrChange>
        </a:blip>
        <a:srcRect/>
        <a:stretch>
          <a:fillRect/>
        </a:stretch>
      </xdr:blipFill>
      <xdr:spPr bwMode="auto">
        <a:xfrm>
          <a:off x="6143625" y="3990975"/>
          <a:ext cx="476250" cy="200025"/>
        </a:xfrm>
        <a:prstGeom prst="rect">
          <a:avLst/>
        </a:prstGeom>
        <a:noFill/>
      </xdr:spPr>
    </xdr:pic>
    <xdr:clientData/>
  </xdr:twoCellAnchor>
  <xdr:twoCellAnchor>
    <xdr:from>
      <xdr:col>4</xdr:col>
      <xdr:colOff>266700</xdr:colOff>
      <xdr:row>44</xdr:row>
      <xdr:rowOff>104775</xdr:rowOff>
    </xdr:from>
    <xdr:to>
      <xdr:col>4</xdr:col>
      <xdr:colOff>981075</xdr:colOff>
      <xdr:row>46</xdr:row>
      <xdr:rowOff>85725</xdr:rowOff>
    </xdr:to>
    <xdr:pic>
      <xdr:nvPicPr>
        <xdr:cNvPr id="7" name="Picture 9"/>
        <xdr:cNvPicPr>
          <a:picLocks noChangeAspect="1" noChangeArrowheads="1"/>
        </xdr:cNvPicPr>
      </xdr:nvPicPr>
      <xdr:blipFill>
        <a:blip xmlns:r="http://schemas.openxmlformats.org/officeDocument/2006/relationships" r:embed="rId6" cstate="print">
          <a:clrChange>
            <a:clrFrom>
              <a:srgbClr val="FFFFFF"/>
            </a:clrFrom>
            <a:clrTo>
              <a:srgbClr val="FFFFFF">
                <a:alpha val="0"/>
              </a:srgbClr>
            </a:clrTo>
          </a:clrChange>
        </a:blip>
        <a:srcRect/>
        <a:stretch>
          <a:fillRect/>
        </a:stretch>
      </xdr:blipFill>
      <xdr:spPr bwMode="auto">
        <a:xfrm>
          <a:off x="5048250" y="7000875"/>
          <a:ext cx="714375" cy="314325"/>
        </a:xfrm>
        <a:prstGeom prst="rect">
          <a:avLst/>
        </a:prstGeom>
        <a:noFill/>
      </xdr:spPr>
    </xdr:pic>
    <xdr:clientData/>
  </xdr:twoCellAnchor>
  <xdr:twoCellAnchor>
    <xdr:from>
      <xdr:col>9</xdr:col>
      <xdr:colOff>66675</xdr:colOff>
      <xdr:row>26</xdr:row>
      <xdr:rowOff>19050</xdr:rowOff>
    </xdr:from>
    <xdr:to>
      <xdr:col>9</xdr:col>
      <xdr:colOff>1028700</xdr:colOff>
      <xdr:row>26</xdr:row>
      <xdr:rowOff>219075</xdr:rowOff>
    </xdr:to>
    <xdr:pic>
      <xdr:nvPicPr>
        <xdr:cNvPr id="8" name="Picture 10"/>
        <xdr:cNvPicPr>
          <a:picLocks noChangeAspect="1" noChangeArrowheads="1"/>
        </xdr:cNvPicPr>
      </xdr:nvPicPr>
      <xdr:blipFill>
        <a:blip xmlns:r="http://schemas.openxmlformats.org/officeDocument/2006/relationships" r:embed="rId7" cstate="print">
          <a:clrChange>
            <a:clrFrom>
              <a:srgbClr val="FFFFFF"/>
            </a:clrFrom>
            <a:clrTo>
              <a:srgbClr val="FFFFFF">
                <a:alpha val="0"/>
              </a:srgbClr>
            </a:clrTo>
          </a:clrChange>
        </a:blip>
        <a:srcRect/>
        <a:stretch>
          <a:fillRect/>
        </a:stretch>
      </xdr:blipFill>
      <xdr:spPr bwMode="auto">
        <a:xfrm>
          <a:off x="10086975" y="3971925"/>
          <a:ext cx="962025" cy="200025"/>
        </a:xfrm>
        <a:prstGeom prst="rect">
          <a:avLst/>
        </a:prstGeom>
        <a:noFill/>
      </xdr:spPr>
    </xdr:pic>
    <xdr:clientData/>
  </xdr:twoCellAnchor>
  <xdr:twoCellAnchor>
    <xdr:from>
      <xdr:col>7</xdr:col>
      <xdr:colOff>933450</xdr:colOff>
      <xdr:row>44</xdr:row>
      <xdr:rowOff>104775</xdr:rowOff>
    </xdr:from>
    <xdr:to>
      <xdr:col>8</xdr:col>
      <xdr:colOff>1028700</xdr:colOff>
      <xdr:row>46</xdr:row>
      <xdr:rowOff>85725</xdr:rowOff>
    </xdr:to>
    <xdr:pic>
      <xdr:nvPicPr>
        <xdr:cNvPr id="9" name="Picture 11"/>
        <xdr:cNvPicPr>
          <a:picLocks noChangeAspect="1" noChangeArrowheads="1"/>
        </xdr:cNvPicPr>
      </xdr:nvPicPr>
      <xdr:blipFill>
        <a:blip xmlns:r="http://schemas.openxmlformats.org/officeDocument/2006/relationships" r:embed="rId8" cstate="print">
          <a:clrChange>
            <a:clrFrom>
              <a:srgbClr val="FFFFFF"/>
            </a:clrFrom>
            <a:clrTo>
              <a:srgbClr val="FFFFFF">
                <a:alpha val="0"/>
              </a:srgbClr>
            </a:clrTo>
          </a:clrChange>
        </a:blip>
        <a:srcRect/>
        <a:stretch>
          <a:fillRect/>
        </a:stretch>
      </xdr:blipFill>
      <xdr:spPr bwMode="auto">
        <a:xfrm>
          <a:off x="8858250" y="7000875"/>
          <a:ext cx="1143000" cy="314325"/>
        </a:xfrm>
        <a:prstGeom prst="rect">
          <a:avLst/>
        </a:prstGeom>
        <a:noFill/>
      </xdr:spPr>
    </xdr:pic>
    <xdr:clientData/>
  </xdr:twoCellAnchor>
  <xdr:twoCellAnchor>
    <xdr:from>
      <xdr:col>13</xdr:col>
      <xdr:colOff>19050</xdr:colOff>
      <xdr:row>26</xdr:row>
      <xdr:rowOff>38100</xdr:rowOff>
    </xdr:from>
    <xdr:to>
      <xdr:col>13</xdr:col>
      <xdr:colOff>1038225</xdr:colOff>
      <xdr:row>27</xdr:row>
      <xdr:rowOff>0</xdr:rowOff>
    </xdr:to>
    <xdr:pic>
      <xdr:nvPicPr>
        <xdr:cNvPr id="10" name="Picture 12"/>
        <xdr:cNvPicPr>
          <a:picLocks noChangeAspect="1" noChangeArrowheads="1"/>
        </xdr:cNvPicPr>
      </xdr:nvPicPr>
      <xdr:blipFill>
        <a:blip xmlns:r="http://schemas.openxmlformats.org/officeDocument/2006/relationships" r:embed="rId9" cstate="print">
          <a:clrChange>
            <a:clrFrom>
              <a:srgbClr val="FFFFFF"/>
            </a:clrFrom>
            <a:clrTo>
              <a:srgbClr val="FFFFFF">
                <a:alpha val="0"/>
              </a:srgbClr>
            </a:clrTo>
          </a:clrChange>
        </a:blip>
        <a:srcRect/>
        <a:stretch>
          <a:fillRect/>
        </a:stretch>
      </xdr:blipFill>
      <xdr:spPr bwMode="auto">
        <a:xfrm>
          <a:off x="14230350" y="3990975"/>
          <a:ext cx="1019175" cy="190500"/>
        </a:xfrm>
        <a:prstGeom prst="rect">
          <a:avLst/>
        </a:prstGeom>
        <a:noFill/>
      </xdr:spPr>
    </xdr:pic>
    <xdr:clientData/>
  </xdr:twoCellAnchor>
  <xdr:twoCellAnchor>
    <xdr:from>
      <xdr:col>11</xdr:col>
      <xdr:colOff>857250</xdr:colOff>
      <xdr:row>44</xdr:row>
      <xdr:rowOff>114300</xdr:rowOff>
    </xdr:from>
    <xdr:to>
      <xdr:col>12</xdr:col>
      <xdr:colOff>1038225</xdr:colOff>
      <xdr:row>46</xdr:row>
      <xdr:rowOff>95250</xdr:rowOff>
    </xdr:to>
    <xdr:pic>
      <xdr:nvPicPr>
        <xdr:cNvPr id="11" name="Picture 13"/>
        <xdr:cNvPicPr>
          <a:picLocks noChangeAspect="1" noChangeArrowheads="1"/>
        </xdr:cNvPicPr>
      </xdr:nvPicPr>
      <xdr:blipFill>
        <a:blip xmlns:r="http://schemas.openxmlformats.org/officeDocument/2006/relationships" r:embed="rId10" cstate="print">
          <a:clrChange>
            <a:clrFrom>
              <a:srgbClr val="FFFFFF"/>
            </a:clrFrom>
            <a:clrTo>
              <a:srgbClr val="FFFFFF">
                <a:alpha val="0"/>
              </a:srgbClr>
            </a:clrTo>
          </a:clrChange>
        </a:blip>
        <a:srcRect/>
        <a:stretch>
          <a:fillRect/>
        </a:stretch>
      </xdr:blipFill>
      <xdr:spPr bwMode="auto">
        <a:xfrm>
          <a:off x="12973050" y="7010400"/>
          <a:ext cx="1228725" cy="314325"/>
        </a:xfrm>
        <a:prstGeom prst="rect">
          <a:avLst/>
        </a:prstGeom>
        <a:noFill/>
      </xdr:spPr>
    </xdr:pic>
    <xdr:clientData/>
  </xdr:twoCellAnchor>
  <xdr:twoCellAnchor>
    <xdr:from>
      <xdr:col>2</xdr:col>
      <xdr:colOff>295275</xdr:colOff>
      <xdr:row>58</xdr:row>
      <xdr:rowOff>0</xdr:rowOff>
    </xdr:from>
    <xdr:to>
      <xdr:col>2</xdr:col>
      <xdr:colOff>771525</xdr:colOff>
      <xdr:row>59</xdr:row>
      <xdr:rowOff>0</xdr:rowOff>
    </xdr:to>
    <xdr:pic>
      <xdr:nvPicPr>
        <xdr:cNvPr id="12" name="Picture 8"/>
        <xdr:cNvPicPr>
          <a:picLocks noChangeAspect="1" noChangeArrowheads="1"/>
        </xdr:cNvPicPr>
      </xdr:nvPicPr>
      <xdr:blipFill>
        <a:blip xmlns:r="http://schemas.openxmlformats.org/officeDocument/2006/relationships" r:embed="rId5" cstate="print">
          <a:clrChange>
            <a:clrFrom>
              <a:srgbClr val="FFFFFF"/>
            </a:clrFrom>
            <a:clrTo>
              <a:srgbClr val="FFFFFF">
                <a:alpha val="0"/>
              </a:srgbClr>
            </a:clrTo>
          </a:clrChange>
        </a:blip>
        <a:srcRect/>
        <a:stretch>
          <a:fillRect/>
        </a:stretch>
      </xdr:blipFill>
      <xdr:spPr bwMode="auto">
        <a:xfrm>
          <a:off x="2981325" y="8991600"/>
          <a:ext cx="476250" cy="190500"/>
        </a:xfrm>
        <a:prstGeom prst="rect">
          <a:avLst/>
        </a:prstGeom>
        <a:noFill/>
      </xdr:spPr>
    </xdr:pic>
    <xdr:clientData/>
  </xdr:twoCellAnchor>
  <xdr:twoCellAnchor>
    <xdr:from>
      <xdr:col>3</xdr:col>
      <xdr:colOff>0</xdr:colOff>
      <xdr:row>58</xdr:row>
      <xdr:rowOff>0</xdr:rowOff>
    </xdr:from>
    <xdr:to>
      <xdr:col>3</xdr:col>
      <xdr:colOff>962025</xdr:colOff>
      <xdr:row>59</xdr:row>
      <xdr:rowOff>0</xdr:rowOff>
    </xdr:to>
    <xdr:pic>
      <xdr:nvPicPr>
        <xdr:cNvPr id="13" name="Picture 10"/>
        <xdr:cNvPicPr>
          <a:picLocks noChangeAspect="1" noChangeArrowheads="1"/>
        </xdr:cNvPicPr>
      </xdr:nvPicPr>
      <xdr:blipFill>
        <a:blip xmlns:r="http://schemas.openxmlformats.org/officeDocument/2006/relationships" r:embed="rId7" cstate="print">
          <a:clrChange>
            <a:clrFrom>
              <a:srgbClr val="FFFFFF"/>
            </a:clrFrom>
            <a:clrTo>
              <a:srgbClr val="FFFFFF">
                <a:alpha val="0"/>
              </a:srgbClr>
            </a:clrTo>
          </a:clrChange>
        </a:blip>
        <a:srcRect/>
        <a:stretch>
          <a:fillRect/>
        </a:stretch>
      </xdr:blipFill>
      <xdr:spPr bwMode="auto">
        <a:xfrm>
          <a:off x="3733800" y="8991600"/>
          <a:ext cx="962025" cy="190500"/>
        </a:xfrm>
        <a:prstGeom prst="rect">
          <a:avLst/>
        </a:prstGeom>
        <a:noFill/>
      </xdr:spPr>
    </xdr:pic>
    <xdr:clientData/>
  </xdr:twoCellAnchor>
  <xdr:twoCellAnchor>
    <xdr:from>
      <xdr:col>4</xdr:col>
      <xdr:colOff>28575</xdr:colOff>
      <xdr:row>58</xdr:row>
      <xdr:rowOff>0</xdr:rowOff>
    </xdr:from>
    <xdr:to>
      <xdr:col>5</xdr:col>
      <xdr:colOff>0</xdr:colOff>
      <xdr:row>59</xdr:row>
      <xdr:rowOff>0</xdr:rowOff>
    </xdr:to>
    <xdr:pic>
      <xdr:nvPicPr>
        <xdr:cNvPr id="14" name="Picture 12"/>
        <xdr:cNvPicPr>
          <a:picLocks noChangeAspect="1" noChangeArrowheads="1"/>
        </xdr:cNvPicPr>
      </xdr:nvPicPr>
      <xdr:blipFill>
        <a:blip xmlns:r="http://schemas.openxmlformats.org/officeDocument/2006/relationships" r:embed="rId9" cstate="print">
          <a:clrChange>
            <a:clrFrom>
              <a:srgbClr val="FFFFFF"/>
            </a:clrFrom>
            <a:clrTo>
              <a:srgbClr val="FFFFFF">
                <a:alpha val="0"/>
              </a:srgbClr>
            </a:clrTo>
          </a:clrChange>
        </a:blip>
        <a:srcRect/>
        <a:stretch>
          <a:fillRect/>
        </a:stretch>
      </xdr:blipFill>
      <xdr:spPr bwMode="auto">
        <a:xfrm>
          <a:off x="4810125" y="8991600"/>
          <a:ext cx="1019175" cy="190500"/>
        </a:xfrm>
        <a:prstGeom prst="rect">
          <a:avLst/>
        </a:prstGeom>
        <a:noFill/>
      </xdr:spPr>
    </xdr:pic>
    <xdr:clientData/>
  </xdr:twoCellAnchor>
  <xdr:twoCellAnchor>
    <xdr:from>
      <xdr:col>2</xdr:col>
      <xdr:colOff>180976</xdr:colOff>
      <xdr:row>78</xdr:row>
      <xdr:rowOff>93726</xdr:rowOff>
    </xdr:from>
    <xdr:to>
      <xdr:col>2</xdr:col>
      <xdr:colOff>790576</xdr:colOff>
      <xdr:row>80</xdr:row>
      <xdr:rowOff>76200</xdr:rowOff>
    </xdr:to>
    <xdr:pic>
      <xdr:nvPicPr>
        <xdr:cNvPr id="15" name="Picture 9"/>
        <xdr:cNvPicPr>
          <a:picLocks noChangeAspect="1" noChangeArrowheads="1"/>
        </xdr:cNvPicPr>
      </xdr:nvPicPr>
      <xdr:blipFill>
        <a:blip xmlns:r="http://schemas.openxmlformats.org/officeDocument/2006/relationships" r:embed="rId6" cstate="print">
          <a:clrChange>
            <a:clrFrom>
              <a:srgbClr val="FFFFFF"/>
            </a:clrFrom>
            <a:clrTo>
              <a:srgbClr val="FFFFFF">
                <a:alpha val="0"/>
              </a:srgbClr>
            </a:clrTo>
          </a:clrChange>
        </a:blip>
        <a:srcRect/>
        <a:stretch>
          <a:fillRect/>
        </a:stretch>
      </xdr:blipFill>
      <xdr:spPr bwMode="auto">
        <a:xfrm>
          <a:off x="2867026" y="12133326"/>
          <a:ext cx="609600" cy="268224"/>
        </a:xfrm>
        <a:prstGeom prst="rect">
          <a:avLst/>
        </a:prstGeom>
        <a:noFill/>
      </xdr:spPr>
    </xdr:pic>
    <xdr:clientData/>
  </xdr:twoCellAnchor>
  <xdr:twoCellAnchor>
    <xdr:from>
      <xdr:col>3</xdr:col>
      <xdr:colOff>9526</xdr:colOff>
      <xdr:row>78</xdr:row>
      <xdr:rowOff>90487</xdr:rowOff>
    </xdr:from>
    <xdr:to>
      <xdr:col>3</xdr:col>
      <xdr:colOff>962026</xdr:colOff>
      <xdr:row>80</xdr:row>
      <xdr:rowOff>66674</xdr:rowOff>
    </xdr:to>
    <xdr:pic>
      <xdr:nvPicPr>
        <xdr:cNvPr id="16" name="Picture 11"/>
        <xdr:cNvPicPr>
          <a:picLocks noChangeAspect="1" noChangeArrowheads="1"/>
        </xdr:cNvPicPr>
      </xdr:nvPicPr>
      <xdr:blipFill>
        <a:blip xmlns:r="http://schemas.openxmlformats.org/officeDocument/2006/relationships" r:embed="rId8" cstate="print">
          <a:clrChange>
            <a:clrFrom>
              <a:srgbClr val="FFFFFF"/>
            </a:clrFrom>
            <a:clrTo>
              <a:srgbClr val="FFFFFF">
                <a:alpha val="0"/>
              </a:srgbClr>
            </a:clrTo>
          </a:clrChange>
        </a:blip>
        <a:srcRect/>
        <a:stretch>
          <a:fillRect/>
        </a:stretch>
      </xdr:blipFill>
      <xdr:spPr bwMode="auto">
        <a:xfrm>
          <a:off x="3743326" y="12130087"/>
          <a:ext cx="952500" cy="261937"/>
        </a:xfrm>
        <a:prstGeom prst="rect">
          <a:avLst/>
        </a:prstGeom>
        <a:noFill/>
      </xdr:spPr>
    </xdr:pic>
    <xdr:clientData/>
  </xdr:twoCellAnchor>
  <xdr:twoCellAnchor>
    <xdr:from>
      <xdr:col>4</xdr:col>
      <xdr:colOff>47625</xdr:colOff>
      <xdr:row>78</xdr:row>
      <xdr:rowOff>110976</xdr:rowOff>
    </xdr:from>
    <xdr:to>
      <xdr:col>4</xdr:col>
      <xdr:colOff>1028700</xdr:colOff>
      <xdr:row>80</xdr:row>
      <xdr:rowOff>76199</xdr:rowOff>
    </xdr:to>
    <xdr:pic>
      <xdr:nvPicPr>
        <xdr:cNvPr id="17" name="Picture 13"/>
        <xdr:cNvPicPr>
          <a:picLocks noChangeAspect="1" noChangeArrowheads="1"/>
        </xdr:cNvPicPr>
      </xdr:nvPicPr>
      <xdr:blipFill>
        <a:blip xmlns:r="http://schemas.openxmlformats.org/officeDocument/2006/relationships" r:embed="rId10" cstate="print">
          <a:clrChange>
            <a:clrFrom>
              <a:srgbClr val="FFFFFF"/>
            </a:clrFrom>
            <a:clrTo>
              <a:srgbClr val="FFFFFF">
                <a:alpha val="0"/>
              </a:srgbClr>
            </a:clrTo>
          </a:clrChange>
        </a:blip>
        <a:srcRect/>
        <a:stretch>
          <a:fillRect/>
        </a:stretch>
      </xdr:blipFill>
      <xdr:spPr bwMode="auto">
        <a:xfrm>
          <a:off x="4829175" y="12150576"/>
          <a:ext cx="981075" cy="250973"/>
        </a:xfrm>
        <a:prstGeom prst="rect">
          <a:avLst/>
        </a:prstGeom>
        <a:noFill/>
      </xdr:spPr>
    </xdr:pic>
    <xdr:clientData/>
  </xdr:twoCellAnchor>
</xdr:wsDr>
</file>

<file path=xl/drawings/drawing4.xml><?xml version="1.0" encoding="utf-8"?>
<xdr:wsDr xmlns:xdr="http://schemas.openxmlformats.org/drawingml/2006/spreadsheetDrawing" xmlns:a="http://schemas.openxmlformats.org/drawingml/2006/main">
  <xdr:twoCellAnchor>
    <xdr:from>
      <xdr:col>3</xdr:col>
      <xdr:colOff>485775</xdr:colOff>
      <xdr:row>28</xdr:row>
      <xdr:rowOff>28575</xdr:rowOff>
    </xdr:from>
    <xdr:to>
      <xdr:col>3</xdr:col>
      <xdr:colOff>628650</xdr:colOff>
      <xdr:row>29</xdr:row>
      <xdr:rowOff>28575</xdr:rowOff>
    </xdr:to>
    <xdr:pic>
      <xdr:nvPicPr>
        <xdr:cNvPr id="2" name="Picture 1"/>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blip>
        <a:srcRect/>
        <a:stretch>
          <a:fillRect/>
        </a:stretch>
      </xdr:blipFill>
      <xdr:spPr bwMode="auto">
        <a:xfrm>
          <a:off x="4219575" y="4267200"/>
          <a:ext cx="142875" cy="228600"/>
        </a:xfrm>
        <a:prstGeom prst="rect">
          <a:avLst/>
        </a:prstGeom>
        <a:noFill/>
      </xdr:spPr>
    </xdr:pic>
    <xdr:clientData/>
  </xdr:twoCellAnchor>
  <xdr:twoCellAnchor>
    <xdr:from>
      <xdr:col>6</xdr:col>
      <xdr:colOff>428625</xdr:colOff>
      <xdr:row>28</xdr:row>
      <xdr:rowOff>28575</xdr:rowOff>
    </xdr:from>
    <xdr:to>
      <xdr:col>6</xdr:col>
      <xdr:colOff>581025</xdr:colOff>
      <xdr:row>29</xdr:row>
      <xdr:rowOff>0</xdr:rowOff>
    </xdr:to>
    <xdr:pic>
      <xdr:nvPicPr>
        <xdr:cNvPr id="3" name="Picture 2"/>
        <xdr:cNvPicPr>
          <a:picLocks noChangeAspect="1" noChangeArrowheads="1"/>
        </xdr:cNvPicPr>
      </xdr:nvPicPr>
      <xdr:blipFill>
        <a:blip xmlns:r="http://schemas.openxmlformats.org/officeDocument/2006/relationships" r:embed="rId2" cstate="print">
          <a:clrChange>
            <a:clrFrom>
              <a:srgbClr val="FFFFFF"/>
            </a:clrFrom>
            <a:clrTo>
              <a:srgbClr val="FFFFFF">
                <a:alpha val="0"/>
              </a:srgbClr>
            </a:clrTo>
          </a:clrChange>
        </a:blip>
        <a:srcRect/>
        <a:stretch>
          <a:fillRect/>
        </a:stretch>
      </xdr:blipFill>
      <xdr:spPr bwMode="auto">
        <a:xfrm>
          <a:off x="7305675" y="4267200"/>
          <a:ext cx="152400" cy="200025"/>
        </a:xfrm>
        <a:prstGeom prst="rect">
          <a:avLst/>
        </a:prstGeom>
        <a:noFill/>
      </xdr:spPr>
    </xdr:pic>
    <xdr:clientData/>
  </xdr:twoCellAnchor>
  <xdr:twoCellAnchor>
    <xdr:from>
      <xdr:col>7</xdr:col>
      <xdr:colOff>447675</xdr:colOff>
      <xdr:row>28</xdr:row>
      <xdr:rowOff>28575</xdr:rowOff>
    </xdr:from>
    <xdr:to>
      <xdr:col>7</xdr:col>
      <xdr:colOff>600075</xdr:colOff>
      <xdr:row>28</xdr:row>
      <xdr:rowOff>219075</xdr:rowOff>
    </xdr:to>
    <xdr:pic>
      <xdr:nvPicPr>
        <xdr:cNvPr id="4" name="Picture 3"/>
        <xdr:cNvPicPr>
          <a:picLocks noChangeAspect="1" noChangeArrowheads="1"/>
        </xdr:cNvPicPr>
      </xdr:nvPicPr>
      <xdr:blipFill>
        <a:blip xmlns:r="http://schemas.openxmlformats.org/officeDocument/2006/relationships" r:embed="rId3" cstate="print">
          <a:clrChange>
            <a:clrFrom>
              <a:srgbClr val="FFFFFF"/>
            </a:clrFrom>
            <a:clrTo>
              <a:srgbClr val="FFFFFF">
                <a:alpha val="0"/>
              </a:srgbClr>
            </a:clrTo>
          </a:clrChange>
        </a:blip>
        <a:srcRect/>
        <a:stretch>
          <a:fillRect/>
        </a:stretch>
      </xdr:blipFill>
      <xdr:spPr bwMode="auto">
        <a:xfrm>
          <a:off x="8372475" y="4267200"/>
          <a:ext cx="152400" cy="190500"/>
        </a:xfrm>
        <a:prstGeom prst="rect">
          <a:avLst/>
        </a:prstGeom>
        <a:noFill/>
      </xdr:spPr>
    </xdr:pic>
    <xdr:clientData/>
  </xdr:twoCellAnchor>
  <xdr:twoCellAnchor>
    <xdr:from>
      <xdr:col>12</xdr:col>
      <xdr:colOff>447675</xdr:colOff>
      <xdr:row>28</xdr:row>
      <xdr:rowOff>38100</xdr:rowOff>
    </xdr:from>
    <xdr:to>
      <xdr:col>12</xdr:col>
      <xdr:colOff>619125</xdr:colOff>
      <xdr:row>29</xdr:row>
      <xdr:rowOff>0</xdr:rowOff>
    </xdr:to>
    <xdr:pic>
      <xdr:nvPicPr>
        <xdr:cNvPr id="5" name="Picture 4"/>
        <xdr:cNvPicPr>
          <a:picLocks noChangeAspect="1" noChangeArrowheads="1"/>
        </xdr:cNvPicPr>
      </xdr:nvPicPr>
      <xdr:blipFill>
        <a:blip xmlns:r="http://schemas.openxmlformats.org/officeDocument/2006/relationships" r:embed="rId4" cstate="print">
          <a:clrChange>
            <a:clrFrom>
              <a:srgbClr val="FFFFFF"/>
            </a:clrFrom>
            <a:clrTo>
              <a:srgbClr val="FFFFFF">
                <a:alpha val="0"/>
              </a:srgbClr>
            </a:clrTo>
          </a:clrChange>
        </a:blip>
        <a:srcRect/>
        <a:stretch>
          <a:fillRect/>
        </a:stretch>
      </xdr:blipFill>
      <xdr:spPr bwMode="auto">
        <a:xfrm>
          <a:off x="13611225" y="4276725"/>
          <a:ext cx="171450" cy="190500"/>
        </a:xfrm>
        <a:prstGeom prst="rect">
          <a:avLst/>
        </a:prstGeom>
        <a:noFill/>
      </xdr:spPr>
    </xdr:pic>
    <xdr:clientData/>
  </xdr:twoCellAnchor>
  <xdr:twoCellAnchor>
    <xdr:from>
      <xdr:col>5</xdr:col>
      <xdr:colOff>314325</xdr:colOff>
      <xdr:row>28</xdr:row>
      <xdr:rowOff>38100</xdr:rowOff>
    </xdr:from>
    <xdr:to>
      <xdr:col>5</xdr:col>
      <xdr:colOff>790575</xdr:colOff>
      <xdr:row>29</xdr:row>
      <xdr:rowOff>9525</xdr:rowOff>
    </xdr:to>
    <xdr:pic>
      <xdr:nvPicPr>
        <xdr:cNvPr id="6" name="Picture 8"/>
        <xdr:cNvPicPr>
          <a:picLocks noChangeAspect="1" noChangeArrowheads="1"/>
        </xdr:cNvPicPr>
      </xdr:nvPicPr>
      <xdr:blipFill>
        <a:blip xmlns:r="http://schemas.openxmlformats.org/officeDocument/2006/relationships" r:embed="rId5" cstate="print">
          <a:clrChange>
            <a:clrFrom>
              <a:srgbClr val="FFFFFF"/>
            </a:clrFrom>
            <a:clrTo>
              <a:srgbClr val="FFFFFF">
                <a:alpha val="0"/>
              </a:srgbClr>
            </a:clrTo>
          </a:clrChange>
        </a:blip>
        <a:srcRect/>
        <a:stretch>
          <a:fillRect/>
        </a:stretch>
      </xdr:blipFill>
      <xdr:spPr bwMode="auto">
        <a:xfrm>
          <a:off x="6143625" y="4276725"/>
          <a:ext cx="476250" cy="200025"/>
        </a:xfrm>
        <a:prstGeom prst="rect">
          <a:avLst/>
        </a:prstGeom>
        <a:noFill/>
      </xdr:spPr>
    </xdr:pic>
    <xdr:clientData/>
  </xdr:twoCellAnchor>
  <xdr:twoCellAnchor>
    <xdr:from>
      <xdr:col>4</xdr:col>
      <xdr:colOff>266700</xdr:colOff>
      <xdr:row>48</xdr:row>
      <xdr:rowOff>104775</xdr:rowOff>
    </xdr:from>
    <xdr:to>
      <xdr:col>4</xdr:col>
      <xdr:colOff>981075</xdr:colOff>
      <xdr:row>50</xdr:row>
      <xdr:rowOff>85725</xdr:rowOff>
    </xdr:to>
    <xdr:pic>
      <xdr:nvPicPr>
        <xdr:cNvPr id="7" name="Picture 9"/>
        <xdr:cNvPicPr>
          <a:picLocks noChangeAspect="1" noChangeArrowheads="1"/>
        </xdr:cNvPicPr>
      </xdr:nvPicPr>
      <xdr:blipFill>
        <a:blip xmlns:r="http://schemas.openxmlformats.org/officeDocument/2006/relationships" r:embed="rId6" cstate="print">
          <a:clrChange>
            <a:clrFrom>
              <a:srgbClr val="FFFFFF"/>
            </a:clrFrom>
            <a:clrTo>
              <a:srgbClr val="FFFFFF">
                <a:alpha val="0"/>
              </a:srgbClr>
            </a:clrTo>
          </a:clrChange>
        </a:blip>
        <a:srcRect/>
        <a:stretch>
          <a:fillRect/>
        </a:stretch>
      </xdr:blipFill>
      <xdr:spPr bwMode="auto">
        <a:xfrm>
          <a:off x="5048250" y="7572375"/>
          <a:ext cx="714375" cy="314325"/>
        </a:xfrm>
        <a:prstGeom prst="rect">
          <a:avLst/>
        </a:prstGeom>
        <a:noFill/>
      </xdr:spPr>
    </xdr:pic>
    <xdr:clientData/>
  </xdr:twoCellAnchor>
  <xdr:twoCellAnchor>
    <xdr:from>
      <xdr:col>9</xdr:col>
      <xdr:colOff>66675</xdr:colOff>
      <xdr:row>28</xdr:row>
      <xdr:rowOff>19050</xdr:rowOff>
    </xdr:from>
    <xdr:to>
      <xdr:col>9</xdr:col>
      <xdr:colOff>1028700</xdr:colOff>
      <xdr:row>28</xdr:row>
      <xdr:rowOff>219075</xdr:rowOff>
    </xdr:to>
    <xdr:pic>
      <xdr:nvPicPr>
        <xdr:cNvPr id="8" name="Picture 10"/>
        <xdr:cNvPicPr>
          <a:picLocks noChangeAspect="1" noChangeArrowheads="1"/>
        </xdr:cNvPicPr>
      </xdr:nvPicPr>
      <xdr:blipFill>
        <a:blip xmlns:r="http://schemas.openxmlformats.org/officeDocument/2006/relationships" r:embed="rId7" cstate="print">
          <a:clrChange>
            <a:clrFrom>
              <a:srgbClr val="FFFFFF"/>
            </a:clrFrom>
            <a:clrTo>
              <a:srgbClr val="FFFFFF">
                <a:alpha val="0"/>
              </a:srgbClr>
            </a:clrTo>
          </a:clrChange>
        </a:blip>
        <a:srcRect/>
        <a:stretch>
          <a:fillRect/>
        </a:stretch>
      </xdr:blipFill>
      <xdr:spPr bwMode="auto">
        <a:xfrm>
          <a:off x="10086975" y="4257675"/>
          <a:ext cx="962025" cy="200025"/>
        </a:xfrm>
        <a:prstGeom prst="rect">
          <a:avLst/>
        </a:prstGeom>
        <a:noFill/>
      </xdr:spPr>
    </xdr:pic>
    <xdr:clientData/>
  </xdr:twoCellAnchor>
  <xdr:twoCellAnchor>
    <xdr:from>
      <xdr:col>7</xdr:col>
      <xdr:colOff>933450</xdr:colOff>
      <xdr:row>48</xdr:row>
      <xdr:rowOff>104775</xdr:rowOff>
    </xdr:from>
    <xdr:to>
      <xdr:col>8</xdr:col>
      <xdr:colOff>1028700</xdr:colOff>
      <xdr:row>50</xdr:row>
      <xdr:rowOff>85725</xdr:rowOff>
    </xdr:to>
    <xdr:pic>
      <xdr:nvPicPr>
        <xdr:cNvPr id="9" name="Picture 11"/>
        <xdr:cNvPicPr>
          <a:picLocks noChangeAspect="1" noChangeArrowheads="1"/>
        </xdr:cNvPicPr>
      </xdr:nvPicPr>
      <xdr:blipFill>
        <a:blip xmlns:r="http://schemas.openxmlformats.org/officeDocument/2006/relationships" r:embed="rId8" cstate="print">
          <a:clrChange>
            <a:clrFrom>
              <a:srgbClr val="FFFFFF"/>
            </a:clrFrom>
            <a:clrTo>
              <a:srgbClr val="FFFFFF">
                <a:alpha val="0"/>
              </a:srgbClr>
            </a:clrTo>
          </a:clrChange>
        </a:blip>
        <a:srcRect/>
        <a:stretch>
          <a:fillRect/>
        </a:stretch>
      </xdr:blipFill>
      <xdr:spPr bwMode="auto">
        <a:xfrm>
          <a:off x="8858250" y="7572375"/>
          <a:ext cx="1143000" cy="314325"/>
        </a:xfrm>
        <a:prstGeom prst="rect">
          <a:avLst/>
        </a:prstGeom>
        <a:noFill/>
      </xdr:spPr>
    </xdr:pic>
    <xdr:clientData/>
  </xdr:twoCellAnchor>
  <xdr:twoCellAnchor>
    <xdr:from>
      <xdr:col>13</xdr:col>
      <xdr:colOff>19050</xdr:colOff>
      <xdr:row>28</xdr:row>
      <xdr:rowOff>38100</xdr:rowOff>
    </xdr:from>
    <xdr:to>
      <xdr:col>13</xdr:col>
      <xdr:colOff>1038225</xdr:colOff>
      <xdr:row>29</xdr:row>
      <xdr:rowOff>0</xdr:rowOff>
    </xdr:to>
    <xdr:pic>
      <xdr:nvPicPr>
        <xdr:cNvPr id="10" name="Picture 12"/>
        <xdr:cNvPicPr>
          <a:picLocks noChangeAspect="1" noChangeArrowheads="1"/>
        </xdr:cNvPicPr>
      </xdr:nvPicPr>
      <xdr:blipFill>
        <a:blip xmlns:r="http://schemas.openxmlformats.org/officeDocument/2006/relationships" r:embed="rId9" cstate="print">
          <a:clrChange>
            <a:clrFrom>
              <a:srgbClr val="FFFFFF"/>
            </a:clrFrom>
            <a:clrTo>
              <a:srgbClr val="FFFFFF">
                <a:alpha val="0"/>
              </a:srgbClr>
            </a:clrTo>
          </a:clrChange>
        </a:blip>
        <a:srcRect/>
        <a:stretch>
          <a:fillRect/>
        </a:stretch>
      </xdr:blipFill>
      <xdr:spPr bwMode="auto">
        <a:xfrm>
          <a:off x="14230350" y="4276725"/>
          <a:ext cx="1019175" cy="190500"/>
        </a:xfrm>
        <a:prstGeom prst="rect">
          <a:avLst/>
        </a:prstGeom>
        <a:noFill/>
      </xdr:spPr>
    </xdr:pic>
    <xdr:clientData/>
  </xdr:twoCellAnchor>
  <xdr:twoCellAnchor>
    <xdr:from>
      <xdr:col>11</xdr:col>
      <xdr:colOff>857250</xdr:colOff>
      <xdr:row>48</xdr:row>
      <xdr:rowOff>114300</xdr:rowOff>
    </xdr:from>
    <xdr:to>
      <xdr:col>12</xdr:col>
      <xdr:colOff>1038225</xdr:colOff>
      <xdr:row>50</xdr:row>
      <xdr:rowOff>95250</xdr:rowOff>
    </xdr:to>
    <xdr:pic>
      <xdr:nvPicPr>
        <xdr:cNvPr id="11" name="Picture 13"/>
        <xdr:cNvPicPr>
          <a:picLocks noChangeAspect="1" noChangeArrowheads="1"/>
        </xdr:cNvPicPr>
      </xdr:nvPicPr>
      <xdr:blipFill>
        <a:blip xmlns:r="http://schemas.openxmlformats.org/officeDocument/2006/relationships" r:embed="rId10" cstate="print">
          <a:clrChange>
            <a:clrFrom>
              <a:srgbClr val="FFFFFF"/>
            </a:clrFrom>
            <a:clrTo>
              <a:srgbClr val="FFFFFF">
                <a:alpha val="0"/>
              </a:srgbClr>
            </a:clrTo>
          </a:clrChange>
        </a:blip>
        <a:srcRect/>
        <a:stretch>
          <a:fillRect/>
        </a:stretch>
      </xdr:blipFill>
      <xdr:spPr bwMode="auto">
        <a:xfrm>
          <a:off x="12973050" y="7581900"/>
          <a:ext cx="1228725" cy="314325"/>
        </a:xfrm>
        <a:prstGeom prst="rect">
          <a:avLst/>
        </a:prstGeom>
        <a:noFill/>
      </xdr:spPr>
    </xdr:pic>
    <xdr:clientData/>
  </xdr:twoCellAnchor>
  <xdr:twoCellAnchor>
    <xdr:from>
      <xdr:col>2</xdr:col>
      <xdr:colOff>295275</xdr:colOff>
      <xdr:row>62</xdr:row>
      <xdr:rowOff>0</xdr:rowOff>
    </xdr:from>
    <xdr:to>
      <xdr:col>2</xdr:col>
      <xdr:colOff>771525</xdr:colOff>
      <xdr:row>63</xdr:row>
      <xdr:rowOff>0</xdr:rowOff>
    </xdr:to>
    <xdr:pic>
      <xdr:nvPicPr>
        <xdr:cNvPr id="12" name="Picture 8"/>
        <xdr:cNvPicPr>
          <a:picLocks noChangeAspect="1" noChangeArrowheads="1"/>
        </xdr:cNvPicPr>
      </xdr:nvPicPr>
      <xdr:blipFill>
        <a:blip xmlns:r="http://schemas.openxmlformats.org/officeDocument/2006/relationships" r:embed="rId5" cstate="print">
          <a:clrChange>
            <a:clrFrom>
              <a:srgbClr val="FFFFFF"/>
            </a:clrFrom>
            <a:clrTo>
              <a:srgbClr val="FFFFFF">
                <a:alpha val="0"/>
              </a:srgbClr>
            </a:clrTo>
          </a:clrChange>
        </a:blip>
        <a:srcRect/>
        <a:stretch>
          <a:fillRect/>
        </a:stretch>
      </xdr:blipFill>
      <xdr:spPr bwMode="auto">
        <a:xfrm>
          <a:off x="2981325" y="9563100"/>
          <a:ext cx="476250" cy="190500"/>
        </a:xfrm>
        <a:prstGeom prst="rect">
          <a:avLst/>
        </a:prstGeom>
        <a:noFill/>
      </xdr:spPr>
    </xdr:pic>
    <xdr:clientData/>
  </xdr:twoCellAnchor>
  <xdr:twoCellAnchor>
    <xdr:from>
      <xdr:col>3</xdr:col>
      <xdr:colOff>0</xdr:colOff>
      <xdr:row>62</xdr:row>
      <xdr:rowOff>0</xdr:rowOff>
    </xdr:from>
    <xdr:to>
      <xdr:col>3</xdr:col>
      <xdr:colOff>962025</xdr:colOff>
      <xdr:row>63</xdr:row>
      <xdr:rowOff>0</xdr:rowOff>
    </xdr:to>
    <xdr:pic>
      <xdr:nvPicPr>
        <xdr:cNvPr id="13" name="Picture 10"/>
        <xdr:cNvPicPr>
          <a:picLocks noChangeAspect="1" noChangeArrowheads="1"/>
        </xdr:cNvPicPr>
      </xdr:nvPicPr>
      <xdr:blipFill>
        <a:blip xmlns:r="http://schemas.openxmlformats.org/officeDocument/2006/relationships" r:embed="rId7" cstate="print">
          <a:clrChange>
            <a:clrFrom>
              <a:srgbClr val="FFFFFF"/>
            </a:clrFrom>
            <a:clrTo>
              <a:srgbClr val="FFFFFF">
                <a:alpha val="0"/>
              </a:srgbClr>
            </a:clrTo>
          </a:clrChange>
        </a:blip>
        <a:srcRect/>
        <a:stretch>
          <a:fillRect/>
        </a:stretch>
      </xdr:blipFill>
      <xdr:spPr bwMode="auto">
        <a:xfrm>
          <a:off x="3733800" y="9563100"/>
          <a:ext cx="962025" cy="190500"/>
        </a:xfrm>
        <a:prstGeom prst="rect">
          <a:avLst/>
        </a:prstGeom>
        <a:noFill/>
      </xdr:spPr>
    </xdr:pic>
    <xdr:clientData/>
  </xdr:twoCellAnchor>
  <xdr:twoCellAnchor>
    <xdr:from>
      <xdr:col>4</xdr:col>
      <xdr:colOff>28575</xdr:colOff>
      <xdr:row>62</xdr:row>
      <xdr:rowOff>0</xdr:rowOff>
    </xdr:from>
    <xdr:to>
      <xdr:col>5</xdr:col>
      <xdr:colOff>0</xdr:colOff>
      <xdr:row>63</xdr:row>
      <xdr:rowOff>0</xdr:rowOff>
    </xdr:to>
    <xdr:pic>
      <xdr:nvPicPr>
        <xdr:cNvPr id="14" name="Picture 12"/>
        <xdr:cNvPicPr>
          <a:picLocks noChangeAspect="1" noChangeArrowheads="1"/>
        </xdr:cNvPicPr>
      </xdr:nvPicPr>
      <xdr:blipFill>
        <a:blip xmlns:r="http://schemas.openxmlformats.org/officeDocument/2006/relationships" r:embed="rId9" cstate="print">
          <a:clrChange>
            <a:clrFrom>
              <a:srgbClr val="FFFFFF"/>
            </a:clrFrom>
            <a:clrTo>
              <a:srgbClr val="FFFFFF">
                <a:alpha val="0"/>
              </a:srgbClr>
            </a:clrTo>
          </a:clrChange>
        </a:blip>
        <a:srcRect/>
        <a:stretch>
          <a:fillRect/>
        </a:stretch>
      </xdr:blipFill>
      <xdr:spPr bwMode="auto">
        <a:xfrm>
          <a:off x="4810125" y="9563100"/>
          <a:ext cx="1019175" cy="190500"/>
        </a:xfrm>
        <a:prstGeom prst="rect">
          <a:avLst/>
        </a:prstGeom>
        <a:noFill/>
      </xdr:spPr>
    </xdr:pic>
    <xdr:clientData/>
  </xdr:twoCellAnchor>
  <xdr:twoCellAnchor>
    <xdr:from>
      <xdr:col>2</xdr:col>
      <xdr:colOff>180976</xdr:colOff>
      <xdr:row>84</xdr:row>
      <xdr:rowOff>93726</xdr:rowOff>
    </xdr:from>
    <xdr:to>
      <xdr:col>2</xdr:col>
      <xdr:colOff>790576</xdr:colOff>
      <xdr:row>86</xdr:row>
      <xdr:rowOff>76200</xdr:rowOff>
    </xdr:to>
    <xdr:pic>
      <xdr:nvPicPr>
        <xdr:cNvPr id="15" name="Picture 9"/>
        <xdr:cNvPicPr>
          <a:picLocks noChangeAspect="1" noChangeArrowheads="1"/>
        </xdr:cNvPicPr>
      </xdr:nvPicPr>
      <xdr:blipFill>
        <a:blip xmlns:r="http://schemas.openxmlformats.org/officeDocument/2006/relationships" r:embed="rId6" cstate="print">
          <a:clrChange>
            <a:clrFrom>
              <a:srgbClr val="FFFFFF"/>
            </a:clrFrom>
            <a:clrTo>
              <a:srgbClr val="FFFFFF">
                <a:alpha val="0"/>
              </a:srgbClr>
            </a:clrTo>
          </a:clrChange>
        </a:blip>
        <a:srcRect/>
        <a:stretch>
          <a:fillRect/>
        </a:stretch>
      </xdr:blipFill>
      <xdr:spPr bwMode="auto">
        <a:xfrm>
          <a:off x="2867026" y="12990576"/>
          <a:ext cx="609600" cy="268224"/>
        </a:xfrm>
        <a:prstGeom prst="rect">
          <a:avLst/>
        </a:prstGeom>
        <a:noFill/>
      </xdr:spPr>
    </xdr:pic>
    <xdr:clientData/>
  </xdr:twoCellAnchor>
  <xdr:twoCellAnchor>
    <xdr:from>
      <xdr:col>3</xdr:col>
      <xdr:colOff>9526</xdr:colOff>
      <xdr:row>84</xdr:row>
      <xdr:rowOff>90487</xdr:rowOff>
    </xdr:from>
    <xdr:to>
      <xdr:col>3</xdr:col>
      <xdr:colOff>962026</xdr:colOff>
      <xdr:row>86</xdr:row>
      <xdr:rowOff>66674</xdr:rowOff>
    </xdr:to>
    <xdr:pic>
      <xdr:nvPicPr>
        <xdr:cNvPr id="16" name="Picture 11"/>
        <xdr:cNvPicPr>
          <a:picLocks noChangeAspect="1" noChangeArrowheads="1"/>
        </xdr:cNvPicPr>
      </xdr:nvPicPr>
      <xdr:blipFill>
        <a:blip xmlns:r="http://schemas.openxmlformats.org/officeDocument/2006/relationships" r:embed="rId8" cstate="print">
          <a:clrChange>
            <a:clrFrom>
              <a:srgbClr val="FFFFFF"/>
            </a:clrFrom>
            <a:clrTo>
              <a:srgbClr val="FFFFFF">
                <a:alpha val="0"/>
              </a:srgbClr>
            </a:clrTo>
          </a:clrChange>
        </a:blip>
        <a:srcRect/>
        <a:stretch>
          <a:fillRect/>
        </a:stretch>
      </xdr:blipFill>
      <xdr:spPr bwMode="auto">
        <a:xfrm>
          <a:off x="3743326" y="12987337"/>
          <a:ext cx="952500" cy="261937"/>
        </a:xfrm>
        <a:prstGeom prst="rect">
          <a:avLst/>
        </a:prstGeom>
        <a:noFill/>
      </xdr:spPr>
    </xdr:pic>
    <xdr:clientData/>
  </xdr:twoCellAnchor>
  <xdr:twoCellAnchor>
    <xdr:from>
      <xdr:col>4</xdr:col>
      <xdr:colOff>47625</xdr:colOff>
      <xdr:row>84</xdr:row>
      <xdr:rowOff>110976</xdr:rowOff>
    </xdr:from>
    <xdr:to>
      <xdr:col>4</xdr:col>
      <xdr:colOff>1028700</xdr:colOff>
      <xdr:row>86</xdr:row>
      <xdr:rowOff>76199</xdr:rowOff>
    </xdr:to>
    <xdr:pic>
      <xdr:nvPicPr>
        <xdr:cNvPr id="17" name="Picture 13"/>
        <xdr:cNvPicPr>
          <a:picLocks noChangeAspect="1" noChangeArrowheads="1"/>
        </xdr:cNvPicPr>
      </xdr:nvPicPr>
      <xdr:blipFill>
        <a:blip xmlns:r="http://schemas.openxmlformats.org/officeDocument/2006/relationships" r:embed="rId10" cstate="print">
          <a:clrChange>
            <a:clrFrom>
              <a:srgbClr val="FFFFFF"/>
            </a:clrFrom>
            <a:clrTo>
              <a:srgbClr val="FFFFFF">
                <a:alpha val="0"/>
              </a:srgbClr>
            </a:clrTo>
          </a:clrChange>
        </a:blip>
        <a:srcRect/>
        <a:stretch>
          <a:fillRect/>
        </a:stretch>
      </xdr:blipFill>
      <xdr:spPr bwMode="auto">
        <a:xfrm>
          <a:off x="4829175" y="13007826"/>
          <a:ext cx="981075" cy="250973"/>
        </a:xfrm>
        <a:prstGeom prst="rect">
          <a:avLst/>
        </a:prstGeom>
        <a:noFill/>
      </xdr:spPr>
    </xdr:pic>
    <xdr:clientData/>
  </xdr:twoCellAnchor>
</xdr:wsDr>
</file>

<file path=xl/drawings/drawing5.xml><?xml version="1.0" encoding="utf-8"?>
<xdr:wsDr xmlns:xdr="http://schemas.openxmlformats.org/drawingml/2006/spreadsheetDrawing" xmlns:a="http://schemas.openxmlformats.org/drawingml/2006/main">
  <xdr:twoCellAnchor>
    <xdr:from>
      <xdr:col>3</xdr:col>
      <xdr:colOff>485775</xdr:colOff>
      <xdr:row>29</xdr:row>
      <xdr:rowOff>28575</xdr:rowOff>
    </xdr:from>
    <xdr:to>
      <xdr:col>3</xdr:col>
      <xdr:colOff>628650</xdr:colOff>
      <xdr:row>30</xdr:row>
      <xdr:rowOff>28575</xdr:rowOff>
    </xdr:to>
    <xdr:pic>
      <xdr:nvPicPr>
        <xdr:cNvPr id="2" name="Picture 1"/>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blip>
        <a:srcRect/>
        <a:stretch>
          <a:fillRect/>
        </a:stretch>
      </xdr:blipFill>
      <xdr:spPr bwMode="auto">
        <a:xfrm>
          <a:off x="4219575" y="4410075"/>
          <a:ext cx="142875" cy="228600"/>
        </a:xfrm>
        <a:prstGeom prst="rect">
          <a:avLst/>
        </a:prstGeom>
        <a:noFill/>
      </xdr:spPr>
    </xdr:pic>
    <xdr:clientData/>
  </xdr:twoCellAnchor>
  <xdr:twoCellAnchor>
    <xdr:from>
      <xdr:col>6</xdr:col>
      <xdr:colOff>428625</xdr:colOff>
      <xdr:row>29</xdr:row>
      <xdr:rowOff>28575</xdr:rowOff>
    </xdr:from>
    <xdr:to>
      <xdr:col>6</xdr:col>
      <xdr:colOff>581025</xdr:colOff>
      <xdr:row>30</xdr:row>
      <xdr:rowOff>0</xdr:rowOff>
    </xdr:to>
    <xdr:pic>
      <xdr:nvPicPr>
        <xdr:cNvPr id="3" name="Picture 2"/>
        <xdr:cNvPicPr>
          <a:picLocks noChangeAspect="1" noChangeArrowheads="1"/>
        </xdr:cNvPicPr>
      </xdr:nvPicPr>
      <xdr:blipFill>
        <a:blip xmlns:r="http://schemas.openxmlformats.org/officeDocument/2006/relationships" r:embed="rId2" cstate="print">
          <a:clrChange>
            <a:clrFrom>
              <a:srgbClr val="FFFFFF"/>
            </a:clrFrom>
            <a:clrTo>
              <a:srgbClr val="FFFFFF">
                <a:alpha val="0"/>
              </a:srgbClr>
            </a:clrTo>
          </a:clrChange>
        </a:blip>
        <a:srcRect/>
        <a:stretch>
          <a:fillRect/>
        </a:stretch>
      </xdr:blipFill>
      <xdr:spPr bwMode="auto">
        <a:xfrm>
          <a:off x="7305675" y="4410075"/>
          <a:ext cx="152400" cy="200025"/>
        </a:xfrm>
        <a:prstGeom prst="rect">
          <a:avLst/>
        </a:prstGeom>
        <a:noFill/>
      </xdr:spPr>
    </xdr:pic>
    <xdr:clientData/>
  </xdr:twoCellAnchor>
  <xdr:twoCellAnchor>
    <xdr:from>
      <xdr:col>7</xdr:col>
      <xdr:colOff>447675</xdr:colOff>
      <xdr:row>29</xdr:row>
      <xdr:rowOff>28575</xdr:rowOff>
    </xdr:from>
    <xdr:to>
      <xdr:col>7</xdr:col>
      <xdr:colOff>600075</xdr:colOff>
      <xdr:row>29</xdr:row>
      <xdr:rowOff>219075</xdr:rowOff>
    </xdr:to>
    <xdr:pic>
      <xdr:nvPicPr>
        <xdr:cNvPr id="4" name="Picture 3"/>
        <xdr:cNvPicPr>
          <a:picLocks noChangeAspect="1" noChangeArrowheads="1"/>
        </xdr:cNvPicPr>
      </xdr:nvPicPr>
      <xdr:blipFill>
        <a:blip xmlns:r="http://schemas.openxmlformats.org/officeDocument/2006/relationships" r:embed="rId3" cstate="print">
          <a:clrChange>
            <a:clrFrom>
              <a:srgbClr val="FFFFFF"/>
            </a:clrFrom>
            <a:clrTo>
              <a:srgbClr val="FFFFFF">
                <a:alpha val="0"/>
              </a:srgbClr>
            </a:clrTo>
          </a:clrChange>
        </a:blip>
        <a:srcRect/>
        <a:stretch>
          <a:fillRect/>
        </a:stretch>
      </xdr:blipFill>
      <xdr:spPr bwMode="auto">
        <a:xfrm>
          <a:off x="8372475" y="4410075"/>
          <a:ext cx="152400" cy="190500"/>
        </a:xfrm>
        <a:prstGeom prst="rect">
          <a:avLst/>
        </a:prstGeom>
        <a:noFill/>
      </xdr:spPr>
    </xdr:pic>
    <xdr:clientData/>
  </xdr:twoCellAnchor>
  <xdr:twoCellAnchor>
    <xdr:from>
      <xdr:col>12</xdr:col>
      <xdr:colOff>447675</xdr:colOff>
      <xdr:row>29</xdr:row>
      <xdr:rowOff>38100</xdr:rowOff>
    </xdr:from>
    <xdr:to>
      <xdr:col>12</xdr:col>
      <xdr:colOff>619125</xdr:colOff>
      <xdr:row>30</xdr:row>
      <xdr:rowOff>0</xdr:rowOff>
    </xdr:to>
    <xdr:pic>
      <xdr:nvPicPr>
        <xdr:cNvPr id="5" name="Picture 4"/>
        <xdr:cNvPicPr>
          <a:picLocks noChangeAspect="1" noChangeArrowheads="1"/>
        </xdr:cNvPicPr>
      </xdr:nvPicPr>
      <xdr:blipFill>
        <a:blip xmlns:r="http://schemas.openxmlformats.org/officeDocument/2006/relationships" r:embed="rId4" cstate="print">
          <a:clrChange>
            <a:clrFrom>
              <a:srgbClr val="FFFFFF"/>
            </a:clrFrom>
            <a:clrTo>
              <a:srgbClr val="FFFFFF">
                <a:alpha val="0"/>
              </a:srgbClr>
            </a:clrTo>
          </a:clrChange>
        </a:blip>
        <a:srcRect/>
        <a:stretch>
          <a:fillRect/>
        </a:stretch>
      </xdr:blipFill>
      <xdr:spPr bwMode="auto">
        <a:xfrm>
          <a:off x="13611225" y="4419600"/>
          <a:ext cx="171450" cy="190500"/>
        </a:xfrm>
        <a:prstGeom prst="rect">
          <a:avLst/>
        </a:prstGeom>
        <a:noFill/>
      </xdr:spPr>
    </xdr:pic>
    <xdr:clientData/>
  </xdr:twoCellAnchor>
  <xdr:twoCellAnchor>
    <xdr:from>
      <xdr:col>5</xdr:col>
      <xdr:colOff>314325</xdr:colOff>
      <xdr:row>29</xdr:row>
      <xdr:rowOff>38100</xdr:rowOff>
    </xdr:from>
    <xdr:to>
      <xdr:col>5</xdr:col>
      <xdr:colOff>790575</xdr:colOff>
      <xdr:row>30</xdr:row>
      <xdr:rowOff>9525</xdr:rowOff>
    </xdr:to>
    <xdr:pic>
      <xdr:nvPicPr>
        <xdr:cNvPr id="6" name="Picture 8"/>
        <xdr:cNvPicPr>
          <a:picLocks noChangeAspect="1" noChangeArrowheads="1"/>
        </xdr:cNvPicPr>
      </xdr:nvPicPr>
      <xdr:blipFill>
        <a:blip xmlns:r="http://schemas.openxmlformats.org/officeDocument/2006/relationships" r:embed="rId5" cstate="print">
          <a:clrChange>
            <a:clrFrom>
              <a:srgbClr val="FFFFFF"/>
            </a:clrFrom>
            <a:clrTo>
              <a:srgbClr val="FFFFFF">
                <a:alpha val="0"/>
              </a:srgbClr>
            </a:clrTo>
          </a:clrChange>
        </a:blip>
        <a:srcRect/>
        <a:stretch>
          <a:fillRect/>
        </a:stretch>
      </xdr:blipFill>
      <xdr:spPr bwMode="auto">
        <a:xfrm>
          <a:off x="6143625" y="4419600"/>
          <a:ext cx="476250" cy="200025"/>
        </a:xfrm>
        <a:prstGeom prst="rect">
          <a:avLst/>
        </a:prstGeom>
        <a:noFill/>
      </xdr:spPr>
    </xdr:pic>
    <xdr:clientData/>
  </xdr:twoCellAnchor>
  <xdr:twoCellAnchor>
    <xdr:from>
      <xdr:col>4</xdr:col>
      <xdr:colOff>266700</xdr:colOff>
      <xdr:row>50</xdr:row>
      <xdr:rowOff>104775</xdr:rowOff>
    </xdr:from>
    <xdr:to>
      <xdr:col>4</xdr:col>
      <xdr:colOff>981075</xdr:colOff>
      <xdr:row>52</xdr:row>
      <xdr:rowOff>85725</xdr:rowOff>
    </xdr:to>
    <xdr:pic>
      <xdr:nvPicPr>
        <xdr:cNvPr id="7" name="Picture 9"/>
        <xdr:cNvPicPr>
          <a:picLocks noChangeAspect="1" noChangeArrowheads="1"/>
        </xdr:cNvPicPr>
      </xdr:nvPicPr>
      <xdr:blipFill>
        <a:blip xmlns:r="http://schemas.openxmlformats.org/officeDocument/2006/relationships" r:embed="rId6" cstate="print">
          <a:clrChange>
            <a:clrFrom>
              <a:srgbClr val="FFFFFF"/>
            </a:clrFrom>
            <a:clrTo>
              <a:srgbClr val="FFFFFF">
                <a:alpha val="0"/>
              </a:srgbClr>
            </a:clrTo>
          </a:clrChange>
        </a:blip>
        <a:srcRect/>
        <a:stretch>
          <a:fillRect/>
        </a:stretch>
      </xdr:blipFill>
      <xdr:spPr bwMode="auto">
        <a:xfrm>
          <a:off x="5048250" y="7858125"/>
          <a:ext cx="714375" cy="314325"/>
        </a:xfrm>
        <a:prstGeom prst="rect">
          <a:avLst/>
        </a:prstGeom>
        <a:noFill/>
      </xdr:spPr>
    </xdr:pic>
    <xdr:clientData/>
  </xdr:twoCellAnchor>
  <xdr:twoCellAnchor>
    <xdr:from>
      <xdr:col>9</xdr:col>
      <xdr:colOff>66675</xdr:colOff>
      <xdr:row>29</xdr:row>
      <xdr:rowOff>19050</xdr:rowOff>
    </xdr:from>
    <xdr:to>
      <xdr:col>9</xdr:col>
      <xdr:colOff>1028700</xdr:colOff>
      <xdr:row>29</xdr:row>
      <xdr:rowOff>219075</xdr:rowOff>
    </xdr:to>
    <xdr:pic>
      <xdr:nvPicPr>
        <xdr:cNvPr id="8" name="Picture 10"/>
        <xdr:cNvPicPr>
          <a:picLocks noChangeAspect="1" noChangeArrowheads="1"/>
        </xdr:cNvPicPr>
      </xdr:nvPicPr>
      <xdr:blipFill>
        <a:blip xmlns:r="http://schemas.openxmlformats.org/officeDocument/2006/relationships" r:embed="rId7" cstate="print">
          <a:clrChange>
            <a:clrFrom>
              <a:srgbClr val="FFFFFF"/>
            </a:clrFrom>
            <a:clrTo>
              <a:srgbClr val="FFFFFF">
                <a:alpha val="0"/>
              </a:srgbClr>
            </a:clrTo>
          </a:clrChange>
        </a:blip>
        <a:srcRect/>
        <a:stretch>
          <a:fillRect/>
        </a:stretch>
      </xdr:blipFill>
      <xdr:spPr bwMode="auto">
        <a:xfrm>
          <a:off x="10086975" y="4400550"/>
          <a:ext cx="962025" cy="200025"/>
        </a:xfrm>
        <a:prstGeom prst="rect">
          <a:avLst/>
        </a:prstGeom>
        <a:noFill/>
      </xdr:spPr>
    </xdr:pic>
    <xdr:clientData/>
  </xdr:twoCellAnchor>
  <xdr:twoCellAnchor>
    <xdr:from>
      <xdr:col>7</xdr:col>
      <xdr:colOff>933450</xdr:colOff>
      <xdr:row>50</xdr:row>
      <xdr:rowOff>104775</xdr:rowOff>
    </xdr:from>
    <xdr:to>
      <xdr:col>8</xdr:col>
      <xdr:colOff>1028700</xdr:colOff>
      <xdr:row>52</xdr:row>
      <xdr:rowOff>85725</xdr:rowOff>
    </xdr:to>
    <xdr:pic>
      <xdr:nvPicPr>
        <xdr:cNvPr id="9" name="Picture 11"/>
        <xdr:cNvPicPr>
          <a:picLocks noChangeAspect="1" noChangeArrowheads="1"/>
        </xdr:cNvPicPr>
      </xdr:nvPicPr>
      <xdr:blipFill>
        <a:blip xmlns:r="http://schemas.openxmlformats.org/officeDocument/2006/relationships" r:embed="rId8" cstate="print">
          <a:clrChange>
            <a:clrFrom>
              <a:srgbClr val="FFFFFF"/>
            </a:clrFrom>
            <a:clrTo>
              <a:srgbClr val="FFFFFF">
                <a:alpha val="0"/>
              </a:srgbClr>
            </a:clrTo>
          </a:clrChange>
        </a:blip>
        <a:srcRect/>
        <a:stretch>
          <a:fillRect/>
        </a:stretch>
      </xdr:blipFill>
      <xdr:spPr bwMode="auto">
        <a:xfrm>
          <a:off x="8858250" y="7858125"/>
          <a:ext cx="1143000" cy="314325"/>
        </a:xfrm>
        <a:prstGeom prst="rect">
          <a:avLst/>
        </a:prstGeom>
        <a:noFill/>
      </xdr:spPr>
    </xdr:pic>
    <xdr:clientData/>
  </xdr:twoCellAnchor>
  <xdr:twoCellAnchor>
    <xdr:from>
      <xdr:col>13</xdr:col>
      <xdr:colOff>19050</xdr:colOff>
      <xdr:row>29</xdr:row>
      <xdr:rowOff>38100</xdr:rowOff>
    </xdr:from>
    <xdr:to>
      <xdr:col>13</xdr:col>
      <xdr:colOff>1038225</xdr:colOff>
      <xdr:row>30</xdr:row>
      <xdr:rowOff>0</xdr:rowOff>
    </xdr:to>
    <xdr:pic>
      <xdr:nvPicPr>
        <xdr:cNvPr id="10" name="Picture 12"/>
        <xdr:cNvPicPr>
          <a:picLocks noChangeAspect="1" noChangeArrowheads="1"/>
        </xdr:cNvPicPr>
      </xdr:nvPicPr>
      <xdr:blipFill>
        <a:blip xmlns:r="http://schemas.openxmlformats.org/officeDocument/2006/relationships" r:embed="rId9" cstate="print">
          <a:clrChange>
            <a:clrFrom>
              <a:srgbClr val="FFFFFF"/>
            </a:clrFrom>
            <a:clrTo>
              <a:srgbClr val="FFFFFF">
                <a:alpha val="0"/>
              </a:srgbClr>
            </a:clrTo>
          </a:clrChange>
        </a:blip>
        <a:srcRect/>
        <a:stretch>
          <a:fillRect/>
        </a:stretch>
      </xdr:blipFill>
      <xdr:spPr bwMode="auto">
        <a:xfrm>
          <a:off x="14230350" y="4419600"/>
          <a:ext cx="1019175" cy="190500"/>
        </a:xfrm>
        <a:prstGeom prst="rect">
          <a:avLst/>
        </a:prstGeom>
        <a:noFill/>
      </xdr:spPr>
    </xdr:pic>
    <xdr:clientData/>
  </xdr:twoCellAnchor>
  <xdr:twoCellAnchor>
    <xdr:from>
      <xdr:col>11</xdr:col>
      <xdr:colOff>857250</xdr:colOff>
      <xdr:row>50</xdr:row>
      <xdr:rowOff>114300</xdr:rowOff>
    </xdr:from>
    <xdr:to>
      <xdr:col>12</xdr:col>
      <xdr:colOff>1038225</xdr:colOff>
      <xdr:row>52</xdr:row>
      <xdr:rowOff>95250</xdr:rowOff>
    </xdr:to>
    <xdr:pic>
      <xdr:nvPicPr>
        <xdr:cNvPr id="11" name="Picture 13"/>
        <xdr:cNvPicPr>
          <a:picLocks noChangeAspect="1" noChangeArrowheads="1"/>
        </xdr:cNvPicPr>
      </xdr:nvPicPr>
      <xdr:blipFill>
        <a:blip xmlns:r="http://schemas.openxmlformats.org/officeDocument/2006/relationships" r:embed="rId10" cstate="print">
          <a:clrChange>
            <a:clrFrom>
              <a:srgbClr val="FFFFFF"/>
            </a:clrFrom>
            <a:clrTo>
              <a:srgbClr val="FFFFFF">
                <a:alpha val="0"/>
              </a:srgbClr>
            </a:clrTo>
          </a:clrChange>
        </a:blip>
        <a:srcRect/>
        <a:stretch>
          <a:fillRect/>
        </a:stretch>
      </xdr:blipFill>
      <xdr:spPr bwMode="auto">
        <a:xfrm>
          <a:off x="12973050" y="7867650"/>
          <a:ext cx="1228725" cy="314325"/>
        </a:xfrm>
        <a:prstGeom prst="rect">
          <a:avLst/>
        </a:prstGeom>
        <a:noFill/>
      </xdr:spPr>
    </xdr:pic>
    <xdr:clientData/>
  </xdr:twoCellAnchor>
  <xdr:twoCellAnchor>
    <xdr:from>
      <xdr:col>2</xdr:col>
      <xdr:colOff>295275</xdr:colOff>
      <xdr:row>64</xdr:row>
      <xdr:rowOff>0</xdr:rowOff>
    </xdr:from>
    <xdr:to>
      <xdr:col>2</xdr:col>
      <xdr:colOff>771525</xdr:colOff>
      <xdr:row>65</xdr:row>
      <xdr:rowOff>0</xdr:rowOff>
    </xdr:to>
    <xdr:pic>
      <xdr:nvPicPr>
        <xdr:cNvPr id="12" name="Picture 8"/>
        <xdr:cNvPicPr>
          <a:picLocks noChangeAspect="1" noChangeArrowheads="1"/>
        </xdr:cNvPicPr>
      </xdr:nvPicPr>
      <xdr:blipFill>
        <a:blip xmlns:r="http://schemas.openxmlformats.org/officeDocument/2006/relationships" r:embed="rId5" cstate="print">
          <a:clrChange>
            <a:clrFrom>
              <a:srgbClr val="FFFFFF"/>
            </a:clrFrom>
            <a:clrTo>
              <a:srgbClr val="FFFFFF">
                <a:alpha val="0"/>
              </a:srgbClr>
            </a:clrTo>
          </a:clrChange>
        </a:blip>
        <a:srcRect/>
        <a:stretch>
          <a:fillRect/>
        </a:stretch>
      </xdr:blipFill>
      <xdr:spPr bwMode="auto">
        <a:xfrm>
          <a:off x="2981325" y="9848850"/>
          <a:ext cx="476250" cy="190500"/>
        </a:xfrm>
        <a:prstGeom prst="rect">
          <a:avLst/>
        </a:prstGeom>
        <a:noFill/>
      </xdr:spPr>
    </xdr:pic>
    <xdr:clientData/>
  </xdr:twoCellAnchor>
  <xdr:twoCellAnchor>
    <xdr:from>
      <xdr:col>3</xdr:col>
      <xdr:colOff>0</xdr:colOff>
      <xdr:row>64</xdr:row>
      <xdr:rowOff>0</xdr:rowOff>
    </xdr:from>
    <xdr:to>
      <xdr:col>3</xdr:col>
      <xdr:colOff>962025</xdr:colOff>
      <xdr:row>65</xdr:row>
      <xdr:rowOff>0</xdr:rowOff>
    </xdr:to>
    <xdr:pic>
      <xdr:nvPicPr>
        <xdr:cNvPr id="13" name="Picture 10"/>
        <xdr:cNvPicPr>
          <a:picLocks noChangeAspect="1" noChangeArrowheads="1"/>
        </xdr:cNvPicPr>
      </xdr:nvPicPr>
      <xdr:blipFill>
        <a:blip xmlns:r="http://schemas.openxmlformats.org/officeDocument/2006/relationships" r:embed="rId7" cstate="print">
          <a:clrChange>
            <a:clrFrom>
              <a:srgbClr val="FFFFFF"/>
            </a:clrFrom>
            <a:clrTo>
              <a:srgbClr val="FFFFFF">
                <a:alpha val="0"/>
              </a:srgbClr>
            </a:clrTo>
          </a:clrChange>
        </a:blip>
        <a:srcRect/>
        <a:stretch>
          <a:fillRect/>
        </a:stretch>
      </xdr:blipFill>
      <xdr:spPr bwMode="auto">
        <a:xfrm>
          <a:off x="3733800" y="9848850"/>
          <a:ext cx="962025" cy="190500"/>
        </a:xfrm>
        <a:prstGeom prst="rect">
          <a:avLst/>
        </a:prstGeom>
        <a:noFill/>
      </xdr:spPr>
    </xdr:pic>
    <xdr:clientData/>
  </xdr:twoCellAnchor>
  <xdr:twoCellAnchor>
    <xdr:from>
      <xdr:col>4</xdr:col>
      <xdr:colOff>28575</xdr:colOff>
      <xdr:row>64</xdr:row>
      <xdr:rowOff>0</xdr:rowOff>
    </xdr:from>
    <xdr:to>
      <xdr:col>5</xdr:col>
      <xdr:colOff>0</xdr:colOff>
      <xdr:row>65</xdr:row>
      <xdr:rowOff>0</xdr:rowOff>
    </xdr:to>
    <xdr:pic>
      <xdr:nvPicPr>
        <xdr:cNvPr id="14" name="Picture 12"/>
        <xdr:cNvPicPr>
          <a:picLocks noChangeAspect="1" noChangeArrowheads="1"/>
        </xdr:cNvPicPr>
      </xdr:nvPicPr>
      <xdr:blipFill>
        <a:blip xmlns:r="http://schemas.openxmlformats.org/officeDocument/2006/relationships" r:embed="rId9" cstate="print">
          <a:clrChange>
            <a:clrFrom>
              <a:srgbClr val="FFFFFF"/>
            </a:clrFrom>
            <a:clrTo>
              <a:srgbClr val="FFFFFF">
                <a:alpha val="0"/>
              </a:srgbClr>
            </a:clrTo>
          </a:clrChange>
        </a:blip>
        <a:srcRect/>
        <a:stretch>
          <a:fillRect/>
        </a:stretch>
      </xdr:blipFill>
      <xdr:spPr bwMode="auto">
        <a:xfrm>
          <a:off x="4810125" y="9848850"/>
          <a:ext cx="1019175" cy="190500"/>
        </a:xfrm>
        <a:prstGeom prst="rect">
          <a:avLst/>
        </a:prstGeom>
        <a:noFill/>
      </xdr:spPr>
    </xdr:pic>
    <xdr:clientData/>
  </xdr:twoCellAnchor>
  <xdr:twoCellAnchor>
    <xdr:from>
      <xdr:col>2</xdr:col>
      <xdr:colOff>180976</xdr:colOff>
      <xdr:row>87</xdr:row>
      <xdr:rowOff>93726</xdr:rowOff>
    </xdr:from>
    <xdr:to>
      <xdr:col>2</xdr:col>
      <xdr:colOff>790576</xdr:colOff>
      <xdr:row>89</xdr:row>
      <xdr:rowOff>76200</xdr:rowOff>
    </xdr:to>
    <xdr:pic>
      <xdr:nvPicPr>
        <xdr:cNvPr id="15" name="Picture 9"/>
        <xdr:cNvPicPr>
          <a:picLocks noChangeAspect="1" noChangeArrowheads="1"/>
        </xdr:cNvPicPr>
      </xdr:nvPicPr>
      <xdr:blipFill>
        <a:blip xmlns:r="http://schemas.openxmlformats.org/officeDocument/2006/relationships" r:embed="rId6" cstate="print">
          <a:clrChange>
            <a:clrFrom>
              <a:srgbClr val="FFFFFF"/>
            </a:clrFrom>
            <a:clrTo>
              <a:srgbClr val="FFFFFF">
                <a:alpha val="0"/>
              </a:srgbClr>
            </a:clrTo>
          </a:clrChange>
        </a:blip>
        <a:srcRect/>
        <a:stretch>
          <a:fillRect/>
        </a:stretch>
      </xdr:blipFill>
      <xdr:spPr bwMode="auto">
        <a:xfrm>
          <a:off x="2867026" y="13419201"/>
          <a:ext cx="609600" cy="268224"/>
        </a:xfrm>
        <a:prstGeom prst="rect">
          <a:avLst/>
        </a:prstGeom>
        <a:noFill/>
      </xdr:spPr>
    </xdr:pic>
    <xdr:clientData/>
  </xdr:twoCellAnchor>
  <xdr:twoCellAnchor>
    <xdr:from>
      <xdr:col>3</xdr:col>
      <xdr:colOff>9526</xdr:colOff>
      <xdr:row>87</xdr:row>
      <xdr:rowOff>90487</xdr:rowOff>
    </xdr:from>
    <xdr:to>
      <xdr:col>3</xdr:col>
      <xdr:colOff>962026</xdr:colOff>
      <xdr:row>89</xdr:row>
      <xdr:rowOff>66674</xdr:rowOff>
    </xdr:to>
    <xdr:pic>
      <xdr:nvPicPr>
        <xdr:cNvPr id="16" name="Picture 11"/>
        <xdr:cNvPicPr>
          <a:picLocks noChangeAspect="1" noChangeArrowheads="1"/>
        </xdr:cNvPicPr>
      </xdr:nvPicPr>
      <xdr:blipFill>
        <a:blip xmlns:r="http://schemas.openxmlformats.org/officeDocument/2006/relationships" r:embed="rId8" cstate="print">
          <a:clrChange>
            <a:clrFrom>
              <a:srgbClr val="FFFFFF"/>
            </a:clrFrom>
            <a:clrTo>
              <a:srgbClr val="FFFFFF">
                <a:alpha val="0"/>
              </a:srgbClr>
            </a:clrTo>
          </a:clrChange>
        </a:blip>
        <a:srcRect/>
        <a:stretch>
          <a:fillRect/>
        </a:stretch>
      </xdr:blipFill>
      <xdr:spPr bwMode="auto">
        <a:xfrm>
          <a:off x="3743326" y="13415962"/>
          <a:ext cx="952500" cy="261937"/>
        </a:xfrm>
        <a:prstGeom prst="rect">
          <a:avLst/>
        </a:prstGeom>
        <a:noFill/>
      </xdr:spPr>
    </xdr:pic>
    <xdr:clientData/>
  </xdr:twoCellAnchor>
  <xdr:twoCellAnchor>
    <xdr:from>
      <xdr:col>4</xdr:col>
      <xdr:colOff>47625</xdr:colOff>
      <xdr:row>87</xdr:row>
      <xdr:rowOff>110976</xdr:rowOff>
    </xdr:from>
    <xdr:to>
      <xdr:col>4</xdr:col>
      <xdr:colOff>1028700</xdr:colOff>
      <xdr:row>89</xdr:row>
      <xdr:rowOff>76199</xdr:rowOff>
    </xdr:to>
    <xdr:pic>
      <xdr:nvPicPr>
        <xdr:cNvPr id="17" name="Picture 13"/>
        <xdr:cNvPicPr>
          <a:picLocks noChangeAspect="1" noChangeArrowheads="1"/>
        </xdr:cNvPicPr>
      </xdr:nvPicPr>
      <xdr:blipFill>
        <a:blip xmlns:r="http://schemas.openxmlformats.org/officeDocument/2006/relationships" r:embed="rId10" cstate="print">
          <a:clrChange>
            <a:clrFrom>
              <a:srgbClr val="FFFFFF"/>
            </a:clrFrom>
            <a:clrTo>
              <a:srgbClr val="FFFFFF">
                <a:alpha val="0"/>
              </a:srgbClr>
            </a:clrTo>
          </a:clrChange>
        </a:blip>
        <a:srcRect/>
        <a:stretch>
          <a:fillRect/>
        </a:stretch>
      </xdr:blipFill>
      <xdr:spPr bwMode="auto">
        <a:xfrm>
          <a:off x="4829175" y="13436451"/>
          <a:ext cx="981075" cy="250973"/>
        </a:xfrm>
        <a:prstGeom prst="rect">
          <a:avLst/>
        </a:prstGeom>
        <a:noFill/>
      </xdr:spPr>
    </xdr:pic>
    <xdr:clientData/>
  </xdr:twoCellAnchor>
</xdr:wsDr>
</file>

<file path=xl/drawings/drawing6.xml><?xml version="1.0" encoding="utf-8"?>
<xdr:wsDr xmlns:xdr="http://schemas.openxmlformats.org/drawingml/2006/spreadsheetDrawing" xmlns:a="http://schemas.openxmlformats.org/drawingml/2006/main">
  <xdr:twoCellAnchor>
    <xdr:from>
      <xdr:col>3</xdr:col>
      <xdr:colOff>485775</xdr:colOff>
      <xdr:row>26</xdr:row>
      <xdr:rowOff>28575</xdr:rowOff>
    </xdr:from>
    <xdr:to>
      <xdr:col>3</xdr:col>
      <xdr:colOff>628650</xdr:colOff>
      <xdr:row>27</xdr:row>
      <xdr:rowOff>28575</xdr:rowOff>
    </xdr:to>
    <xdr:pic>
      <xdr:nvPicPr>
        <xdr:cNvPr id="2" name="Picture 1"/>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blip>
        <a:srcRect/>
        <a:stretch>
          <a:fillRect/>
        </a:stretch>
      </xdr:blipFill>
      <xdr:spPr bwMode="auto">
        <a:xfrm>
          <a:off x="4219575" y="3981450"/>
          <a:ext cx="142875" cy="228600"/>
        </a:xfrm>
        <a:prstGeom prst="rect">
          <a:avLst/>
        </a:prstGeom>
        <a:noFill/>
      </xdr:spPr>
    </xdr:pic>
    <xdr:clientData/>
  </xdr:twoCellAnchor>
  <xdr:twoCellAnchor>
    <xdr:from>
      <xdr:col>6</xdr:col>
      <xdr:colOff>428625</xdr:colOff>
      <xdr:row>26</xdr:row>
      <xdr:rowOff>28575</xdr:rowOff>
    </xdr:from>
    <xdr:to>
      <xdr:col>6</xdr:col>
      <xdr:colOff>581025</xdr:colOff>
      <xdr:row>27</xdr:row>
      <xdr:rowOff>0</xdr:rowOff>
    </xdr:to>
    <xdr:pic>
      <xdr:nvPicPr>
        <xdr:cNvPr id="3" name="Picture 2"/>
        <xdr:cNvPicPr>
          <a:picLocks noChangeAspect="1" noChangeArrowheads="1"/>
        </xdr:cNvPicPr>
      </xdr:nvPicPr>
      <xdr:blipFill>
        <a:blip xmlns:r="http://schemas.openxmlformats.org/officeDocument/2006/relationships" r:embed="rId2" cstate="print">
          <a:clrChange>
            <a:clrFrom>
              <a:srgbClr val="FFFFFF"/>
            </a:clrFrom>
            <a:clrTo>
              <a:srgbClr val="FFFFFF">
                <a:alpha val="0"/>
              </a:srgbClr>
            </a:clrTo>
          </a:clrChange>
        </a:blip>
        <a:srcRect/>
        <a:stretch>
          <a:fillRect/>
        </a:stretch>
      </xdr:blipFill>
      <xdr:spPr bwMode="auto">
        <a:xfrm>
          <a:off x="7305675" y="3981450"/>
          <a:ext cx="152400" cy="200025"/>
        </a:xfrm>
        <a:prstGeom prst="rect">
          <a:avLst/>
        </a:prstGeom>
        <a:noFill/>
      </xdr:spPr>
    </xdr:pic>
    <xdr:clientData/>
  </xdr:twoCellAnchor>
  <xdr:twoCellAnchor>
    <xdr:from>
      <xdr:col>7</xdr:col>
      <xdr:colOff>447675</xdr:colOff>
      <xdr:row>26</xdr:row>
      <xdr:rowOff>28575</xdr:rowOff>
    </xdr:from>
    <xdr:to>
      <xdr:col>7</xdr:col>
      <xdr:colOff>600075</xdr:colOff>
      <xdr:row>26</xdr:row>
      <xdr:rowOff>219075</xdr:rowOff>
    </xdr:to>
    <xdr:pic>
      <xdr:nvPicPr>
        <xdr:cNvPr id="4" name="Picture 3"/>
        <xdr:cNvPicPr>
          <a:picLocks noChangeAspect="1" noChangeArrowheads="1"/>
        </xdr:cNvPicPr>
      </xdr:nvPicPr>
      <xdr:blipFill>
        <a:blip xmlns:r="http://schemas.openxmlformats.org/officeDocument/2006/relationships" r:embed="rId3" cstate="print">
          <a:clrChange>
            <a:clrFrom>
              <a:srgbClr val="FFFFFF"/>
            </a:clrFrom>
            <a:clrTo>
              <a:srgbClr val="FFFFFF">
                <a:alpha val="0"/>
              </a:srgbClr>
            </a:clrTo>
          </a:clrChange>
        </a:blip>
        <a:srcRect/>
        <a:stretch>
          <a:fillRect/>
        </a:stretch>
      </xdr:blipFill>
      <xdr:spPr bwMode="auto">
        <a:xfrm>
          <a:off x="8372475" y="3981450"/>
          <a:ext cx="152400" cy="190500"/>
        </a:xfrm>
        <a:prstGeom prst="rect">
          <a:avLst/>
        </a:prstGeom>
        <a:noFill/>
      </xdr:spPr>
    </xdr:pic>
    <xdr:clientData/>
  </xdr:twoCellAnchor>
  <xdr:twoCellAnchor>
    <xdr:from>
      <xdr:col>12</xdr:col>
      <xdr:colOff>447675</xdr:colOff>
      <xdr:row>26</xdr:row>
      <xdr:rowOff>38100</xdr:rowOff>
    </xdr:from>
    <xdr:to>
      <xdr:col>12</xdr:col>
      <xdr:colOff>619125</xdr:colOff>
      <xdr:row>27</xdr:row>
      <xdr:rowOff>0</xdr:rowOff>
    </xdr:to>
    <xdr:pic>
      <xdr:nvPicPr>
        <xdr:cNvPr id="5" name="Picture 4"/>
        <xdr:cNvPicPr>
          <a:picLocks noChangeAspect="1" noChangeArrowheads="1"/>
        </xdr:cNvPicPr>
      </xdr:nvPicPr>
      <xdr:blipFill>
        <a:blip xmlns:r="http://schemas.openxmlformats.org/officeDocument/2006/relationships" r:embed="rId4" cstate="print">
          <a:clrChange>
            <a:clrFrom>
              <a:srgbClr val="FFFFFF"/>
            </a:clrFrom>
            <a:clrTo>
              <a:srgbClr val="FFFFFF">
                <a:alpha val="0"/>
              </a:srgbClr>
            </a:clrTo>
          </a:clrChange>
        </a:blip>
        <a:srcRect/>
        <a:stretch>
          <a:fillRect/>
        </a:stretch>
      </xdr:blipFill>
      <xdr:spPr bwMode="auto">
        <a:xfrm>
          <a:off x="13611225" y="3990975"/>
          <a:ext cx="171450" cy="190500"/>
        </a:xfrm>
        <a:prstGeom prst="rect">
          <a:avLst/>
        </a:prstGeom>
        <a:noFill/>
      </xdr:spPr>
    </xdr:pic>
    <xdr:clientData/>
  </xdr:twoCellAnchor>
  <xdr:twoCellAnchor>
    <xdr:from>
      <xdr:col>5</xdr:col>
      <xdr:colOff>314325</xdr:colOff>
      <xdr:row>26</xdr:row>
      <xdr:rowOff>38100</xdr:rowOff>
    </xdr:from>
    <xdr:to>
      <xdr:col>5</xdr:col>
      <xdr:colOff>790575</xdr:colOff>
      <xdr:row>27</xdr:row>
      <xdr:rowOff>9525</xdr:rowOff>
    </xdr:to>
    <xdr:pic>
      <xdr:nvPicPr>
        <xdr:cNvPr id="6" name="Picture 8"/>
        <xdr:cNvPicPr>
          <a:picLocks noChangeAspect="1" noChangeArrowheads="1"/>
        </xdr:cNvPicPr>
      </xdr:nvPicPr>
      <xdr:blipFill>
        <a:blip xmlns:r="http://schemas.openxmlformats.org/officeDocument/2006/relationships" r:embed="rId5" cstate="print">
          <a:clrChange>
            <a:clrFrom>
              <a:srgbClr val="FFFFFF"/>
            </a:clrFrom>
            <a:clrTo>
              <a:srgbClr val="FFFFFF">
                <a:alpha val="0"/>
              </a:srgbClr>
            </a:clrTo>
          </a:clrChange>
        </a:blip>
        <a:srcRect/>
        <a:stretch>
          <a:fillRect/>
        </a:stretch>
      </xdr:blipFill>
      <xdr:spPr bwMode="auto">
        <a:xfrm>
          <a:off x="6143625" y="3990975"/>
          <a:ext cx="476250" cy="200025"/>
        </a:xfrm>
        <a:prstGeom prst="rect">
          <a:avLst/>
        </a:prstGeom>
        <a:noFill/>
      </xdr:spPr>
    </xdr:pic>
    <xdr:clientData/>
  </xdr:twoCellAnchor>
  <xdr:twoCellAnchor>
    <xdr:from>
      <xdr:col>4</xdr:col>
      <xdr:colOff>266700</xdr:colOff>
      <xdr:row>44</xdr:row>
      <xdr:rowOff>104775</xdr:rowOff>
    </xdr:from>
    <xdr:to>
      <xdr:col>4</xdr:col>
      <xdr:colOff>981075</xdr:colOff>
      <xdr:row>46</xdr:row>
      <xdr:rowOff>85725</xdr:rowOff>
    </xdr:to>
    <xdr:pic>
      <xdr:nvPicPr>
        <xdr:cNvPr id="7" name="Picture 9"/>
        <xdr:cNvPicPr>
          <a:picLocks noChangeAspect="1" noChangeArrowheads="1"/>
        </xdr:cNvPicPr>
      </xdr:nvPicPr>
      <xdr:blipFill>
        <a:blip xmlns:r="http://schemas.openxmlformats.org/officeDocument/2006/relationships" r:embed="rId6" cstate="print">
          <a:clrChange>
            <a:clrFrom>
              <a:srgbClr val="FFFFFF"/>
            </a:clrFrom>
            <a:clrTo>
              <a:srgbClr val="FFFFFF">
                <a:alpha val="0"/>
              </a:srgbClr>
            </a:clrTo>
          </a:clrChange>
        </a:blip>
        <a:srcRect/>
        <a:stretch>
          <a:fillRect/>
        </a:stretch>
      </xdr:blipFill>
      <xdr:spPr bwMode="auto">
        <a:xfrm>
          <a:off x="5048250" y="7000875"/>
          <a:ext cx="714375" cy="314325"/>
        </a:xfrm>
        <a:prstGeom prst="rect">
          <a:avLst/>
        </a:prstGeom>
        <a:noFill/>
      </xdr:spPr>
    </xdr:pic>
    <xdr:clientData/>
  </xdr:twoCellAnchor>
  <xdr:twoCellAnchor>
    <xdr:from>
      <xdr:col>9</xdr:col>
      <xdr:colOff>66675</xdr:colOff>
      <xdr:row>26</xdr:row>
      <xdr:rowOff>19050</xdr:rowOff>
    </xdr:from>
    <xdr:to>
      <xdr:col>9</xdr:col>
      <xdr:colOff>1028700</xdr:colOff>
      <xdr:row>26</xdr:row>
      <xdr:rowOff>219075</xdr:rowOff>
    </xdr:to>
    <xdr:pic>
      <xdr:nvPicPr>
        <xdr:cNvPr id="8" name="Picture 10"/>
        <xdr:cNvPicPr>
          <a:picLocks noChangeAspect="1" noChangeArrowheads="1"/>
        </xdr:cNvPicPr>
      </xdr:nvPicPr>
      <xdr:blipFill>
        <a:blip xmlns:r="http://schemas.openxmlformats.org/officeDocument/2006/relationships" r:embed="rId7" cstate="print">
          <a:clrChange>
            <a:clrFrom>
              <a:srgbClr val="FFFFFF"/>
            </a:clrFrom>
            <a:clrTo>
              <a:srgbClr val="FFFFFF">
                <a:alpha val="0"/>
              </a:srgbClr>
            </a:clrTo>
          </a:clrChange>
        </a:blip>
        <a:srcRect/>
        <a:stretch>
          <a:fillRect/>
        </a:stretch>
      </xdr:blipFill>
      <xdr:spPr bwMode="auto">
        <a:xfrm>
          <a:off x="10086975" y="3971925"/>
          <a:ext cx="962025" cy="200025"/>
        </a:xfrm>
        <a:prstGeom prst="rect">
          <a:avLst/>
        </a:prstGeom>
        <a:noFill/>
      </xdr:spPr>
    </xdr:pic>
    <xdr:clientData/>
  </xdr:twoCellAnchor>
  <xdr:twoCellAnchor>
    <xdr:from>
      <xdr:col>7</xdr:col>
      <xdr:colOff>933450</xdr:colOff>
      <xdr:row>44</xdr:row>
      <xdr:rowOff>104775</xdr:rowOff>
    </xdr:from>
    <xdr:to>
      <xdr:col>8</xdr:col>
      <xdr:colOff>1028700</xdr:colOff>
      <xdr:row>46</xdr:row>
      <xdr:rowOff>85725</xdr:rowOff>
    </xdr:to>
    <xdr:pic>
      <xdr:nvPicPr>
        <xdr:cNvPr id="9" name="Picture 11"/>
        <xdr:cNvPicPr>
          <a:picLocks noChangeAspect="1" noChangeArrowheads="1"/>
        </xdr:cNvPicPr>
      </xdr:nvPicPr>
      <xdr:blipFill>
        <a:blip xmlns:r="http://schemas.openxmlformats.org/officeDocument/2006/relationships" r:embed="rId8" cstate="print">
          <a:clrChange>
            <a:clrFrom>
              <a:srgbClr val="FFFFFF"/>
            </a:clrFrom>
            <a:clrTo>
              <a:srgbClr val="FFFFFF">
                <a:alpha val="0"/>
              </a:srgbClr>
            </a:clrTo>
          </a:clrChange>
        </a:blip>
        <a:srcRect/>
        <a:stretch>
          <a:fillRect/>
        </a:stretch>
      </xdr:blipFill>
      <xdr:spPr bwMode="auto">
        <a:xfrm>
          <a:off x="8858250" y="7000875"/>
          <a:ext cx="1143000" cy="314325"/>
        </a:xfrm>
        <a:prstGeom prst="rect">
          <a:avLst/>
        </a:prstGeom>
        <a:noFill/>
      </xdr:spPr>
    </xdr:pic>
    <xdr:clientData/>
  </xdr:twoCellAnchor>
  <xdr:twoCellAnchor>
    <xdr:from>
      <xdr:col>13</xdr:col>
      <xdr:colOff>19050</xdr:colOff>
      <xdr:row>26</xdr:row>
      <xdr:rowOff>38100</xdr:rowOff>
    </xdr:from>
    <xdr:to>
      <xdr:col>13</xdr:col>
      <xdr:colOff>1038225</xdr:colOff>
      <xdr:row>27</xdr:row>
      <xdr:rowOff>0</xdr:rowOff>
    </xdr:to>
    <xdr:pic>
      <xdr:nvPicPr>
        <xdr:cNvPr id="10" name="Picture 12"/>
        <xdr:cNvPicPr>
          <a:picLocks noChangeAspect="1" noChangeArrowheads="1"/>
        </xdr:cNvPicPr>
      </xdr:nvPicPr>
      <xdr:blipFill>
        <a:blip xmlns:r="http://schemas.openxmlformats.org/officeDocument/2006/relationships" r:embed="rId9" cstate="print">
          <a:clrChange>
            <a:clrFrom>
              <a:srgbClr val="FFFFFF"/>
            </a:clrFrom>
            <a:clrTo>
              <a:srgbClr val="FFFFFF">
                <a:alpha val="0"/>
              </a:srgbClr>
            </a:clrTo>
          </a:clrChange>
        </a:blip>
        <a:srcRect/>
        <a:stretch>
          <a:fillRect/>
        </a:stretch>
      </xdr:blipFill>
      <xdr:spPr bwMode="auto">
        <a:xfrm>
          <a:off x="14230350" y="3990975"/>
          <a:ext cx="1019175" cy="190500"/>
        </a:xfrm>
        <a:prstGeom prst="rect">
          <a:avLst/>
        </a:prstGeom>
        <a:noFill/>
      </xdr:spPr>
    </xdr:pic>
    <xdr:clientData/>
  </xdr:twoCellAnchor>
  <xdr:twoCellAnchor>
    <xdr:from>
      <xdr:col>11</xdr:col>
      <xdr:colOff>857250</xdr:colOff>
      <xdr:row>44</xdr:row>
      <xdr:rowOff>114300</xdr:rowOff>
    </xdr:from>
    <xdr:to>
      <xdr:col>12</xdr:col>
      <xdr:colOff>1038225</xdr:colOff>
      <xdr:row>46</xdr:row>
      <xdr:rowOff>95250</xdr:rowOff>
    </xdr:to>
    <xdr:pic>
      <xdr:nvPicPr>
        <xdr:cNvPr id="11" name="Picture 13"/>
        <xdr:cNvPicPr>
          <a:picLocks noChangeAspect="1" noChangeArrowheads="1"/>
        </xdr:cNvPicPr>
      </xdr:nvPicPr>
      <xdr:blipFill>
        <a:blip xmlns:r="http://schemas.openxmlformats.org/officeDocument/2006/relationships" r:embed="rId10" cstate="print">
          <a:clrChange>
            <a:clrFrom>
              <a:srgbClr val="FFFFFF"/>
            </a:clrFrom>
            <a:clrTo>
              <a:srgbClr val="FFFFFF">
                <a:alpha val="0"/>
              </a:srgbClr>
            </a:clrTo>
          </a:clrChange>
        </a:blip>
        <a:srcRect/>
        <a:stretch>
          <a:fillRect/>
        </a:stretch>
      </xdr:blipFill>
      <xdr:spPr bwMode="auto">
        <a:xfrm>
          <a:off x="12973050" y="7010400"/>
          <a:ext cx="1228725" cy="314325"/>
        </a:xfrm>
        <a:prstGeom prst="rect">
          <a:avLst/>
        </a:prstGeom>
        <a:noFill/>
      </xdr:spPr>
    </xdr:pic>
    <xdr:clientData/>
  </xdr:twoCellAnchor>
  <xdr:twoCellAnchor>
    <xdr:from>
      <xdr:col>2</xdr:col>
      <xdr:colOff>295275</xdr:colOff>
      <xdr:row>58</xdr:row>
      <xdr:rowOff>0</xdr:rowOff>
    </xdr:from>
    <xdr:to>
      <xdr:col>2</xdr:col>
      <xdr:colOff>771525</xdr:colOff>
      <xdr:row>59</xdr:row>
      <xdr:rowOff>0</xdr:rowOff>
    </xdr:to>
    <xdr:pic>
      <xdr:nvPicPr>
        <xdr:cNvPr id="12" name="Picture 8"/>
        <xdr:cNvPicPr>
          <a:picLocks noChangeAspect="1" noChangeArrowheads="1"/>
        </xdr:cNvPicPr>
      </xdr:nvPicPr>
      <xdr:blipFill>
        <a:blip xmlns:r="http://schemas.openxmlformats.org/officeDocument/2006/relationships" r:embed="rId5" cstate="print">
          <a:clrChange>
            <a:clrFrom>
              <a:srgbClr val="FFFFFF"/>
            </a:clrFrom>
            <a:clrTo>
              <a:srgbClr val="FFFFFF">
                <a:alpha val="0"/>
              </a:srgbClr>
            </a:clrTo>
          </a:clrChange>
        </a:blip>
        <a:srcRect/>
        <a:stretch>
          <a:fillRect/>
        </a:stretch>
      </xdr:blipFill>
      <xdr:spPr bwMode="auto">
        <a:xfrm>
          <a:off x="2981325" y="8991600"/>
          <a:ext cx="476250" cy="190500"/>
        </a:xfrm>
        <a:prstGeom prst="rect">
          <a:avLst/>
        </a:prstGeom>
        <a:noFill/>
      </xdr:spPr>
    </xdr:pic>
    <xdr:clientData/>
  </xdr:twoCellAnchor>
  <xdr:twoCellAnchor>
    <xdr:from>
      <xdr:col>3</xdr:col>
      <xdr:colOff>0</xdr:colOff>
      <xdr:row>58</xdr:row>
      <xdr:rowOff>0</xdr:rowOff>
    </xdr:from>
    <xdr:to>
      <xdr:col>3</xdr:col>
      <xdr:colOff>962025</xdr:colOff>
      <xdr:row>59</xdr:row>
      <xdr:rowOff>0</xdr:rowOff>
    </xdr:to>
    <xdr:pic>
      <xdr:nvPicPr>
        <xdr:cNvPr id="13" name="Picture 10"/>
        <xdr:cNvPicPr>
          <a:picLocks noChangeAspect="1" noChangeArrowheads="1"/>
        </xdr:cNvPicPr>
      </xdr:nvPicPr>
      <xdr:blipFill>
        <a:blip xmlns:r="http://schemas.openxmlformats.org/officeDocument/2006/relationships" r:embed="rId7" cstate="print">
          <a:clrChange>
            <a:clrFrom>
              <a:srgbClr val="FFFFFF"/>
            </a:clrFrom>
            <a:clrTo>
              <a:srgbClr val="FFFFFF">
                <a:alpha val="0"/>
              </a:srgbClr>
            </a:clrTo>
          </a:clrChange>
        </a:blip>
        <a:srcRect/>
        <a:stretch>
          <a:fillRect/>
        </a:stretch>
      </xdr:blipFill>
      <xdr:spPr bwMode="auto">
        <a:xfrm>
          <a:off x="3733800" y="8991600"/>
          <a:ext cx="962025" cy="190500"/>
        </a:xfrm>
        <a:prstGeom prst="rect">
          <a:avLst/>
        </a:prstGeom>
        <a:noFill/>
      </xdr:spPr>
    </xdr:pic>
    <xdr:clientData/>
  </xdr:twoCellAnchor>
  <xdr:twoCellAnchor>
    <xdr:from>
      <xdr:col>4</xdr:col>
      <xdr:colOff>28575</xdr:colOff>
      <xdr:row>58</xdr:row>
      <xdr:rowOff>0</xdr:rowOff>
    </xdr:from>
    <xdr:to>
      <xdr:col>5</xdr:col>
      <xdr:colOff>0</xdr:colOff>
      <xdr:row>59</xdr:row>
      <xdr:rowOff>0</xdr:rowOff>
    </xdr:to>
    <xdr:pic>
      <xdr:nvPicPr>
        <xdr:cNvPr id="14" name="Picture 12"/>
        <xdr:cNvPicPr>
          <a:picLocks noChangeAspect="1" noChangeArrowheads="1"/>
        </xdr:cNvPicPr>
      </xdr:nvPicPr>
      <xdr:blipFill>
        <a:blip xmlns:r="http://schemas.openxmlformats.org/officeDocument/2006/relationships" r:embed="rId9" cstate="print">
          <a:clrChange>
            <a:clrFrom>
              <a:srgbClr val="FFFFFF"/>
            </a:clrFrom>
            <a:clrTo>
              <a:srgbClr val="FFFFFF">
                <a:alpha val="0"/>
              </a:srgbClr>
            </a:clrTo>
          </a:clrChange>
        </a:blip>
        <a:srcRect/>
        <a:stretch>
          <a:fillRect/>
        </a:stretch>
      </xdr:blipFill>
      <xdr:spPr bwMode="auto">
        <a:xfrm>
          <a:off x="4810125" y="8991600"/>
          <a:ext cx="1019175" cy="190500"/>
        </a:xfrm>
        <a:prstGeom prst="rect">
          <a:avLst/>
        </a:prstGeom>
        <a:noFill/>
      </xdr:spPr>
    </xdr:pic>
    <xdr:clientData/>
  </xdr:twoCellAnchor>
  <xdr:twoCellAnchor>
    <xdr:from>
      <xdr:col>2</xdr:col>
      <xdr:colOff>180976</xdr:colOff>
      <xdr:row>78</xdr:row>
      <xdr:rowOff>93726</xdr:rowOff>
    </xdr:from>
    <xdr:to>
      <xdr:col>2</xdr:col>
      <xdr:colOff>790576</xdr:colOff>
      <xdr:row>80</xdr:row>
      <xdr:rowOff>76200</xdr:rowOff>
    </xdr:to>
    <xdr:pic>
      <xdr:nvPicPr>
        <xdr:cNvPr id="15" name="Picture 9"/>
        <xdr:cNvPicPr>
          <a:picLocks noChangeAspect="1" noChangeArrowheads="1"/>
        </xdr:cNvPicPr>
      </xdr:nvPicPr>
      <xdr:blipFill>
        <a:blip xmlns:r="http://schemas.openxmlformats.org/officeDocument/2006/relationships" r:embed="rId6" cstate="print">
          <a:clrChange>
            <a:clrFrom>
              <a:srgbClr val="FFFFFF"/>
            </a:clrFrom>
            <a:clrTo>
              <a:srgbClr val="FFFFFF">
                <a:alpha val="0"/>
              </a:srgbClr>
            </a:clrTo>
          </a:clrChange>
        </a:blip>
        <a:srcRect/>
        <a:stretch>
          <a:fillRect/>
        </a:stretch>
      </xdr:blipFill>
      <xdr:spPr bwMode="auto">
        <a:xfrm>
          <a:off x="2867026" y="12133326"/>
          <a:ext cx="609600" cy="268224"/>
        </a:xfrm>
        <a:prstGeom prst="rect">
          <a:avLst/>
        </a:prstGeom>
        <a:noFill/>
      </xdr:spPr>
    </xdr:pic>
    <xdr:clientData/>
  </xdr:twoCellAnchor>
  <xdr:twoCellAnchor>
    <xdr:from>
      <xdr:col>3</xdr:col>
      <xdr:colOff>9526</xdr:colOff>
      <xdr:row>78</xdr:row>
      <xdr:rowOff>90487</xdr:rowOff>
    </xdr:from>
    <xdr:to>
      <xdr:col>3</xdr:col>
      <xdr:colOff>962026</xdr:colOff>
      <xdr:row>80</xdr:row>
      <xdr:rowOff>66674</xdr:rowOff>
    </xdr:to>
    <xdr:pic>
      <xdr:nvPicPr>
        <xdr:cNvPr id="16" name="Picture 11"/>
        <xdr:cNvPicPr>
          <a:picLocks noChangeAspect="1" noChangeArrowheads="1"/>
        </xdr:cNvPicPr>
      </xdr:nvPicPr>
      <xdr:blipFill>
        <a:blip xmlns:r="http://schemas.openxmlformats.org/officeDocument/2006/relationships" r:embed="rId8" cstate="print">
          <a:clrChange>
            <a:clrFrom>
              <a:srgbClr val="FFFFFF"/>
            </a:clrFrom>
            <a:clrTo>
              <a:srgbClr val="FFFFFF">
                <a:alpha val="0"/>
              </a:srgbClr>
            </a:clrTo>
          </a:clrChange>
        </a:blip>
        <a:srcRect/>
        <a:stretch>
          <a:fillRect/>
        </a:stretch>
      </xdr:blipFill>
      <xdr:spPr bwMode="auto">
        <a:xfrm>
          <a:off x="3743326" y="12130087"/>
          <a:ext cx="952500" cy="261937"/>
        </a:xfrm>
        <a:prstGeom prst="rect">
          <a:avLst/>
        </a:prstGeom>
        <a:noFill/>
      </xdr:spPr>
    </xdr:pic>
    <xdr:clientData/>
  </xdr:twoCellAnchor>
  <xdr:twoCellAnchor>
    <xdr:from>
      <xdr:col>4</xdr:col>
      <xdr:colOff>47625</xdr:colOff>
      <xdr:row>78</xdr:row>
      <xdr:rowOff>110976</xdr:rowOff>
    </xdr:from>
    <xdr:to>
      <xdr:col>4</xdr:col>
      <xdr:colOff>1028700</xdr:colOff>
      <xdr:row>80</xdr:row>
      <xdr:rowOff>76199</xdr:rowOff>
    </xdr:to>
    <xdr:pic>
      <xdr:nvPicPr>
        <xdr:cNvPr id="17" name="Picture 13"/>
        <xdr:cNvPicPr>
          <a:picLocks noChangeAspect="1" noChangeArrowheads="1"/>
        </xdr:cNvPicPr>
      </xdr:nvPicPr>
      <xdr:blipFill>
        <a:blip xmlns:r="http://schemas.openxmlformats.org/officeDocument/2006/relationships" r:embed="rId10" cstate="print">
          <a:clrChange>
            <a:clrFrom>
              <a:srgbClr val="FFFFFF"/>
            </a:clrFrom>
            <a:clrTo>
              <a:srgbClr val="FFFFFF">
                <a:alpha val="0"/>
              </a:srgbClr>
            </a:clrTo>
          </a:clrChange>
        </a:blip>
        <a:srcRect/>
        <a:stretch>
          <a:fillRect/>
        </a:stretch>
      </xdr:blipFill>
      <xdr:spPr bwMode="auto">
        <a:xfrm>
          <a:off x="4829175" y="12150576"/>
          <a:ext cx="981075" cy="250973"/>
        </a:xfrm>
        <a:prstGeom prst="rect">
          <a:avLst/>
        </a:prstGeom>
        <a:noFill/>
      </xdr:spPr>
    </xdr:pic>
    <xdr:clientData/>
  </xdr:twoCellAnchor>
</xdr:wsDr>
</file>

<file path=xl/drawings/drawing7.xml><?xml version="1.0" encoding="utf-8"?>
<xdr:wsDr xmlns:xdr="http://schemas.openxmlformats.org/drawingml/2006/spreadsheetDrawing" xmlns:a="http://schemas.openxmlformats.org/drawingml/2006/main">
  <xdr:twoCellAnchor>
    <xdr:from>
      <xdr:col>3</xdr:col>
      <xdr:colOff>485775</xdr:colOff>
      <xdr:row>26</xdr:row>
      <xdr:rowOff>28575</xdr:rowOff>
    </xdr:from>
    <xdr:to>
      <xdr:col>3</xdr:col>
      <xdr:colOff>628650</xdr:colOff>
      <xdr:row>27</xdr:row>
      <xdr:rowOff>28575</xdr:rowOff>
    </xdr:to>
    <xdr:pic>
      <xdr:nvPicPr>
        <xdr:cNvPr id="2" name="Picture 1"/>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blip>
        <a:srcRect/>
        <a:stretch>
          <a:fillRect/>
        </a:stretch>
      </xdr:blipFill>
      <xdr:spPr bwMode="auto">
        <a:xfrm>
          <a:off x="4219575" y="3981450"/>
          <a:ext cx="142875" cy="228600"/>
        </a:xfrm>
        <a:prstGeom prst="rect">
          <a:avLst/>
        </a:prstGeom>
        <a:noFill/>
      </xdr:spPr>
    </xdr:pic>
    <xdr:clientData/>
  </xdr:twoCellAnchor>
  <xdr:twoCellAnchor>
    <xdr:from>
      <xdr:col>6</xdr:col>
      <xdr:colOff>428625</xdr:colOff>
      <xdr:row>26</xdr:row>
      <xdr:rowOff>28575</xdr:rowOff>
    </xdr:from>
    <xdr:to>
      <xdr:col>6</xdr:col>
      <xdr:colOff>581025</xdr:colOff>
      <xdr:row>27</xdr:row>
      <xdr:rowOff>0</xdr:rowOff>
    </xdr:to>
    <xdr:pic>
      <xdr:nvPicPr>
        <xdr:cNvPr id="3" name="Picture 2"/>
        <xdr:cNvPicPr>
          <a:picLocks noChangeAspect="1" noChangeArrowheads="1"/>
        </xdr:cNvPicPr>
      </xdr:nvPicPr>
      <xdr:blipFill>
        <a:blip xmlns:r="http://schemas.openxmlformats.org/officeDocument/2006/relationships" r:embed="rId2" cstate="print">
          <a:clrChange>
            <a:clrFrom>
              <a:srgbClr val="FFFFFF"/>
            </a:clrFrom>
            <a:clrTo>
              <a:srgbClr val="FFFFFF">
                <a:alpha val="0"/>
              </a:srgbClr>
            </a:clrTo>
          </a:clrChange>
        </a:blip>
        <a:srcRect/>
        <a:stretch>
          <a:fillRect/>
        </a:stretch>
      </xdr:blipFill>
      <xdr:spPr bwMode="auto">
        <a:xfrm>
          <a:off x="7305675" y="3981450"/>
          <a:ext cx="152400" cy="200025"/>
        </a:xfrm>
        <a:prstGeom prst="rect">
          <a:avLst/>
        </a:prstGeom>
        <a:noFill/>
      </xdr:spPr>
    </xdr:pic>
    <xdr:clientData/>
  </xdr:twoCellAnchor>
  <xdr:twoCellAnchor>
    <xdr:from>
      <xdr:col>7</xdr:col>
      <xdr:colOff>447675</xdr:colOff>
      <xdr:row>26</xdr:row>
      <xdr:rowOff>28575</xdr:rowOff>
    </xdr:from>
    <xdr:to>
      <xdr:col>7</xdr:col>
      <xdr:colOff>600075</xdr:colOff>
      <xdr:row>26</xdr:row>
      <xdr:rowOff>219075</xdr:rowOff>
    </xdr:to>
    <xdr:pic>
      <xdr:nvPicPr>
        <xdr:cNvPr id="4" name="Picture 3"/>
        <xdr:cNvPicPr>
          <a:picLocks noChangeAspect="1" noChangeArrowheads="1"/>
        </xdr:cNvPicPr>
      </xdr:nvPicPr>
      <xdr:blipFill>
        <a:blip xmlns:r="http://schemas.openxmlformats.org/officeDocument/2006/relationships" r:embed="rId3" cstate="print">
          <a:clrChange>
            <a:clrFrom>
              <a:srgbClr val="FFFFFF"/>
            </a:clrFrom>
            <a:clrTo>
              <a:srgbClr val="FFFFFF">
                <a:alpha val="0"/>
              </a:srgbClr>
            </a:clrTo>
          </a:clrChange>
        </a:blip>
        <a:srcRect/>
        <a:stretch>
          <a:fillRect/>
        </a:stretch>
      </xdr:blipFill>
      <xdr:spPr bwMode="auto">
        <a:xfrm>
          <a:off x="8372475" y="3981450"/>
          <a:ext cx="152400" cy="190500"/>
        </a:xfrm>
        <a:prstGeom prst="rect">
          <a:avLst/>
        </a:prstGeom>
        <a:noFill/>
      </xdr:spPr>
    </xdr:pic>
    <xdr:clientData/>
  </xdr:twoCellAnchor>
  <xdr:twoCellAnchor>
    <xdr:from>
      <xdr:col>12</xdr:col>
      <xdr:colOff>447675</xdr:colOff>
      <xdr:row>26</xdr:row>
      <xdr:rowOff>38100</xdr:rowOff>
    </xdr:from>
    <xdr:to>
      <xdr:col>12</xdr:col>
      <xdr:colOff>619125</xdr:colOff>
      <xdr:row>27</xdr:row>
      <xdr:rowOff>0</xdr:rowOff>
    </xdr:to>
    <xdr:pic>
      <xdr:nvPicPr>
        <xdr:cNvPr id="5" name="Picture 4"/>
        <xdr:cNvPicPr>
          <a:picLocks noChangeAspect="1" noChangeArrowheads="1"/>
        </xdr:cNvPicPr>
      </xdr:nvPicPr>
      <xdr:blipFill>
        <a:blip xmlns:r="http://schemas.openxmlformats.org/officeDocument/2006/relationships" r:embed="rId4" cstate="print">
          <a:clrChange>
            <a:clrFrom>
              <a:srgbClr val="FFFFFF"/>
            </a:clrFrom>
            <a:clrTo>
              <a:srgbClr val="FFFFFF">
                <a:alpha val="0"/>
              </a:srgbClr>
            </a:clrTo>
          </a:clrChange>
        </a:blip>
        <a:srcRect/>
        <a:stretch>
          <a:fillRect/>
        </a:stretch>
      </xdr:blipFill>
      <xdr:spPr bwMode="auto">
        <a:xfrm>
          <a:off x="13611225" y="3990975"/>
          <a:ext cx="171450" cy="190500"/>
        </a:xfrm>
        <a:prstGeom prst="rect">
          <a:avLst/>
        </a:prstGeom>
        <a:noFill/>
      </xdr:spPr>
    </xdr:pic>
    <xdr:clientData/>
  </xdr:twoCellAnchor>
  <xdr:twoCellAnchor>
    <xdr:from>
      <xdr:col>5</xdr:col>
      <xdr:colOff>314325</xdr:colOff>
      <xdr:row>26</xdr:row>
      <xdr:rowOff>38100</xdr:rowOff>
    </xdr:from>
    <xdr:to>
      <xdr:col>5</xdr:col>
      <xdr:colOff>790575</xdr:colOff>
      <xdr:row>27</xdr:row>
      <xdr:rowOff>9525</xdr:rowOff>
    </xdr:to>
    <xdr:pic>
      <xdr:nvPicPr>
        <xdr:cNvPr id="6" name="Picture 8"/>
        <xdr:cNvPicPr>
          <a:picLocks noChangeAspect="1" noChangeArrowheads="1"/>
        </xdr:cNvPicPr>
      </xdr:nvPicPr>
      <xdr:blipFill>
        <a:blip xmlns:r="http://schemas.openxmlformats.org/officeDocument/2006/relationships" r:embed="rId5" cstate="print">
          <a:clrChange>
            <a:clrFrom>
              <a:srgbClr val="FFFFFF"/>
            </a:clrFrom>
            <a:clrTo>
              <a:srgbClr val="FFFFFF">
                <a:alpha val="0"/>
              </a:srgbClr>
            </a:clrTo>
          </a:clrChange>
        </a:blip>
        <a:srcRect/>
        <a:stretch>
          <a:fillRect/>
        </a:stretch>
      </xdr:blipFill>
      <xdr:spPr bwMode="auto">
        <a:xfrm>
          <a:off x="6143625" y="3990975"/>
          <a:ext cx="476250" cy="200025"/>
        </a:xfrm>
        <a:prstGeom prst="rect">
          <a:avLst/>
        </a:prstGeom>
        <a:noFill/>
      </xdr:spPr>
    </xdr:pic>
    <xdr:clientData/>
  </xdr:twoCellAnchor>
  <xdr:twoCellAnchor>
    <xdr:from>
      <xdr:col>4</xdr:col>
      <xdr:colOff>266700</xdr:colOff>
      <xdr:row>44</xdr:row>
      <xdr:rowOff>104775</xdr:rowOff>
    </xdr:from>
    <xdr:to>
      <xdr:col>4</xdr:col>
      <xdr:colOff>981075</xdr:colOff>
      <xdr:row>46</xdr:row>
      <xdr:rowOff>85725</xdr:rowOff>
    </xdr:to>
    <xdr:pic>
      <xdr:nvPicPr>
        <xdr:cNvPr id="7" name="Picture 9"/>
        <xdr:cNvPicPr>
          <a:picLocks noChangeAspect="1" noChangeArrowheads="1"/>
        </xdr:cNvPicPr>
      </xdr:nvPicPr>
      <xdr:blipFill>
        <a:blip xmlns:r="http://schemas.openxmlformats.org/officeDocument/2006/relationships" r:embed="rId6" cstate="print">
          <a:clrChange>
            <a:clrFrom>
              <a:srgbClr val="FFFFFF"/>
            </a:clrFrom>
            <a:clrTo>
              <a:srgbClr val="FFFFFF">
                <a:alpha val="0"/>
              </a:srgbClr>
            </a:clrTo>
          </a:clrChange>
        </a:blip>
        <a:srcRect/>
        <a:stretch>
          <a:fillRect/>
        </a:stretch>
      </xdr:blipFill>
      <xdr:spPr bwMode="auto">
        <a:xfrm>
          <a:off x="5048250" y="7000875"/>
          <a:ext cx="714375" cy="314325"/>
        </a:xfrm>
        <a:prstGeom prst="rect">
          <a:avLst/>
        </a:prstGeom>
        <a:noFill/>
      </xdr:spPr>
    </xdr:pic>
    <xdr:clientData/>
  </xdr:twoCellAnchor>
  <xdr:twoCellAnchor>
    <xdr:from>
      <xdr:col>9</xdr:col>
      <xdr:colOff>66675</xdr:colOff>
      <xdr:row>26</xdr:row>
      <xdr:rowOff>19050</xdr:rowOff>
    </xdr:from>
    <xdr:to>
      <xdr:col>9</xdr:col>
      <xdr:colOff>1028700</xdr:colOff>
      <xdr:row>26</xdr:row>
      <xdr:rowOff>219075</xdr:rowOff>
    </xdr:to>
    <xdr:pic>
      <xdr:nvPicPr>
        <xdr:cNvPr id="8" name="Picture 10"/>
        <xdr:cNvPicPr>
          <a:picLocks noChangeAspect="1" noChangeArrowheads="1"/>
        </xdr:cNvPicPr>
      </xdr:nvPicPr>
      <xdr:blipFill>
        <a:blip xmlns:r="http://schemas.openxmlformats.org/officeDocument/2006/relationships" r:embed="rId7" cstate="print">
          <a:clrChange>
            <a:clrFrom>
              <a:srgbClr val="FFFFFF"/>
            </a:clrFrom>
            <a:clrTo>
              <a:srgbClr val="FFFFFF">
                <a:alpha val="0"/>
              </a:srgbClr>
            </a:clrTo>
          </a:clrChange>
        </a:blip>
        <a:srcRect/>
        <a:stretch>
          <a:fillRect/>
        </a:stretch>
      </xdr:blipFill>
      <xdr:spPr bwMode="auto">
        <a:xfrm>
          <a:off x="10086975" y="3971925"/>
          <a:ext cx="962025" cy="200025"/>
        </a:xfrm>
        <a:prstGeom prst="rect">
          <a:avLst/>
        </a:prstGeom>
        <a:noFill/>
      </xdr:spPr>
    </xdr:pic>
    <xdr:clientData/>
  </xdr:twoCellAnchor>
  <xdr:twoCellAnchor>
    <xdr:from>
      <xdr:col>7</xdr:col>
      <xdr:colOff>933450</xdr:colOff>
      <xdr:row>44</xdr:row>
      <xdr:rowOff>104775</xdr:rowOff>
    </xdr:from>
    <xdr:to>
      <xdr:col>8</xdr:col>
      <xdr:colOff>1028700</xdr:colOff>
      <xdr:row>46</xdr:row>
      <xdr:rowOff>85725</xdr:rowOff>
    </xdr:to>
    <xdr:pic>
      <xdr:nvPicPr>
        <xdr:cNvPr id="9" name="Picture 11"/>
        <xdr:cNvPicPr>
          <a:picLocks noChangeAspect="1" noChangeArrowheads="1"/>
        </xdr:cNvPicPr>
      </xdr:nvPicPr>
      <xdr:blipFill>
        <a:blip xmlns:r="http://schemas.openxmlformats.org/officeDocument/2006/relationships" r:embed="rId8" cstate="print">
          <a:clrChange>
            <a:clrFrom>
              <a:srgbClr val="FFFFFF"/>
            </a:clrFrom>
            <a:clrTo>
              <a:srgbClr val="FFFFFF">
                <a:alpha val="0"/>
              </a:srgbClr>
            </a:clrTo>
          </a:clrChange>
        </a:blip>
        <a:srcRect/>
        <a:stretch>
          <a:fillRect/>
        </a:stretch>
      </xdr:blipFill>
      <xdr:spPr bwMode="auto">
        <a:xfrm>
          <a:off x="8858250" y="7000875"/>
          <a:ext cx="1143000" cy="314325"/>
        </a:xfrm>
        <a:prstGeom prst="rect">
          <a:avLst/>
        </a:prstGeom>
        <a:noFill/>
      </xdr:spPr>
    </xdr:pic>
    <xdr:clientData/>
  </xdr:twoCellAnchor>
  <xdr:twoCellAnchor>
    <xdr:from>
      <xdr:col>13</xdr:col>
      <xdr:colOff>19050</xdr:colOff>
      <xdr:row>26</xdr:row>
      <xdr:rowOff>38100</xdr:rowOff>
    </xdr:from>
    <xdr:to>
      <xdr:col>13</xdr:col>
      <xdr:colOff>1038225</xdr:colOff>
      <xdr:row>27</xdr:row>
      <xdr:rowOff>0</xdr:rowOff>
    </xdr:to>
    <xdr:pic>
      <xdr:nvPicPr>
        <xdr:cNvPr id="10" name="Picture 12"/>
        <xdr:cNvPicPr>
          <a:picLocks noChangeAspect="1" noChangeArrowheads="1"/>
        </xdr:cNvPicPr>
      </xdr:nvPicPr>
      <xdr:blipFill>
        <a:blip xmlns:r="http://schemas.openxmlformats.org/officeDocument/2006/relationships" r:embed="rId9" cstate="print">
          <a:clrChange>
            <a:clrFrom>
              <a:srgbClr val="FFFFFF"/>
            </a:clrFrom>
            <a:clrTo>
              <a:srgbClr val="FFFFFF">
                <a:alpha val="0"/>
              </a:srgbClr>
            </a:clrTo>
          </a:clrChange>
        </a:blip>
        <a:srcRect/>
        <a:stretch>
          <a:fillRect/>
        </a:stretch>
      </xdr:blipFill>
      <xdr:spPr bwMode="auto">
        <a:xfrm>
          <a:off x="14230350" y="3990975"/>
          <a:ext cx="1019175" cy="190500"/>
        </a:xfrm>
        <a:prstGeom prst="rect">
          <a:avLst/>
        </a:prstGeom>
        <a:noFill/>
      </xdr:spPr>
    </xdr:pic>
    <xdr:clientData/>
  </xdr:twoCellAnchor>
  <xdr:twoCellAnchor>
    <xdr:from>
      <xdr:col>11</xdr:col>
      <xdr:colOff>857250</xdr:colOff>
      <xdr:row>44</xdr:row>
      <xdr:rowOff>114300</xdr:rowOff>
    </xdr:from>
    <xdr:to>
      <xdr:col>12</xdr:col>
      <xdr:colOff>1038225</xdr:colOff>
      <xdr:row>46</xdr:row>
      <xdr:rowOff>95250</xdr:rowOff>
    </xdr:to>
    <xdr:pic>
      <xdr:nvPicPr>
        <xdr:cNvPr id="11" name="Picture 13"/>
        <xdr:cNvPicPr>
          <a:picLocks noChangeAspect="1" noChangeArrowheads="1"/>
        </xdr:cNvPicPr>
      </xdr:nvPicPr>
      <xdr:blipFill>
        <a:blip xmlns:r="http://schemas.openxmlformats.org/officeDocument/2006/relationships" r:embed="rId10" cstate="print">
          <a:clrChange>
            <a:clrFrom>
              <a:srgbClr val="FFFFFF"/>
            </a:clrFrom>
            <a:clrTo>
              <a:srgbClr val="FFFFFF">
                <a:alpha val="0"/>
              </a:srgbClr>
            </a:clrTo>
          </a:clrChange>
        </a:blip>
        <a:srcRect/>
        <a:stretch>
          <a:fillRect/>
        </a:stretch>
      </xdr:blipFill>
      <xdr:spPr bwMode="auto">
        <a:xfrm>
          <a:off x="12973050" y="7010400"/>
          <a:ext cx="1228725" cy="314325"/>
        </a:xfrm>
        <a:prstGeom prst="rect">
          <a:avLst/>
        </a:prstGeom>
        <a:noFill/>
      </xdr:spPr>
    </xdr:pic>
    <xdr:clientData/>
  </xdr:twoCellAnchor>
  <xdr:twoCellAnchor>
    <xdr:from>
      <xdr:col>2</xdr:col>
      <xdr:colOff>295275</xdr:colOff>
      <xdr:row>58</xdr:row>
      <xdr:rowOff>0</xdr:rowOff>
    </xdr:from>
    <xdr:to>
      <xdr:col>2</xdr:col>
      <xdr:colOff>771525</xdr:colOff>
      <xdr:row>59</xdr:row>
      <xdr:rowOff>0</xdr:rowOff>
    </xdr:to>
    <xdr:pic>
      <xdr:nvPicPr>
        <xdr:cNvPr id="12" name="Picture 8"/>
        <xdr:cNvPicPr>
          <a:picLocks noChangeAspect="1" noChangeArrowheads="1"/>
        </xdr:cNvPicPr>
      </xdr:nvPicPr>
      <xdr:blipFill>
        <a:blip xmlns:r="http://schemas.openxmlformats.org/officeDocument/2006/relationships" r:embed="rId5" cstate="print">
          <a:clrChange>
            <a:clrFrom>
              <a:srgbClr val="FFFFFF"/>
            </a:clrFrom>
            <a:clrTo>
              <a:srgbClr val="FFFFFF">
                <a:alpha val="0"/>
              </a:srgbClr>
            </a:clrTo>
          </a:clrChange>
        </a:blip>
        <a:srcRect/>
        <a:stretch>
          <a:fillRect/>
        </a:stretch>
      </xdr:blipFill>
      <xdr:spPr bwMode="auto">
        <a:xfrm>
          <a:off x="2981325" y="8991600"/>
          <a:ext cx="476250" cy="190500"/>
        </a:xfrm>
        <a:prstGeom prst="rect">
          <a:avLst/>
        </a:prstGeom>
        <a:noFill/>
      </xdr:spPr>
    </xdr:pic>
    <xdr:clientData/>
  </xdr:twoCellAnchor>
  <xdr:twoCellAnchor>
    <xdr:from>
      <xdr:col>3</xdr:col>
      <xdr:colOff>0</xdr:colOff>
      <xdr:row>58</xdr:row>
      <xdr:rowOff>0</xdr:rowOff>
    </xdr:from>
    <xdr:to>
      <xdr:col>3</xdr:col>
      <xdr:colOff>962025</xdr:colOff>
      <xdr:row>59</xdr:row>
      <xdr:rowOff>0</xdr:rowOff>
    </xdr:to>
    <xdr:pic>
      <xdr:nvPicPr>
        <xdr:cNvPr id="13" name="Picture 10"/>
        <xdr:cNvPicPr>
          <a:picLocks noChangeAspect="1" noChangeArrowheads="1"/>
        </xdr:cNvPicPr>
      </xdr:nvPicPr>
      <xdr:blipFill>
        <a:blip xmlns:r="http://schemas.openxmlformats.org/officeDocument/2006/relationships" r:embed="rId7" cstate="print">
          <a:clrChange>
            <a:clrFrom>
              <a:srgbClr val="FFFFFF"/>
            </a:clrFrom>
            <a:clrTo>
              <a:srgbClr val="FFFFFF">
                <a:alpha val="0"/>
              </a:srgbClr>
            </a:clrTo>
          </a:clrChange>
        </a:blip>
        <a:srcRect/>
        <a:stretch>
          <a:fillRect/>
        </a:stretch>
      </xdr:blipFill>
      <xdr:spPr bwMode="auto">
        <a:xfrm>
          <a:off x="3733800" y="8991600"/>
          <a:ext cx="962025" cy="190500"/>
        </a:xfrm>
        <a:prstGeom prst="rect">
          <a:avLst/>
        </a:prstGeom>
        <a:noFill/>
      </xdr:spPr>
    </xdr:pic>
    <xdr:clientData/>
  </xdr:twoCellAnchor>
  <xdr:twoCellAnchor>
    <xdr:from>
      <xdr:col>4</xdr:col>
      <xdr:colOff>28575</xdr:colOff>
      <xdr:row>58</xdr:row>
      <xdr:rowOff>0</xdr:rowOff>
    </xdr:from>
    <xdr:to>
      <xdr:col>5</xdr:col>
      <xdr:colOff>0</xdr:colOff>
      <xdr:row>59</xdr:row>
      <xdr:rowOff>0</xdr:rowOff>
    </xdr:to>
    <xdr:pic>
      <xdr:nvPicPr>
        <xdr:cNvPr id="14" name="Picture 12"/>
        <xdr:cNvPicPr>
          <a:picLocks noChangeAspect="1" noChangeArrowheads="1"/>
        </xdr:cNvPicPr>
      </xdr:nvPicPr>
      <xdr:blipFill>
        <a:blip xmlns:r="http://schemas.openxmlformats.org/officeDocument/2006/relationships" r:embed="rId9" cstate="print">
          <a:clrChange>
            <a:clrFrom>
              <a:srgbClr val="FFFFFF"/>
            </a:clrFrom>
            <a:clrTo>
              <a:srgbClr val="FFFFFF">
                <a:alpha val="0"/>
              </a:srgbClr>
            </a:clrTo>
          </a:clrChange>
        </a:blip>
        <a:srcRect/>
        <a:stretch>
          <a:fillRect/>
        </a:stretch>
      </xdr:blipFill>
      <xdr:spPr bwMode="auto">
        <a:xfrm>
          <a:off x="4810125" y="8991600"/>
          <a:ext cx="1019175" cy="190500"/>
        </a:xfrm>
        <a:prstGeom prst="rect">
          <a:avLst/>
        </a:prstGeom>
        <a:noFill/>
      </xdr:spPr>
    </xdr:pic>
    <xdr:clientData/>
  </xdr:twoCellAnchor>
  <xdr:twoCellAnchor>
    <xdr:from>
      <xdr:col>2</xdr:col>
      <xdr:colOff>180976</xdr:colOff>
      <xdr:row>78</xdr:row>
      <xdr:rowOff>93726</xdr:rowOff>
    </xdr:from>
    <xdr:to>
      <xdr:col>2</xdr:col>
      <xdr:colOff>790576</xdr:colOff>
      <xdr:row>80</xdr:row>
      <xdr:rowOff>76200</xdr:rowOff>
    </xdr:to>
    <xdr:pic>
      <xdr:nvPicPr>
        <xdr:cNvPr id="15" name="Picture 9"/>
        <xdr:cNvPicPr>
          <a:picLocks noChangeAspect="1" noChangeArrowheads="1"/>
        </xdr:cNvPicPr>
      </xdr:nvPicPr>
      <xdr:blipFill>
        <a:blip xmlns:r="http://schemas.openxmlformats.org/officeDocument/2006/relationships" r:embed="rId6" cstate="print">
          <a:clrChange>
            <a:clrFrom>
              <a:srgbClr val="FFFFFF"/>
            </a:clrFrom>
            <a:clrTo>
              <a:srgbClr val="FFFFFF">
                <a:alpha val="0"/>
              </a:srgbClr>
            </a:clrTo>
          </a:clrChange>
        </a:blip>
        <a:srcRect/>
        <a:stretch>
          <a:fillRect/>
        </a:stretch>
      </xdr:blipFill>
      <xdr:spPr bwMode="auto">
        <a:xfrm>
          <a:off x="2867026" y="12133326"/>
          <a:ext cx="609600" cy="268224"/>
        </a:xfrm>
        <a:prstGeom prst="rect">
          <a:avLst/>
        </a:prstGeom>
        <a:noFill/>
      </xdr:spPr>
    </xdr:pic>
    <xdr:clientData/>
  </xdr:twoCellAnchor>
  <xdr:twoCellAnchor>
    <xdr:from>
      <xdr:col>3</xdr:col>
      <xdr:colOff>9526</xdr:colOff>
      <xdr:row>78</xdr:row>
      <xdr:rowOff>90487</xdr:rowOff>
    </xdr:from>
    <xdr:to>
      <xdr:col>3</xdr:col>
      <xdr:colOff>962026</xdr:colOff>
      <xdr:row>80</xdr:row>
      <xdr:rowOff>66674</xdr:rowOff>
    </xdr:to>
    <xdr:pic>
      <xdr:nvPicPr>
        <xdr:cNvPr id="16" name="Picture 11"/>
        <xdr:cNvPicPr>
          <a:picLocks noChangeAspect="1" noChangeArrowheads="1"/>
        </xdr:cNvPicPr>
      </xdr:nvPicPr>
      <xdr:blipFill>
        <a:blip xmlns:r="http://schemas.openxmlformats.org/officeDocument/2006/relationships" r:embed="rId8" cstate="print">
          <a:clrChange>
            <a:clrFrom>
              <a:srgbClr val="FFFFFF"/>
            </a:clrFrom>
            <a:clrTo>
              <a:srgbClr val="FFFFFF">
                <a:alpha val="0"/>
              </a:srgbClr>
            </a:clrTo>
          </a:clrChange>
        </a:blip>
        <a:srcRect/>
        <a:stretch>
          <a:fillRect/>
        </a:stretch>
      </xdr:blipFill>
      <xdr:spPr bwMode="auto">
        <a:xfrm>
          <a:off x="3743326" y="12130087"/>
          <a:ext cx="952500" cy="261937"/>
        </a:xfrm>
        <a:prstGeom prst="rect">
          <a:avLst/>
        </a:prstGeom>
        <a:noFill/>
      </xdr:spPr>
    </xdr:pic>
    <xdr:clientData/>
  </xdr:twoCellAnchor>
  <xdr:twoCellAnchor>
    <xdr:from>
      <xdr:col>4</xdr:col>
      <xdr:colOff>47625</xdr:colOff>
      <xdr:row>78</xdr:row>
      <xdr:rowOff>110976</xdr:rowOff>
    </xdr:from>
    <xdr:to>
      <xdr:col>4</xdr:col>
      <xdr:colOff>1028700</xdr:colOff>
      <xdr:row>80</xdr:row>
      <xdr:rowOff>76199</xdr:rowOff>
    </xdr:to>
    <xdr:pic>
      <xdr:nvPicPr>
        <xdr:cNvPr id="17" name="Picture 13"/>
        <xdr:cNvPicPr>
          <a:picLocks noChangeAspect="1" noChangeArrowheads="1"/>
        </xdr:cNvPicPr>
      </xdr:nvPicPr>
      <xdr:blipFill>
        <a:blip xmlns:r="http://schemas.openxmlformats.org/officeDocument/2006/relationships" r:embed="rId10" cstate="print">
          <a:clrChange>
            <a:clrFrom>
              <a:srgbClr val="FFFFFF"/>
            </a:clrFrom>
            <a:clrTo>
              <a:srgbClr val="FFFFFF">
                <a:alpha val="0"/>
              </a:srgbClr>
            </a:clrTo>
          </a:clrChange>
        </a:blip>
        <a:srcRect/>
        <a:stretch>
          <a:fillRect/>
        </a:stretch>
      </xdr:blipFill>
      <xdr:spPr bwMode="auto">
        <a:xfrm>
          <a:off x="4829175" y="12150576"/>
          <a:ext cx="981075" cy="250973"/>
        </a:xfrm>
        <a:prstGeom prst="rect">
          <a:avLst/>
        </a:prstGeom>
        <a:noFill/>
      </xdr:spPr>
    </xdr:pic>
    <xdr:clientData/>
  </xdr:twoCellAnchor>
</xdr:wsDr>
</file>

<file path=xl/drawings/drawing8.xml><?xml version="1.0" encoding="utf-8"?>
<xdr:wsDr xmlns:xdr="http://schemas.openxmlformats.org/drawingml/2006/spreadsheetDrawing" xmlns:a="http://schemas.openxmlformats.org/drawingml/2006/main">
  <xdr:twoCellAnchor>
    <xdr:from>
      <xdr:col>3</xdr:col>
      <xdr:colOff>485775</xdr:colOff>
      <xdr:row>27</xdr:row>
      <xdr:rowOff>28575</xdr:rowOff>
    </xdr:from>
    <xdr:to>
      <xdr:col>3</xdr:col>
      <xdr:colOff>628650</xdr:colOff>
      <xdr:row>28</xdr:row>
      <xdr:rowOff>28575</xdr:rowOff>
    </xdr:to>
    <xdr:pic>
      <xdr:nvPicPr>
        <xdr:cNvPr id="2" name="Picture 1"/>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blip>
        <a:srcRect/>
        <a:stretch>
          <a:fillRect/>
        </a:stretch>
      </xdr:blipFill>
      <xdr:spPr bwMode="auto">
        <a:xfrm>
          <a:off x="4219575" y="4124325"/>
          <a:ext cx="142875" cy="228600"/>
        </a:xfrm>
        <a:prstGeom prst="rect">
          <a:avLst/>
        </a:prstGeom>
        <a:noFill/>
      </xdr:spPr>
    </xdr:pic>
    <xdr:clientData/>
  </xdr:twoCellAnchor>
  <xdr:twoCellAnchor>
    <xdr:from>
      <xdr:col>6</xdr:col>
      <xdr:colOff>428625</xdr:colOff>
      <xdr:row>27</xdr:row>
      <xdr:rowOff>28575</xdr:rowOff>
    </xdr:from>
    <xdr:to>
      <xdr:col>6</xdr:col>
      <xdr:colOff>581025</xdr:colOff>
      <xdr:row>28</xdr:row>
      <xdr:rowOff>0</xdr:rowOff>
    </xdr:to>
    <xdr:pic>
      <xdr:nvPicPr>
        <xdr:cNvPr id="3" name="Picture 2"/>
        <xdr:cNvPicPr>
          <a:picLocks noChangeAspect="1" noChangeArrowheads="1"/>
        </xdr:cNvPicPr>
      </xdr:nvPicPr>
      <xdr:blipFill>
        <a:blip xmlns:r="http://schemas.openxmlformats.org/officeDocument/2006/relationships" r:embed="rId2" cstate="print">
          <a:clrChange>
            <a:clrFrom>
              <a:srgbClr val="FFFFFF"/>
            </a:clrFrom>
            <a:clrTo>
              <a:srgbClr val="FFFFFF">
                <a:alpha val="0"/>
              </a:srgbClr>
            </a:clrTo>
          </a:clrChange>
        </a:blip>
        <a:srcRect/>
        <a:stretch>
          <a:fillRect/>
        </a:stretch>
      </xdr:blipFill>
      <xdr:spPr bwMode="auto">
        <a:xfrm>
          <a:off x="7305675" y="4124325"/>
          <a:ext cx="152400" cy="200025"/>
        </a:xfrm>
        <a:prstGeom prst="rect">
          <a:avLst/>
        </a:prstGeom>
        <a:noFill/>
      </xdr:spPr>
    </xdr:pic>
    <xdr:clientData/>
  </xdr:twoCellAnchor>
  <xdr:twoCellAnchor>
    <xdr:from>
      <xdr:col>7</xdr:col>
      <xdr:colOff>447675</xdr:colOff>
      <xdr:row>27</xdr:row>
      <xdr:rowOff>28575</xdr:rowOff>
    </xdr:from>
    <xdr:to>
      <xdr:col>7</xdr:col>
      <xdr:colOff>600075</xdr:colOff>
      <xdr:row>27</xdr:row>
      <xdr:rowOff>219075</xdr:rowOff>
    </xdr:to>
    <xdr:pic>
      <xdr:nvPicPr>
        <xdr:cNvPr id="4" name="Picture 3"/>
        <xdr:cNvPicPr>
          <a:picLocks noChangeAspect="1" noChangeArrowheads="1"/>
        </xdr:cNvPicPr>
      </xdr:nvPicPr>
      <xdr:blipFill>
        <a:blip xmlns:r="http://schemas.openxmlformats.org/officeDocument/2006/relationships" r:embed="rId3" cstate="print">
          <a:clrChange>
            <a:clrFrom>
              <a:srgbClr val="FFFFFF"/>
            </a:clrFrom>
            <a:clrTo>
              <a:srgbClr val="FFFFFF">
                <a:alpha val="0"/>
              </a:srgbClr>
            </a:clrTo>
          </a:clrChange>
        </a:blip>
        <a:srcRect/>
        <a:stretch>
          <a:fillRect/>
        </a:stretch>
      </xdr:blipFill>
      <xdr:spPr bwMode="auto">
        <a:xfrm>
          <a:off x="8372475" y="4124325"/>
          <a:ext cx="152400" cy="190500"/>
        </a:xfrm>
        <a:prstGeom prst="rect">
          <a:avLst/>
        </a:prstGeom>
        <a:noFill/>
      </xdr:spPr>
    </xdr:pic>
    <xdr:clientData/>
  </xdr:twoCellAnchor>
  <xdr:twoCellAnchor>
    <xdr:from>
      <xdr:col>12</xdr:col>
      <xdr:colOff>447675</xdr:colOff>
      <xdr:row>27</xdr:row>
      <xdr:rowOff>38100</xdr:rowOff>
    </xdr:from>
    <xdr:to>
      <xdr:col>12</xdr:col>
      <xdr:colOff>619125</xdr:colOff>
      <xdr:row>28</xdr:row>
      <xdr:rowOff>0</xdr:rowOff>
    </xdr:to>
    <xdr:pic>
      <xdr:nvPicPr>
        <xdr:cNvPr id="5" name="Picture 4"/>
        <xdr:cNvPicPr>
          <a:picLocks noChangeAspect="1" noChangeArrowheads="1"/>
        </xdr:cNvPicPr>
      </xdr:nvPicPr>
      <xdr:blipFill>
        <a:blip xmlns:r="http://schemas.openxmlformats.org/officeDocument/2006/relationships" r:embed="rId4" cstate="print">
          <a:clrChange>
            <a:clrFrom>
              <a:srgbClr val="FFFFFF"/>
            </a:clrFrom>
            <a:clrTo>
              <a:srgbClr val="FFFFFF">
                <a:alpha val="0"/>
              </a:srgbClr>
            </a:clrTo>
          </a:clrChange>
        </a:blip>
        <a:srcRect/>
        <a:stretch>
          <a:fillRect/>
        </a:stretch>
      </xdr:blipFill>
      <xdr:spPr bwMode="auto">
        <a:xfrm>
          <a:off x="13611225" y="4133850"/>
          <a:ext cx="171450" cy="190500"/>
        </a:xfrm>
        <a:prstGeom prst="rect">
          <a:avLst/>
        </a:prstGeom>
        <a:noFill/>
      </xdr:spPr>
    </xdr:pic>
    <xdr:clientData/>
  </xdr:twoCellAnchor>
  <xdr:twoCellAnchor>
    <xdr:from>
      <xdr:col>5</xdr:col>
      <xdr:colOff>314325</xdr:colOff>
      <xdr:row>27</xdr:row>
      <xdr:rowOff>38100</xdr:rowOff>
    </xdr:from>
    <xdr:to>
      <xdr:col>5</xdr:col>
      <xdr:colOff>790575</xdr:colOff>
      <xdr:row>28</xdr:row>
      <xdr:rowOff>9525</xdr:rowOff>
    </xdr:to>
    <xdr:pic>
      <xdr:nvPicPr>
        <xdr:cNvPr id="6" name="Picture 8"/>
        <xdr:cNvPicPr>
          <a:picLocks noChangeAspect="1" noChangeArrowheads="1"/>
        </xdr:cNvPicPr>
      </xdr:nvPicPr>
      <xdr:blipFill>
        <a:blip xmlns:r="http://schemas.openxmlformats.org/officeDocument/2006/relationships" r:embed="rId5" cstate="print">
          <a:clrChange>
            <a:clrFrom>
              <a:srgbClr val="FFFFFF"/>
            </a:clrFrom>
            <a:clrTo>
              <a:srgbClr val="FFFFFF">
                <a:alpha val="0"/>
              </a:srgbClr>
            </a:clrTo>
          </a:clrChange>
        </a:blip>
        <a:srcRect/>
        <a:stretch>
          <a:fillRect/>
        </a:stretch>
      </xdr:blipFill>
      <xdr:spPr bwMode="auto">
        <a:xfrm>
          <a:off x="6143625" y="4133850"/>
          <a:ext cx="476250" cy="200025"/>
        </a:xfrm>
        <a:prstGeom prst="rect">
          <a:avLst/>
        </a:prstGeom>
        <a:noFill/>
      </xdr:spPr>
    </xdr:pic>
    <xdr:clientData/>
  </xdr:twoCellAnchor>
  <xdr:twoCellAnchor>
    <xdr:from>
      <xdr:col>4</xdr:col>
      <xdr:colOff>266700</xdr:colOff>
      <xdr:row>46</xdr:row>
      <xdr:rowOff>104775</xdr:rowOff>
    </xdr:from>
    <xdr:to>
      <xdr:col>4</xdr:col>
      <xdr:colOff>981075</xdr:colOff>
      <xdr:row>48</xdr:row>
      <xdr:rowOff>85725</xdr:rowOff>
    </xdr:to>
    <xdr:pic>
      <xdr:nvPicPr>
        <xdr:cNvPr id="7" name="Picture 9"/>
        <xdr:cNvPicPr>
          <a:picLocks noChangeAspect="1" noChangeArrowheads="1"/>
        </xdr:cNvPicPr>
      </xdr:nvPicPr>
      <xdr:blipFill>
        <a:blip xmlns:r="http://schemas.openxmlformats.org/officeDocument/2006/relationships" r:embed="rId6" cstate="print">
          <a:clrChange>
            <a:clrFrom>
              <a:srgbClr val="FFFFFF"/>
            </a:clrFrom>
            <a:clrTo>
              <a:srgbClr val="FFFFFF">
                <a:alpha val="0"/>
              </a:srgbClr>
            </a:clrTo>
          </a:clrChange>
        </a:blip>
        <a:srcRect/>
        <a:stretch>
          <a:fillRect/>
        </a:stretch>
      </xdr:blipFill>
      <xdr:spPr bwMode="auto">
        <a:xfrm>
          <a:off x="5048250" y="7286625"/>
          <a:ext cx="714375" cy="314325"/>
        </a:xfrm>
        <a:prstGeom prst="rect">
          <a:avLst/>
        </a:prstGeom>
        <a:noFill/>
      </xdr:spPr>
    </xdr:pic>
    <xdr:clientData/>
  </xdr:twoCellAnchor>
  <xdr:twoCellAnchor>
    <xdr:from>
      <xdr:col>9</xdr:col>
      <xdr:colOff>66675</xdr:colOff>
      <xdr:row>27</xdr:row>
      <xdr:rowOff>19050</xdr:rowOff>
    </xdr:from>
    <xdr:to>
      <xdr:col>9</xdr:col>
      <xdr:colOff>1028700</xdr:colOff>
      <xdr:row>27</xdr:row>
      <xdr:rowOff>219075</xdr:rowOff>
    </xdr:to>
    <xdr:pic>
      <xdr:nvPicPr>
        <xdr:cNvPr id="8" name="Picture 10"/>
        <xdr:cNvPicPr>
          <a:picLocks noChangeAspect="1" noChangeArrowheads="1"/>
        </xdr:cNvPicPr>
      </xdr:nvPicPr>
      <xdr:blipFill>
        <a:blip xmlns:r="http://schemas.openxmlformats.org/officeDocument/2006/relationships" r:embed="rId7" cstate="print">
          <a:clrChange>
            <a:clrFrom>
              <a:srgbClr val="FFFFFF"/>
            </a:clrFrom>
            <a:clrTo>
              <a:srgbClr val="FFFFFF">
                <a:alpha val="0"/>
              </a:srgbClr>
            </a:clrTo>
          </a:clrChange>
        </a:blip>
        <a:srcRect/>
        <a:stretch>
          <a:fillRect/>
        </a:stretch>
      </xdr:blipFill>
      <xdr:spPr bwMode="auto">
        <a:xfrm>
          <a:off x="10086975" y="4114800"/>
          <a:ext cx="962025" cy="200025"/>
        </a:xfrm>
        <a:prstGeom prst="rect">
          <a:avLst/>
        </a:prstGeom>
        <a:noFill/>
      </xdr:spPr>
    </xdr:pic>
    <xdr:clientData/>
  </xdr:twoCellAnchor>
  <xdr:twoCellAnchor>
    <xdr:from>
      <xdr:col>7</xdr:col>
      <xdr:colOff>933450</xdr:colOff>
      <xdr:row>46</xdr:row>
      <xdr:rowOff>104775</xdr:rowOff>
    </xdr:from>
    <xdr:to>
      <xdr:col>8</xdr:col>
      <xdr:colOff>1028700</xdr:colOff>
      <xdr:row>48</xdr:row>
      <xdr:rowOff>85725</xdr:rowOff>
    </xdr:to>
    <xdr:pic>
      <xdr:nvPicPr>
        <xdr:cNvPr id="9" name="Picture 11"/>
        <xdr:cNvPicPr>
          <a:picLocks noChangeAspect="1" noChangeArrowheads="1"/>
        </xdr:cNvPicPr>
      </xdr:nvPicPr>
      <xdr:blipFill>
        <a:blip xmlns:r="http://schemas.openxmlformats.org/officeDocument/2006/relationships" r:embed="rId8" cstate="print">
          <a:clrChange>
            <a:clrFrom>
              <a:srgbClr val="FFFFFF"/>
            </a:clrFrom>
            <a:clrTo>
              <a:srgbClr val="FFFFFF">
                <a:alpha val="0"/>
              </a:srgbClr>
            </a:clrTo>
          </a:clrChange>
        </a:blip>
        <a:srcRect/>
        <a:stretch>
          <a:fillRect/>
        </a:stretch>
      </xdr:blipFill>
      <xdr:spPr bwMode="auto">
        <a:xfrm>
          <a:off x="8858250" y="7286625"/>
          <a:ext cx="1143000" cy="314325"/>
        </a:xfrm>
        <a:prstGeom prst="rect">
          <a:avLst/>
        </a:prstGeom>
        <a:noFill/>
      </xdr:spPr>
    </xdr:pic>
    <xdr:clientData/>
  </xdr:twoCellAnchor>
  <xdr:twoCellAnchor>
    <xdr:from>
      <xdr:col>13</xdr:col>
      <xdr:colOff>19050</xdr:colOff>
      <xdr:row>27</xdr:row>
      <xdr:rowOff>38100</xdr:rowOff>
    </xdr:from>
    <xdr:to>
      <xdr:col>13</xdr:col>
      <xdr:colOff>1038225</xdr:colOff>
      <xdr:row>28</xdr:row>
      <xdr:rowOff>0</xdr:rowOff>
    </xdr:to>
    <xdr:pic>
      <xdr:nvPicPr>
        <xdr:cNvPr id="10" name="Picture 12"/>
        <xdr:cNvPicPr>
          <a:picLocks noChangeAspect="1" noChangeArrowheads="1"/>
        </xdr:cNvPicPr>
      </xdr:nvPicPr>
      <xdr:blipFill>
        <a:blip xmlns:r="http://schemas.openxmlformats.org/officeDocument/2006/relationships" r:embed="rId9" cstate="print">
          <a:clrChange>
            <a:clrFrom>
              <a:srgbClr val="FFFFFF"/>
            </a:clrFrom>
            <a:clrTo>
              <a:srgbClr val="FFFFFF">
                <a:alpha val="0"/>
              </a:srgbClr>
            </a:clrTo>
          </a:clrChange>
        </a:blip>
        <a:srcRect/>
        <a:stretch>
          <a:fillRect/>
        </a:stretch>
      </xdr:blipFill>
      <xdr:spPr bwMode="auto">
        <a:xfrm>
          <a:off x="14230350" y="4133850"/>
          <a:ext cx="1019175" cy="190500"/>
        </a:xfrm>
        <a:prstGeom prst="rect">
          <a:avLst/>
        </a:prstGeom>
        <a:noFill/>
      </xdr:spPr>
    </xdr:pic>
    <xdr:clientData/>
  </xdr:twoCellAnchor>
  <xdr:twoCellAnchor>
    <xdr:from>
      <xdr:col>11</xdr:col>
      <xdr:colOff>857250</xdr:colOff>
      <xdr:row>46</xdr:row>
      <xdr:rowOff>114300</xdr:rowOff>
    </xdr:from>
    <xdr:to>
      <xdr:col>12</xdr:col>
      <xdr:colOff>1038225</xdr:colOff>
      <xdr:row>48</xdr:row>
      <xdr:rowOff>95250</xdr:rowOff>
    </xdr:to>
    <xdr:pic>
      <xdr:nvPicPr>
        <xdr:cNvPr id="11" name="Picture 13"/>
        <xdr:cNvPicPr>
          <a:picLocks noChangeAspect="1" noChangeArrowheads="1"/>
        </xdr:cNvPicPr>
      </xdr:nvPicPr>
      <xdr:blipFill>
        <a:blip xmlns:r="http://schemas.openxmlformats.org/officeDocument/2006/relationships" r:embed="rId10" cstate="print">
          <a:clrChange>
            <a:clrFrom>
              <a:srgbClr val="FFFFFF"/>
            </a:clrFrom>
            <a:clrTo>
              <a:srgbClr val="FFFFFF">
                <a:alpha val="0"/>
              </a:srgbClr>
            </a:clrTo>
          </a:clrChange>
        </a:blip>
        <a:srcRect/>
        <a:stretch>
          <a:fillRect/>
        </a:stretch>
      </xdr:blipFill>
      <xdr:spPr bwMode="auto">
        <a:xfrm>
          <a:off x="12973050" y="7296150"/>
          <a:ext cx="1228725" cy="314325"/>
        </a:xfrm>
        <a:prstGeom prst="rect">
          <a:avLst/>
        </a:prstGeom>
        <a:noFill/>
      </xdr:spPr>
    </xdr:pic>
    <xdr:clientData/>
  </xdr:twoCellAnchor>
  <xdr:twoCellAnchor>
    <xdr:from>
      <xdr:col>2</xdr:col>
      <xdr:colOff>295275</xdr:colOff>
      <xdr:row>60</xdr:row>
      <xdr:rowOff>0</xdr:rowOff>
    </xdr:from>
    <xdr:to>
      <xdr:col>2</xdr:col>
      <xdr:colOff>771525</xdr:colOff>
      <xdr:row>61</xdr:row>
      <xdr:rowOff>0</xdr:rowOff>
    </xdr:to>
    <xdr:pic>
      <xdr:nvPicPr>
        <xdr:cNvPr id="12" name="Picture 8"/>
        <xdr:cNvPicPr>
          <a:picLocks noChangeAspect="1" noChangeArrowheads="1"/>
        </xdr:cNvPicPr>
      </xdr:nvPicPr>
      <xdr:blipFill>
        <a:blip xmlns:r="http://schemas.openxmlformats.org/officeDocument/2006/relationships" r:embed="rId5" cstate="print">
          <a:clrChange>
            <a:clrFrom>
              <a:srgbClr val="FFFFFF"/>
            </a:clrFrom>
            <a:clrTo>
              <a:srgbClr val="FFFFFF">
                <a:alpha val="0"/>
              </a:srgbClr>
            </a:clrTo>
          </a:clrChange>
        </a:blip>
        <a:srcRect/>
        <a:stretch>
          <a:fillRect/>
        </a:stretch>
      </xdr:blipFill>
      <xdr:spPr bwMode="auto">
        <a:xfrm>
          <a:off x="2981325" y="9277350"/>
          <a:ext cx="476250" cy="190500"/>
        </a:xfrm>
        <a:prstGeom prst="rect">
          <a:avLst/>
        </a:prstGeom>
        <a:noFill/>
      </xdr:spPr>
    </xdr:pic>
    <xdr:clientData/>
  </xdr:twoCellAnchor>
  <xdr:twoCellAnchor>
    <xdr:from>
      <xdr:col>3</xdr:col>
      <xdr:colOff>0</xdr:colOff>
      <xdr:row>60</xdr:row>
      <xdr:rowOff>0</xdr:rowOff>
    </xdr:from>
    <xdr:to>
      <xdr:col>3</xdr:col>
      <xdr:colOff>962025</xdr:colOff>
      <xdr:row>61</xdr:row>
      <xdr:rowOff>0</xdr:rowOff>
    </xdr:to>
    <xdr:pic>
      <xdr:nvPicPr>
        <xdr:cNvPr id="13" name="Picture 10"/>
        <xdr:cNvPicPr>
          <a:picLocks noChangeAspect="1" noChangeArrowheads="1"/>
        </xdr:cNvPicPr>
      </xdr:nvPicPr>
      <xdr:blipFill>
        <a:blip xmlns:r="http://schemas.openxmlformats.org/officeDocument/2006/relationships" r:embed="rId7" cstate="print">
          <a:clrChange>
            <a:clrFrom>
              <a:srgbClr val="FFFFFF"/>
            </a:clrFrom>
            <a:clrTo>
              <a:srgbClr val="FFFFFF">
                <a:alpha val="0"/>
              </a:srgbClr>
            </a:clrTo>
          </a:clrChange>
        </a:blip>
        <a:srcRect/>
        <a:stretch>
          <a:fillRect/>
        </a:stretch>
      </xdr:blipFill>
      <xdr:spPr bwMode="auto">
        <a:xfrm>
          <a:off x="3733800" y="9277350"/>
          <a:ext cx="962025" cy="190500"/>
        </a:xfrm>
        <a:prstGeom prst="rect">
          <a:avLst/>
        </a:prstGeom>
        <a:noFill/>
      </xdr:spPr>
    </xdr:pic>
    <xdr:clientData/>
  </xdr:twoCellAnchor>
  <xdr:twoCellAnchor>
    <xdr:from>
      <xdr:col>4</xdr:col>
      <xdr:colOff>28575</xdr:colOff>
      <xdr:row>60</xdr:row>
      <xdr:rowOff>0</xdr:rowOff>
    </xdr:from>
    <xdr:to>
      <xdr:col>5</xdr:col>
      <xdr:colOff>0</xdr:colOff>
      <xdr:row>61</xdr:row>
      <xdr:rowOff>0</xdr:rowOff>
    </xdr:to>
    <xdr:pic>
      <xdr:nvPicPr>
        <xdr:cNvPr id="14" name="Picture 12"/>
        <xdr:cNvPicPr>
          <a:picLocks noChangeAspect="1" noChangeArrowheads="1"/>
        </xdr:cNvPicPr>
      </xdr:nvPicPr>
      <xdr:blipFill>
        <a:blip xmlns:r="http://schemas.openxmlformats.org/officeDocument/2006/relationships" r:embed="rId9" cstate="print">
          <a:clrChange>
            <a:clrFrom>
              <a:srgbClr val="FFFFFF"/>
            </a:clrFrom>
            <a:clrTo>
              <a:srgbClr val="FFFFFF">
                <a:alpha val="0"/>
              </a:srgbClr>
            </a:clrTo>
          </a:clrChange>
        </a:blip>
        <a:srcRect/>
        <a:stretch>
          <a:fillRect/>
        </a:stretch>
      </xdr:blipFill>
      <xdr:spPr bwMode="auto">
        <a:xfrm>
          <a:off x="4810125" y="9277350"/>
          <a:ext cx="1019175" cy="190500"/>
        </a:xfrm>
        <a:prstGeom prst="rect">
          <a:avLst/>
        </a:prstGeom>
        <a:noFill/>
      </xdr:spPr>
    </xdr:pic>
    <xdr:clientData/>
  </xdr:twoCellAnchor>
  <xdr:twoCellAnchor>
    <xdr:from>
      <xdr:col>2</xdr:col>
      <xdr:colOff>180976</xdr:colOff>
      <xdr:row>81</xdr:row>
      <xdr:rowOff>93726</xdr:rowOff>
    </xdr:from>
    <xdr:to>
      <xdr:col>2</xdr:col>
      <xdr:colOff>790576</xdr:colOff>
      <xdr:row>83</xdr:row>
      <xdr:rowOff>76200</xdr:rowOff>
    </xdr:to>
    <xdr:pic>
      <xdr:nvPicPr>
        <xdr:cNvPr id="15" name="Picture 9"/>
        <xdr:cNvPicPr>
          <a:picLocks noChangeAspect="1" noChangeArrowheads="1"/>
        </xdr:cNvPicPr>
      </xdr:nvPicPr>
      <xdr:blipFill>
        <a:blip xmlns:r="http://schemas.openxmlformats.org/officeDocument/2006/relationships" r:embed="rId6" cstate="print">
          <a:clrChange>
            <a:clrFrom>
              <a:srgbClr val="FFFFFF"/>
            </a:clrFrom>
            <a:clrTo>
              <a:srgbClr val="FFFFFF">
                <a:alpha val="0"/>
              </a:srgbClr>
            </a:clrTo>
          </a:clrChange>
        </a:blip>
        <a:srcRect/>
        <a:stretch>
          <a:fillRect/>
        </a:stretch>
      </xdr:blipFill>
      <xdr:spPr bwMode="auto">
        <a:xfrm>
          <a:off x="2867026" y="12561951"/>
          <a:ext cx="609600" cy="268224"/>
        </a:xfrm>
        <a:prstGeom prst="rect">
          <a:avLst/>
        </a:prstGeom>
        <a:noFill/>
      </xdr:spPr>
    </xdr:pic>
    <xdr:clientData/>
  </xdr:twoCellAnchor>
  <xdr:twoCellAnchor>
    <xdr:from>
      <xdr:col>3</xdr:col>
      <xdr:colOff>9526</xdr:colOff>
      <xdr:row>81</xdr:row>
      <xdr:rowOff>90487</xdr:rowOff>
    </xdr:from>
    <xdr:to>
      <xdr:col>3</xdr:col>
      <xdr:colOff>962026</xdr:colOff>
      <xdr:row>83</xdr:row>
      <xdr:rowOff>66674</xdr:rowOff>
    </xdr:to>
    <xdr:pic>
      <xdr:nvPicPr>
        <xdr:cNvPr id="16" name="Picture 11"/>
        <xdr:cNvPicPr>
          <a:picLocks noChangeAspect="1" noChangeArrowheads="1"/>
        </xdr:cNvPicPr>
      </xdr:nvPicPr>
      <xdr:blipFill>
        <a:blip xmlns:r="http://schemas.openxmlformats.org/officeDocument/2006/relationships" r:embed="rId8" cstate="print">
          <a:clrChange>
            <a:clrFrom>
              <a:srgbClr val="FFFFFF"/>
            </a:clrFrom>
            <a:clrTo>
              <a:srgbClr val="FFFFFF">
                <a:alpha val="0"/>
              </a:srgbClr>
            </a:clrTo>
          </a:clrChange>
        </a:blip>
        <a:srcRect/>
        <a:stretch>
          <a:fillRect/>
        </a:stretch>
      </xdr:blipFill>
      <xdr:spPr bwMode="auto">
        <a:xfrm>
          <a:off x="3743326" y="12558712"/>
          <a:ext cx="952500" cy="261937"/>
        </a:xfrm>
        <a:prstGeom prst="rect">
          <a:avLst/>
        </a:prstGeom>
        <a:noFill/>
      </xdr:spPr>
    </xdr:pic>
    <xdr:clientData/>
  </xdr:twoCellAnchor>
  <xdr:twoCellAnchor>
    <xdr:from>
      <xdr:col>4</xdr:col>
      <xdr:colOff>47625</xdr:colOff>
      <xdr:row>81</xdr:row>
      <xdr:rowOff>110976</xdr:rowOff>
    </xdr:from>
    <xdr:to>
      <xdr:col>4</xdr:col>
      <xdr:colOff>1028700</xdr:colOff>
      <xdr:row>83</xdr:row>
      <xdr:rowOff>76199</xdr:rowOff>
    </xdr:to>
    <xdr:pic>
      <xdr:nvPicPr>
        <xdr:cNvPr id="17" name="Picture 13"/>
        <xdr:cNvPicPr>
          <a:picLocks noChangeAspect="1" noChangeArrowheads="1"/>
        </xdr:cNvPicPr>
      </xdr:nvPicPr>
      <xdr:blipFill>
        <a:blip xmlns:r="http://schemas.openxmlformats.org/officeDocument/2006/relationships" r:embed="rId10" cstate="print">
          <a:clrChange>
            <a:clrFrom>
              <a:srgbClr val="FFFFFF"/>
            </a:clrFrom>
            <a:clrTo>
              <a:srgbClr val="FFFFFF">
                <a:alpha val="0"/>
              </a:srgbClr>
            </a:clrTo>
          </a:clrChange>
        </a:blip>
        <a:srcRect/>
        <a:stretch>
          <a:fillRect/>
        </a:stretch>
      </xdr:blipFill>
      <xdr:spPr bwMode="auto">
        <a:xfrm>
          <a:off x="4829175" y="12579201"/>
          <a:ext cx="981075" cy="250973"/>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xdr:from>
      <xdr:col>3</xdr:col>
      <xdr:colOff>485775</xdr:colOff>
      <xdr:row>26</xdr:row>
      <xdr:rowOff>28575</xdr:rowOff>
    </xdr:from>
    <xdr:to>
      <xdr:col>3</xdr:col>
      <xdr:colOff>628650</xdr:colOff>
      <xdr:row>27</xdr:row>
      <xdr:rowOff>28575</xdr:rowOff>
    </xdr:to>
    <xdr:pic>
      <xdr:nvPicPr>
        <xdr:cNvPr id="2" name="Picture 1"/>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blip>
        <a:srcRect/>
        <a:stretch>
          <a:fillRect/>
        </a:stretch>
      </xdr:blipFill>
      <xdr:spPr bwMode="auto">
        <a:xfrm>
          <a:off x="4219575" y="3981450"/>
          <a:ext cx="142875" cy="228600"/>
        </a:xfrm>
        <a:prstGeom prst="rect">
          <a:avLst/>
        </a:prstGeom>
        <a:noFill/>
      </xdr:spPr>
    </xdr:pic>
    <xdr:clientData/>
  </xdr:twoCellAnchor>
  <xdr:twoCellAnchor>
    <xdr:from>
      <xdr:col>6</xdr:col>
      <xdr:colOff>428625</xdr:colOff>
      <xdr:row>26</xdr:row>
      <xdr:rowOff>28575</xdr:rowOff>
    </xdr:from>
    <xdr:to>
      <xdr:col>6</xdr:col>
      <xdr:colOff>581025</xdr:colOff>
      <xdr:row>27</xdr:row>
      <xdr:rowOff>0</xdr:rowOff>
    </xdr:to>
    <xdr:pic>
      <xdr:nvPicPr>
        <xdr:cNvPr id="3" name="Picture 2"/>
        <xdr:cNvPicPr>
          <a:picLocks noChangeAspect="1" noChangeArrowheads="1"/>
        </xdr:cNvPicPr>
      </xdr:nvPicPr>
      <xdr:blipFill>
        <a:blip xmlns:r="http://schemas.openxmlformats.org/officeDocument/2006/relationships" r:embed="rId2" cstate="print">
          <a:clrChange>
            <a:clrFrom>
              <a:srgbClr val="FFFFFF"/>
            </a:clrFrom>
            <a:clrTo>
              <a:srgbClr val="FFFFFF">
                <a:alpha val="0"/>
              </a:srgbClr>
            </a:clrTo>
          </a:clrChange>
        </a:blip>
        <a:srcRect/>
        <a:stretch>
          <a:fillRect/>
        </a:stretch>
      </xdr:blipFill>
      <xdr:spPr bwMode="auto">
        <a:xfrm>
          <a:off x="7305675" y="3981450"/>
          <a:ext cx="152400" cy="200025"/>
        </a:xfrm>
        <a:prstGeom prst="rect">
          <a:avLst/>
        </a:prstGeom>
        <a:noFill/>
      </xdr:spPr>
    </xdr:pic>
    <xdr:clientData/>
  </xdr:twoCellAnchor>
  <xdr:twoCellAnchor>
    <xdr:from>
      <xdr:col>7</xdr:col>
      <xdr:colOff>447675</xdr:colOff>
      <xdr:row>26</xdr:row>
      <xdr:rowOff>28575</xdr:rowOff>
    </xdr:from>
    <xdr:to>
      <xdr:col>7</xdr:col>
      <xdr:colOff>600075</xdr:colOff>
      <xdr:row>26</xdr:row>
      <xdr:rowOff>219075</xdr:rowOff>
    </xdr:to>
    <xdr:pic>
      <xdr:nvPicPr>
        <xdr:cNvPr id="4" name="Picture 3"/>
        <xdr:cNvPicPr>
          <a:picLocks noChangeAspect="1" noChangeArrowheads="1"/>
        </xdr:cNvPicPr>
      </xdr:nvPicPr>
      <xdr:blipFill>
        <a:blip xmlns:r="http://schemas.openxmlformats.org/officeDocument/2006/relationships" r:embed="rId3" cstate="print">
          <a:clrChange>
            <a:clrFrom>
              <a:srgbClr val="FFFFFF"/>
            </a:clrFrom>
            <a:clrTo>
              <a:srgbClr val="FFFFFF">
                <a:alpha val="0"/>
              </a:srgbClr>
            </a:clrTo>
          </a:clrChange>
        </a:blip>
        <a:srcRect/>
        <a:stretch>
          <a:fillRect/>
        </a:stretch>
      </xdr:blipFill>
      <xdr:spPr bwMode="auto">
        <a:xfrm>
          <a:off x="8372475" y="3981450"/>
          <a:ext cx="152400" cy="190500"/>
        </a:xfrm>
        <a:prstGeom prst="rect">
          <a:avLst/>
        </a:prstGeom>
        <a:noFill/>
      </xdr:spPr>
    </xdr:pic>
    <xdr:clientData/>
  </xdr:twoCellAnchor>
  <xdr:twoCellAnchor>
    <xdr:from>
      <xdr:col>12</xdr:col>
      <xdr:colOff>447675</xdr:colOff>
      <xdr:row>26</xdr:row>
      <xdr:rowOff>38100</xdr:rowOff>
    </xdr:from>
    <xdr:to>
      <xdr:col>12</xdr:col>
      <xdr:colOff>619125</xdr:colOff>
      <xdr:row>27</xdr:row>
      <xdr:rowOff>0</xdr:rowOff>
    </xdr:to>
    <xdr:pic>
      <xdr:nvPicPr>
        <xdr:cNvPr id="5" name="Picture 4"/>
        <xdr:cNvPicPr>
          <a:picLocks noChangeAspect="1" noChangeArrowheads="1"/>
        </xdr:cNvPicPr>
      </xdr:nvPicPr>
      <xdr:blipFill>
        <a:blip xmlns:r="http://schemas.openxmlformats.org/officeDocument/2006/relationships" r:embed="rId4" cstate="print">
          <a:clrChange>
            <a:clrFrom>
              <a:srgbClr val="FFFFFF"/>
            </a:clrFrom>
            <a:clrTo>
              <a:srgbClr val="FFFFFF">
                <a:alpha val="0"/>
              </a:srgbClr>
            </a:clrTo>
          </a:clrChange>
        </a:blip>
        <a:srcRect/>
        <a:stretch>
          <a:fillRect/>
        </a:stretch>
      </xdr:blipFill>
      <xdr:spPr bwMode="auto">
        <a:xfrm>
          <a:off x="13611225" y="3990975"/>
          <a:ext cx="171450" cy="190500"/>
        </a:xfrm>
        <a:prstGeom prst="rect">
          <a:avLst/>
        </a:prstGeom>
        <a:noFill/>
      </xdr:spPr>
    </xdr:pic>
    <xdr:clientData/>
  </xdr:twoCellAnchor>
  <xdr:twoCellAnchor>
    <xdr:from>
      <xdr:col>5</xdr:col>
      <xdr:colOff>314325</xdr:colOff>
      <xdr:row>26</xdr:row>
      <xdr:rowOff>38100</xdr:rowOff>
    </xdr:from>
    <xdr:to>
      <xdr:col>5</xdr:col>
      <xdr:colOff>790575</xdr:colOff>
      <xdr:row>27</xdr:row>
      <xdr:rowOff>9525</xdr:rowOff>
    </xdr:to>
    <xdr:pic>
      <xdr:nvPicPr>
        <xdr:cNvPr id="6" name="Picture 8"/>
        <xdr:cNvPicPr>
          <a:picLocks noChangeAspect="1" noChangeArrowheads="1"/>
        </xdr:cNvPicPr>
      </xdr:nvPicPr>
      <xdr:blipFill>
        <a:blip xmlns:r="http://schemas.openxmlformats.org/officeDocument/2006/relationships" r:embed="rId5" cstate="print">
          <a:clrChange>
            <a:clrFrom>
              <a:srgbClr val="FFFFFF"/>
            </a:clrFrom>
            <a:clrTo>
              <a:srgbClr val="FFFFFF">
                <a:alpha val="0"/>
              </a:srgbClr>
            </a:clrTo>
          </a:clrChange>
        </a:blip>
        <a:srcRect/>
        <a:stretch>
          <a:fillRect/>
        </a:stretch>
      </xdr:blipFill>
      <xdr:spPr bwMode="auto">
        <a:xfrm>
          <a:off x="6143625" y="3990975"/>
          <a:ext cx="476250" cy="200025"/>
        </a:xfrm>
        <a:prstGeom prst="rect">
          <a:avLst/>
        </a:prstGeom>
        <a:noFill/>
      </xdr:spPr>
    </xdr:pic>
    <xdr:clientData/>
  </xdr:twoCellAnchor>
  <xdr:twoCellAnchor>
    <xdr:from>
      <xdr:col>4</xdr:col>
      <xdr:colOff>266700</xdr:colOff>
      <xdr:row>44</xdr:row>
      <xdr:rowOff>104775</xdr:rowOff>
    </xdr:from>
    <xdr:to>
      <xdr:col>4</xdr:col>
      <xdr:colOff>981075</xdr:colOff>
      <xdr:row>46</xdr:row>
      <xdr:rowOff>85725</xdr:rowOff>
    </xdr:to>
    <xdr:pic>
      <xdr:nvPicPr>
        <xdr:cNvPr id="7" name="Picture 9"/>
        <xdr:cNvPicPr>
          <a:picLocks noChangeAspect="1" noChangeArrowheads="1"/>
        </xdr:cNvPicPr>
      </xdr:nvPicPr>
      <xdr:blipFill>
        <a:blip xmlns:r="http://schemas.openxmlformats.org/officeDocument/2006/relationships" r:embed="rId6" cstate="print">
          <a:clrChange>
            <a:clrFrom>
              <a:srgbClr val="FFFFFF"/>
            </a:clrFrom>
            <a:clrTo>
              <a:srgbClr val="FFFFFF">
                <a:alpha val="0"/>
              </a:srgbClr>
            </a:clrTo>
          </a:clrChange>
        </a:blip>
        <a:srcRect/>
        <a:stretch>
          <a:fillRect/>
        </a:stretch>
      </xdr:blipFill>
      <xdr:spPr bwMode="auto">
        <a:xfrm>
          <a:off x="5048250" y="7000875"/>
          <a:ext cx="714375" cy="314325"/>
        </a:xfrm>
        <a:prstGeom prst="rect">
          <a:avLst/>
        </a:prstGeom>
        <a:noFill/>
      </xdr:spPr>
    </xdr:pic>
    <xdr:clientData/>
  </xdr:twoCellAnchor>
  <xdr:twoCellAnchor>
    <xdr:from>
      <xdr:col>9</xdr:col>
      <xdr:colOff>66675</xdr:colOff>
      <xdr:row>26</xdr:row>
      <xdr:rowOff>19050</xdr:rowOff>
    </xdr:from>
    <xdr:to>
      <xdr:col>9</xdr:col>
      <xdr:colOff>1028700</xdr:colOff>
      <xdr:row>26</xdr:row>
      <xdr:rowOff>219075</xdr:rowOff>
    </xdr:to>
    <xdr:pic>
      <xdr:nvPicPr>
        <xdr:cNvPr id="8" name="Picture 10"/>
        <xdr:cNvPicPr>
          <a:picLocks noChangeAspect="1" noChangeArrowheads="1"/>
        </xdr:cNvPicPr>
      </xdr:nvPicPr>
      <xdr:blipFill>
        <a:blip xmlns:r="http://schemas.openxmlformats.org/officeDocument/2006/relationships" r:embed="rId7" cstate="print">
          <a:clrChange>
            <a:clrFrom>
              <a:srgbClr val="FFFFFF"/>
            </a:clrFrom>
            <a:clrTo>
              <a:srgbClr val="FFFFFF">
                <a:alpha val="0"/>
              </a:srgbClr>
            </a:clrTo>
          </a:clrChange>
        </a:blip>
        <a:srcRect/>
        <a:stretch>
          <a:fillRect/>
        </a:stretch>
      </xdr:blipFill>
      <xdr:spPr bwMode="auto">
        <a:xfrm>
          <a:off x="10086975" y="3971925"/>
          <a:ext cx="962025" cy="200025"/>
        </a:xfrm>
        <a:prstGeom prst="rect">
          <a:avLst/>
        </a:prstGeom>
        <a:noFill/>
      </xdr:spPr>
    </xdr:pic>
    <xdr:clientData/>
  </xdr:twoCellAnchor>
  <xdr:twoCellAnchor>
    <xdr:from>
      <xdr:col>7</xdr:col>
      <xdr:colOff>933450</xdr:colOff>
      <xdr:row>44</xdr:row>
      <xdr:rowOff>104775</xdr:rowOff>
    </xdr:from>
    <xdr:to>
      <xdr:col>8</xdr:col>
      <xdr:colOff>1028700</xdr:colOff>
      <xdr:row>46</xdr:row>
      <xdr:rowOff>85725</xdr:rowOff>
    </xdr:to>
    <xdr:pic>
      <xdr:nvPicPr>
        <xdr:cNvPr id="9" name="Picture 11"/>
        <xdr:cNvPicPr>
          <a:picLocks noChangeAspect="1" noChangeArrowheads="1"/>
        </xdr:cNvPicPr>
      </xdr:nvPicPr>
      <xdr:blipFill>
        <a:blip xmlns:r="http://schemas.openxmlformats.org/officeDocument/2006/relationships" r:embed="rId8" cstate="print">
          <a:clrChange>
            <a:clrFrom>
              <a:srgbClr val="FFFFFF"/>
            </a:clrFrom>
            <a:clrTo>
              <a:srgbClr val="FFFFFF">
                <a:alpha val="0"/>
              </a:srgbClr>
            </a:clrTo>
          </a:clrChange>
        </a:blip>
        <a:srcRect/>
        <a:stretch>
          <a:fillRect/>
        </a:stretch>
      </xdr:blipFill>
      <xdr:spPr bwMode="auto">
        <a:xfrm>
          <a:off x="8858250" y="7000875"/>
          <a:ext cx="1143000" cy="314325"/>
        </a:xfrm>
        <a:prstGeom prst="rect">
          <a:avLst/>
        </a:prstGeom>
        <a:noFill/>
      </xdr:spPr>
    </xdr:pic>
    <xdr:clientData/>
  </xdr:twoCellAnchor>
  <xdr:twoCellAnchor>
    <xdr:from>
      <xdr:col>13</xdr:col>
      <xdr:colOff>19050</xdr:colOff>
      <xdr:row>26</xdr:row>
      <xdr:rowOff>38100</xdr:rowOff>
    </xdr:from>
    <xdr:to>
      <xdr:col>13</xdr:col>
      <xdr:colOff>1038225</xdr:colOff>
      <xdr:row>27</xdr:row>
      <xdr:rowOff>0</xdr:rowOff>
    </xdr:to>
    <xdr:pic>
      <xdr:nvPicPr>
        <xdr:cNvPr id="10" name="Picture 12"/>
        <xdr:cNvPicPr>
          <a:picLocks noChangeAspect="1" noChangeArrowheads="1"/>
        </xdr:cNvPicPr>
      </xdr:nvPicPr>
      <xdr:blipFill>
        <a:blip xmlns:r="http://schemas.openxmlformats.org/officeDocument/2006/relationships" r:embed="rId9" cstate="print">
          <a:clrChange>
            <a:clrFrom>
              <a:srgbClr val="FFFFFF"/>
            </a:clrFrom>
            <a:clrTo>
              <a:srgbClr val="FFFFFF">
                <a:alpha val="0"/>
              </a:srgbClr>
            </a:clrTo>
          </a:clrChange>
        </a:blip>
        <a:srcRect/>
        <a:stretch>
          <a:fillRect/>
        </a:stretch>
      </xdr:blipFill>
      <xdr:spPr bwMode="auto">
        <a:xfrm>
          <a:off x="14230350" y="3990975"/>
          <a:ext cx="1019175" cy="190500"/>
        </a:xfrm>
        <a:prstGeom prst="rect">
          <a:avLst/>
        </a:prstGeom>
        <a:noFill/>
      </xdr:spPr>
    </xdr:pic>
    <xdr:clientData/>
  </xdr:twoCellAnchor>
  <xdr:twoCellAnchor>
    <xdr:from>
      <xdr:col>11</xdr:col>
      <xdr:colOff>857250</xdr:colOff>
      <xdr:row>44</xdr:row>
      <xdr:rowOff>114300</xdr:rowOff>
    </xdr:from>
    <xdr:to>
      <xdr:col>12</xdr:col>
      <xdr:colOff>1038225</xdr:colOff>
      <xdr:row>46</xdr:row>
      <xdr:rowOff>95250</xdr:rowOff>
    </xdr:to>
    <xdr:pic>
      <xdr:nvPicPr>
        <xdr:cNvPr id="11" name="Picture 13"/>
        <xdr:cNvPicPr>
          <a:picLocks noChangeAspect="1" noChangeArrowheads="1"/>
        </xdr:cNvPicPr>
      </xdr:nvPicPr>
      <xdr:blipFill>
        <a:blip xmlns:r="http://schemas.openxmlformats.org/officeDocument/2006/relationships" r:embed="rId10" cstate="print">
          <a:clrChange>
            <a:clrFrom>
              <a:srgbClr val="FFFFFF"/>
            </a:clrFrom>
            <a:clrTo>
              <a:srgbClr val="FFFFFF">
                <a:alpha val="0"/>
              </a:srgbClr>
            </a:clrTo>
          </a:clrChange>
        </a:blip>
        <a:srcRect/>
        <a:stretch>
          <a:fillRect/>
        </a:stretch>
      </xdr:blipFill>
      <xdr:spPr bwMode="auto">
        <a:xfrm>
          <a:off x="12973050" y="7010400"/>
          <a:ext cx="1228725" cy="314325"/>
        </a:xfrm>
        <a:prstGeom prst="rect">
          <a:avLst/>
        </a:prstGeom>
        <a:noFill/>
      </xdr:spPr>
    </xdr:pic>
    <xdr:clientData/>
  </xdr:twoCellAnchor>
  <xdr:twoCellAnchor>
    <xdr:from>
      <xdr:col>2</xdr:col>
      <xdr:colOff>295275</xdr:colOff>
      <xdr:row>58</xdr:row>
      <xdr:rowOff>0</xdr:rowOff>
    </xdr:from>
    <xdr:to>
      <xdr:col>2</xdr:col>
      <xdr:colOff>771525</xdr:colOff>
      <xdr:row>59</xdr:row>
      <xdr:rowOff>0</xdr:rowOff>
    </xdr:to>
    <xdr:pic>
      <xdr:nvPicPr>
        <xdr:cNvPr id="12" name="Picture 8"/>
        <xdr:cNvPicPr>
          <a:picLocks noChangeAspect="1" noChangeArrowheads="1"/>
        </xdr:cNvPicPr>
      </xdr:nvPicPr>
      <xdr:blipFill>
        <a:blip xmlns:r="http://schemas.openxmlformats.org/officeDocument/2006/relationships" r:embed="rId5" cstate="print">
          <a:clrChange>
            <a:clrFrom>
              <a:srgbClr val="FFFFFF"/>
            </a:clrFrom>
            <a:clrTo>
              <a:srgbClr val="FFFFFF">
                <a:alpha val="0"/>
              </a:srgbClr>
            </a:clrTo>
          </a:clrChange>
        </a:blip>
        <a:srcRect/>
        <a:stretch>
          <a:fillRect/>
        </a:stretch>
      </xdr:blipFill>
      <xdr:spPr bwMode="auto">
        <a:xfrm>
          <a:off x="2981325" y="8991600"/>
          <a:ext cx="476250" cy="190500"/>
        </a:xfrm>
        <a:prstGeom prst="rect">
          <a:avLst/>
        </a:prstGeom>
        <a:noFill/>
      </xdr:spPr>
    </xdr:pic>
    <xdr:clientData/>
  </xdr:twoCellAnchor>
  <xdr:twoCellAnchor>
    <xdr:from>
      <xdr:col>3</xdr:col>
      <xdr:colOff>0</xdr:colOff>
      <xdr:row>58</xdr:row>
      <xdr:rowOff>0</xdr:rowOff>
    </xdr:from>
    <xdr:to>
      <xdr:col>3</xdr:col>
      <xdr:colOff>962025</xdr:colOff>
      <xdr:row>59</xdr:row>
      <xdr:rowOff>0</xdr:rowOff>
    </xdr:to>
    <xdr:pic>
      <xdr:nvPicPr>
        <xdr:cNvPr id="13" name="Picture 10"/>
        <xdr:cNvPicPr>
          <a:picLocks noChangeAspect="1" noChangeArrowheads="1"/>
        </xdr:cNvPicPr>
      </xdr:nvPicPr>
      <xdr:blipFill>
        <a:blip xmlns:r="http://schemas.openxmlformats.org/officeDocument/2006/relationships" r:embed="rId7" cstate="print">
          <a:clrChange>
            <a:clrFrom>
              <a:srgbClr val="FFFFFF"/>
            </a:clrFrom>
            <a:clrTo>
              <a:srgbClr val="FFFFFF">
                <a:alpha val="0"/>
              </a:srgbClr>
            </a:clrTo>
          </a:clrChange>
        </a:blip>
        <a:srcRect/>
        <a:stretch>
          <a:fillRect/>
        </a:stretch>
      </xdr:blipFill>
      <xdr:spPr bwMode="auto">
        <a:xfrm>
          <a:off x="3733800" y="8991600"/>
          <a:ext cx="962025" cy="190500"/>
        </a:xfrm>
        <a:prstGeom prst="rect">
          <a:avLst/>
        </a:prstGeom>
        <a:noFill/>
      </xdr:spPr>
    </xdr:pic>
    <xdr:clientData/>
  </xdr:twoCellAnchor>
  <xdr:twoCellAnchor>
    <xdr:from>
      <xdr:col>4</xdr:col>
      <xdr:colOff>28575</xdr:colOff>
      <xdr:row>58</xdr:row>
      <xdr:rowOff>0</xdr:rowOff>
    </xdr:from>
    <xdr:to>
      <xdr:col>5</xdr:col>
      <xdr:colOff>0</xdr:colOff>
      <xdr:row>59</xdr:row>
      <xdr:rowOff>0</xdr:rowOff>
    </xdr:to>
    <xdr:pic>
      <xdr:nvPicPr>
        <xdr:cNvPr id="14" name="Picture 12"/>
        <xdr:cNvPicPr>
          <a:picLocks noChangeAspect="1" noChangeArrowheads="1"/>
        </xdr:cNvPicPr>
      </xdr:nvPicPr>
      <xdr:blipFill>
        <a:blip xmlns:r="http://schemas.openxmlformats.org/officeDocument/2006/relationships" r:embed="rId9" cstate="print">
          <a:clrChange>
            <a:clrFrom>
              <a:srgbClr val="FFFFFF"/>
            </a:clrFrom>
            <a:clrTo>
              <a:srgbClr val="FFFFFF">
                <a:alpha val="0"/>
              </a:srgbClr>
            </a:clrTo>
          </a:clrChange>
        </a:blip>
        <a:srcRect/>
        <a:stretch>
          <a:fillRect/>
        </a:stretch>
      </xdr:blipFill>
      <xdr:spPr bwMode="auto">
        <a:xfrm>
          <a:off x="4810125" y="8991600"/>
          <a:ext cx="1019175" cy="190500"/>
        </a:xfrm>
        <a:prstGeom prst="rect">
          <a:avLst/>
        </a:prstGeom>
        <a:noFill/>
      </xdr:spPr>
    </xdr:pic>
    <xdr:clientData/>
  </xdr:twoCellAnchor>
  <xdr:twoCellAnchor>
    <xdr:from>
      <xdr:col>2</xdr:col>
      <xdr:colOff>180976</xdr:colOff>
      <xdr:row>78</xdr:row>
      <xdr:rowOff>93726</xdr:rowOff>
    </xdr:from>
    <xdr:to>
      <xdr:col>2</xdr:col>
      <xdr:colOff>790576</xdr:colOff>
      <xdr:row>80</xdr:row>
      <xdr:rowOff>76200</xdr:rowOff>
    </xdr:to>
    <xdr:pic>
      <xdr:nvPicPr>
        <xdr:cNvPr id="15" name="Picture 9"/>
        <xdr:cNvPicPr>
          <a:picLocks noChangeAspect="1" noChangeArrowheads="1"/>
        </xdr:cNvPicPr>
      </xdr:nvPicPr>
      <xdr:blipFill>
        <a:blip xmlns:r="http://schemas.openxmlformats.org/officeDocument/2006/relationships" r:embed="rId6" cstate="print">
          <a:clrChange>
            <a:clrFrom>
              <a:srgbClr val="FFFFFF"/>
            </a:clrFrom>
            <a:clrTo>
              <a:srgbClr val="FFFFFF">
                <a:alpha val="0"/>
              </a:srgbClr>
            </a:clrTo>
          </a:clrChange>
        </a:blip>
        <a:srcRect/>
        <a:stretch>
          <a:fillRect/>
        </a:stretch>
      </xdr:blipFill>
      <xdr:spPr bwMode="auto">
        <a:xfrm>
          <a:off x="2867026" y="12133326"/>
          <a:ext cx="609600" cy="268224"/>
        </a:xfrm>
        <a:prstGeom prst="rect">
          <a:avLst/>
        </a:prstGeom>
        <a:noFill/>
      </xdr:spPr>
    </xdr:pic>
    <xdr:clientData/>
  </xdr:twoCellAnchor>
  <xdr:twoCellAnchor>
    <xdr:from>
      <xdr:col>3</xdr:col>
      <xdr:colOff>9526</xdr:colOff>
      <xdr:row>78</xdr:row>
      <xdr:rowOff>90487</xdr:rowOff>
    </xdr:from>
    <xdr:to>
      <xdr:col>3</xdr:col>
      <xdr:colOff>962026</xdr:colOff>
      <xdr:row>80</xdr:row>
      <xdr:rowOff>66674</xdr:rowOff>
    </xdr:to>
    <xdr:pic>
      <xdr:nvPicPr>
        <xdr:cNvPr id="16" name="Picture 11"/>
        <xdr:cNvPicPr>
          <a:picLocks noChangeAspect="1" noChangeArrowheads="1"/>
        </xdr:cNvPicPr>
      </xdr:nvPicPr>
      <xdr:blipFill>
        <a:blip xmlns:r="http://schemas.openxmlformats.org/officeDocument/2006/relationships" r:embed="rId8" cstate="print">
          <a:clrChange>
            <a:clrFrom>
              <a:srgbClr val="FFFFFF"/>
            </a:clrFrom>
            <a:clrTo>
              <a:srgbClr val="FFFFFF">
                <a:alpha val="0"/>
              </a:srgbClr>
            </a:clrTo>
          </a:clrChange>
        </a:blip>
        <a:srcRect/>
        <a:stretch>
          <a:fillRect/>
        </a:stretch>
      </xdr:blipFill>
      <xdr:spPr bwMode="auto">
        <a:xfrm>
          <a:off x="3743326" y="12130087"/>
          <a:ext cx="952500" cy="261937"/>
        </a:xfrm>
        <a:prstGeom prst="rect">
          <a:avLst/>
        </a:prstGeom>
        <a:noFill/>
      </xdr:spPr>
    </xdr:pic>
    <xdr:clientData/>
  </xdr:twoCellAnchor>
  <xdr:twoCellAnchor>
    <xdr:from>
      <xdr:col>4</xdr:col>
      <xdr:colOff>47625</xdr:colOff>
      <xdr:row>78</xdr:row>
      <xdr:rowOff>110976</xdr:rowOff>
    </xdr:from>
    <xdr:to>
      <xdr:col>4</xdr:col>
      <xdr:colOff>1028700</xdr:colOff>
      <xdr:row>80</xdr:row>
      <xdr:rowOff>76199</xdr:rowOff>
    </xdr:to>
    <xdr:pic>
      <xdr:nvPicPr>
        <xdr:cNvPr id="17" name="Picture 13"/>
        <xdr:cNvPicPr>
          <a:picLocks noChangeAspect="1" noChangeArrowheads="1"/>
        </xdr:cNvPicPr>
      </xdr:nvPicPr>
      <xdr:blipFill>
        <a:blip xmlns:r="http://schemas.openxmlformats.org/officeDocument/2006/relationships" r:embed="rId10" cstate="print">
          <a:clrChange>
            <a:clrFrom>
              <a:srgbClr val="FFFFFF"/>
            </a:clrFrom>
            <a:clrTo>
              <a:srgbClr val="FFFFFF">
                <a:alpha val="0"/>
              </a:srgbClr>
            </a:clrTo>
          </a:clrChange>
        </a:blip>
        <a:srcRect/>
        <a:stretch>
          <a:fillRect/>
        </a:stretch>
      </xdr:blipFill>
      <xdr:spPr bwMode="auto">
        <a:xfrm>
          <a:off x="4829175" y="12150576"/>
          <a:ext cx="981075" cy="250973"/>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S70"/>
  <sheetViews>
    <sheetView tabSelected="1" zoomScaleNormal="100" workbookViewId="0"/>
  </sheetViews>
  <sheetFormatPr defaultRowHeight="15" outlineLevelCol="1"/>
  <cols>
    <col min="1" max="1" width="16.5703125" bestFit="1" customWidth="1" outlineLevel="1"/>
    <col min="17" max="18" width="9.140625" hidden="1" customWidth="1" outlineLevel="1"/>
    <col min="19" max="19" width="9.140625" collapsed="1"/>
  </cols>
  <sheetData>
    <row r="1" spans="1:19" ht="18.75">
      <c r="B1" s="330" t="s">
        <v>112</v>
      </c>
    </row>
    <row r="3" spans="1:19">
      <c r="B3" s="11" t="s">
        <v>94</v>
      </c>
    </row>
    <row r="5" spans="1:19">
      <c r="B5" s="333" t="s">
        <v>229</v>
      </c>
    </row>
    <row r="7" spans="1:19">
      <c r="A7" s="332" t="s">
        <v>95</v>
      </c>
      <c r="B7" s="236" t="str">
        <f>IF(Q7=Q4,"","Appendix Table "&amp; Q7 &amp;": " &amp; R7)</f>
        <v>Appendix Table 1: Real GDP in Oil and Gas Extraction in Canada, 2000-2012</v>
      </c>
      <c r="C7" s="83"/>
      <c r="D7" s="83"/>
      <c r="E7" s="83"/>
      <c r="F7" s="83"/>
      <c r="G7" s="83"/>
      <c r="H7" s="83"/>
      <c r="I7" s="83"/>
      <c r="J7" s="83"/>
      <c r="K7" s="83"/>
      <c r="L7" s="83"/>
      <c r="M7" s="83"/>
      <c r="N7" s="83"/>
      <c r="O7" s="83"/>
      <c r="P7" s="83"/>
      <c r="Q7" s="84">
        <v>1</v>
      </c>
      <c r="R7" s="83" t="s">
        <v>105</v>
      </c>
      <c r="S7" s="83"/>
    </row>
    <row r="8" spans="1:19">
      <c r="A8" s="83"/>
      <c r="B8" s="236" t="str">
        <f t="shared" ref="B8:B12" si="0">IF(Q8=Q7,"","Appendix Table "&amp; Q8 &amp;": " &amp; R8)</f>
        <v>Appendix Table 2: Real GDP in the Oil and Gas Sector in Newfoundland and Labrador, 2000-2012</v>
      </c>
      <c r="C8" s="83"/>
      <c r="D8" s="83"/>
      <c r="E8" s="83"/>
      <c r="F8" s="83"/>
      <c r="G8" s="83"/>
      <c r="H8" s="83"/>
      <c r="I8" s="83"/>
      <c r="J8" s="83"/>
      <c r="K8" s="83"/>
      <c r="L8" s="83"/>
      <c r="M8" s="83"/>
      <c r="N8" s="83"/>
      <c r="O8" s="83"/>
      <c r="P8" s="83"/>
      <c r="Q8" s="84">
        <f>IF(NOT(ISBLANK(R8)),Q7+1,Q7)</f>
        <v>2</v>
      </c>
      <c r="R8" s="83" t="s">
        <v>101</v>
      </c>
      <c r="S8" s="83"/>
    </row>
    <row r="9" spans="1:19">
      <c r="A9" s="83"/>
      <c r="B9" s="236" t="str">
        <f t="shared" si="0"/>
        <v>Appendix Table 3: Real GDP in the Oil and Gas Sector in Alberta, 2000-2012</v>
      </c>
      <c r="C9" s="83"/>
      <c r="D9" s="83"/>
      <c r="E9" s="83"/>
      <c r="F9" s="83"/>
      <c r="G9" s="83"/>
      <c r="H9" s="83"/>
      <c r="I9" s="83"/>
      <c r="J9" s="83"/>
      <c r="K9" s="83"/>
      <c r="L9" s="83"/>
      <c r="M9" s="83"/>
      <c r="N9" s="83"/>
      <c r="O9" s="83"/>
      <c r="P9" s="83"/>
      <c r="Q9" s="84">
        <f t="shared" ref="Q9:Q70" si="1">IF(NOT(ISBLANK(R9)),Q8+1,Q8)</f>
        <v>3</v>
      </c>
      <c r="R9" s="83" t="s">
        <v>102</v>
      </c>
      <c r="S9" s="83"/>
    </row>
    <row r="10" spans="1:19">
      <c r="A10" s="332" t="s">
        <v>96</v>
      </c>
      <c r="B10" s="236" t="str">
        <f>IF(Q10=Q9,"","Appendix Table "&amp; Q10 &amp;": " &amp; R10)</f>
        <v>Appendix Table 4: Nominal GDP in the Oil and Gas Sector in Canada, 2000-2012</v>
      </c>
      <c r="C10" s="83"/>
      <c r="D10" s="83"/>
      <c r="E10" s="83"/>
      <c r="F10" s="83"/>
      <c r="G10" s="83"/>
      <c r="H10" s="83"/>
      <c r="I10" s="83"/>
      <c r="J10" s="83"/>
      <c r="K10" s="83"/>
      <c r="L10" s="83"/>
      <c r="M10" s="83"/>
      <c r="N10" s="83"/>
      <c r="O10" s="83"/>
      <c r="P10" s="83"/>
      <c r="Q10" s="84">
        <f t="shared" si="1"/>
        <v>4</v>
      </c>
      <c r="R10" s="83" t="s">
        <v>103</v>
      </c>
      <c r="S10" s="83"/>
    </row>
    <row r="11" spans="1:19">
      <c r="A11" s="83"/>
      <c r="B11" s="236" t="str">
        <f t="shared" si="0"/>
        <v>Appendix Table 5: Nominal GDP in Oil and Gas Extraction in Newfoundland and Labrador, 2000-2012</v>
      </c>
      <c r="C11" s="83"/>
      <c r="D11" s="83"/>
      <c r="E11" s="83"/>
      <c r="F11" s="83"/>
      <c r="G11" s="83"/>
      <c r="H11" s="83"/>
      <c r="I11" s="83"/>
      <c r="J11" s="83"/>
      <c r="K11" s="83"/>
      <c r="L11" s="83"/>
      <c r="M11" s="83"/>
      <c r="N11" s="83"/>
      <c r="O11" s="83"/>
      <c r="P11" s="83"/>
      <c r="Q11" s="84">
        <f t="shared" si="1"/>
        <v>5</v>
      </c>
      <c r="R11" s="83" t="s">
        <v>109</v>
      </c>
      <c r="S11" s="83"/>
    </row>
    <row r="12" spans="1:19">
      <c r="A12" s="83"/>
      <c r="B12" s="236" t="str">
        <f t="shared" si="0"/>
        <v>Appendix Table 6: Nominal GDP in Oil and Gas Extraction in Alberta, 2000-2012</v>
      </c>
      <c r="C12" s="83"/>
      <c r="D12" s="83"/>
      <c r="E12" s="83"/>
      <c r="F12" s="83"/>
      <c r="G12" s="83"/>
      <c r="H12" s="83"/>
      <c r="I12" s="83"/>
      <c r="J12" s="83"/>
      <c r="K12" s="83"/>
      <c r="L12" s="83"/>
      <c r="M12" s="83"/>
      <c r="N12" s="83"/>
      <c r="O12" s="83"/>
      <c r="P12" s="83"/>
      <c r="Q12" s="84">
        <f t="shared" si="1"/>
        <v>6</v>
      </c>
      <c r="R12" s="83" t="s">
        <v>110</v>
      </c>
      <c r="S12" s="83"/>
    </row>
    <row r="13" spans="1:19">
      <c r="A13" s="83"/>
      <c r="B13" s="236"/>
      <c r="C13" s="83"/>
      <c r="D13" s="83"/>
      <c r="E13" s="83"/>
      <c r="F13" s="83"/>
      <c r="G13" s="83"/>
      <c r="H13" s="83"/>
      <c r="I13" s="83"/>
      <c r="J13" s="83"/>
      <c r="K13" s="83"/>
      <c r="L13" s="83"/>
      <c r="M13" s="83"/>
      <c r="N13" s="83"/>
      <c r="O13" s="83"/>
      <c r="P13" s="83"/>
      <c r="Q13" s="84">
        <f t="shared" si="1"/>
        <v>6</v>
      </c>
      <c r="R13" s="83"/>
      <c r="S13" s="83"/>
    </row>
    <row r="14" spans="1:19">
      <c r="A14" s="83"/>
      <c r="B14" s="334" t="s">
        <v>230</v>
      </c>
      <c r="C14" s="83"/>
      <c r="D14" s="83"/>
      <c r="E14" s="83"/>
      <c r="F14" s="83"/>
      <c r="G14" s="83"/>
      <c r="H14" s="83"/>
      <c r="I14" s="83"/>
      <c r="J14" s="83"/>
      <c r="K14" s="83"/>
      <c r="L14" s="83"/>
      <c r="M14" s="83"/>
      <c r="N14" s="83"/>
      <c r="O14" s="83"/>
      <c r="P14" s="83"/>
      <c r="Q14" s="84">
        <f t="shared" si="1"/>
        <v>6</v>
      </c>
      <c r="R14" s="83"/>
      <c r="S14" s="83"/>
    </row>
    <row r="15" spans="1:19">
      <c r="A15" s="83"/>
      <c r="B15" s="236"/>
      <c r="C15" s="83"/>
      <c r="D15" s="83"/>
      <c r="E15" s="83"/>
      <c r="F15" s="83"/>
      <c r="G15" s="83"/>
      <c r="H15" s="83"/>
      <c r="I15" s="83"/>
      <c r="J15" s="83"/>
      <c r="K15" s="83"/>
      <c r="L15" s="83"/>
      <c r="M15" s="83"/>
      <c r="N15" s="83"/>
      <c r="O15" s="83"/>
      <c r="P15" s="83"/>
      <c r="Q15" s="84">
        <f t="shared" si="1"/>
        <v>6</v>
      </c>
      <c r="R15" s="83"/>
      <c r="S15" s="83"/>
    </row>
    <row r="16" spans="1:19">
      <c r="A16" s="332" t="s">
        <v>100</v>
      </c>
      <c r="B16" s="236" t="str">
        <f>IF(Q16=Q15,"","Appendix Table "&amp; Q16 &amp;": " &amp; R16)</f>
        <v>Appendix Table 7: Hours Worked in Oil and Gas Extraction in Canada, 2000-2012</v>
      </c>
      <c r="C16" s="83"/>
      <c r="D16" s="83"/>
      <c r="E16" s="83"/>
      <c r="F16" s="83"/>
      <c r="G16" s="83"/>
      <c r="H16" s="83"/>
      <c r="I16" s="83"/>
      <c r="J16" s="83"/>
      <c r="K16" s="83"/>
      <c r="L16" s="83"/>
      <c r="M16" s="83"/>
      <c r="N16" s="83"/>
      <c r="O16" s="83"/>
      <c r="P16" s="83"/>
      <c r="Q16" s="84">
        <f t="shared" si="1"/>
        <v>7</v>
      </c>
      <c r="R16" s="83" t="s">
        <v>107</v>
      </c>
      <c r="S16" s="83"/>
    </row>
    <row r="17" spans="1:19">
      <c r="A17" s="83"/>
      <c r="B17" s="236" t="str">
        <f t="shared" ref="B17:B24" si="2">IF(Q17=Q16,"","Appendix Table "&amp; Q17 &amp;": " &amp; R17)</f>
        <v>Appendix Table 8: Hours Worked in Oil and Gas Extraction in Newfoundland and Labrador, 2000-2012</v>
      </c>
      <c r="C17" s="83"/>
      <c r="D17" s="83"/>
      <c r="E17" s="83"/>
      <c r="F17" s="83"/>
      <c r="G17" s="83"/>
      <c r="H17" s="83"/>
      <c r="I17" s="83"/>
      <c r="J17" s="83"/>
      <c r="K17" s="83"/>
      <c r="L17" s="83"/>
      <c r="M17" s="83"/>
      <c r="N17" s="83"/>
      <c r="O17" s="83"/>
      <c r="P17" s="83"/>
      <c r="Q17" s="84">
        <f t="shared" si="1"/>
        <v>8</v>
      </c>
      <c r="R17" s="83" t="s">
        <v>108</v>
      </c>
      <c r="S17" s="83"/>
    </row>
    <row r="18" spans="1:19">
      <c r="A18" s="83"/>
      <c r="B18" s="236" t="str">
        <f t="shared" si="2"/>
        <v>Appendix Table 9: Hours Worked in Oil and Gas Extraction in Alberta, 2000-2012</v>
      </c>
      <c r="C18" s="83"/>
      <c r="D18" s="83"/>
      <c r="E18" s="83"/>
      <c r="F18" s="83"/>
      <c r="G18" s="83"/>
      <c r="H18" s="83"/>
      <c r="I18" s="83"/>
      <c r="J18" s="83"/>
      <c r="K18" s="83"/>
      <c r="L18" s="83"/>
      <c r="M18" s="83"/>
      <c r="N18" s="83"/>
      <c r="O18" s="83"/>
      <c r="P18" s="83"/>
      <c r="Q18" s="84">
        <f t="shared" si="1"/>
        <v>9</v>
      </c>
      <c r="R18" s="83" t="s">
        <v>111</v>
      </c>
      <c r="S18" s="83"/>
    </row>
    <row r="19" spans="1:19">
      <c r="A19" s="332" t="s">
        <v>97</v>
      </c>
      <c r="B19" s="236" t="str">
        <f t="shared" si="2"/>
        <v>Appendix Table 10: Jobs in Oil and Gas Extraction in Canada, 2000-2012</v>
      </c>
      <c r="C19" s="83"/>
      <c r="D19" s="83"/>
      <c r="E19" s="83"/>
      <c r="F19" s="83"/>
      <c r="G19" s="83"/>
      <c r="H19" s="83"/>
      <c r="I19" s="83"/>
      <c r="J19" s="83"/>
      <c r="K19" s="83"/>
      <c r="L19" s="83"/>
      <c r="M19" s="83"/>
      <c r="N19" s="83"/>
      <c r="O19" s="83"/>
      <c r="P19" s="83"/>
      <c r="Q19" s="84">
        <f t="shared" si="1"/>
        <v>10</v>
      </c>
      <c r="R19" s="83" t="s">
        <v>113</v>
      </c>
      <c r="S19" s="83"/>
    </row>
    <row r="20" spans="1:19">
      <c r="A20" s="83"/>
      <c r="B20" s="236" t="str">
        <f t="shared" si="2"/>
        <v>Appendix Table 11: Jobs in Oil and Gas Extraction in Newfoundland and Labrador, 2000-2012</v>
      </c>
      <c r="C20" s="83"/>
      <c r="D20" s="83"/>
      <c r="E20" s="83"/>
      <c r="F20" s="83"/>
      <c r="G20" s="83"/>
      <c r="H20" s="83"/>
      <c r="I20" s="83"/>
      <c r="J20" s="83"/>
      <c r="K20" s="83"/>
      <c r="L20" s="83"/>
      <c r="M20" s="83"/>
      <c r="N20" s="83"/>
      <c r="O20" s="83"/>
      <c r="P20" s="83"/>
      <c r="Q20" s="84">
        <f t="shared" si="1"/>
        <v>11</v>
      </c>
      <c r="R20" s="83" t="s">
        <v>114</v>
      </c>
      <c r="S20" s="83"/>
    </row>
    <row r="21" spans="1:19">
      <c r="A21" s="83"/>
      <c r="B21" s="236" t="str">
        <f t="shared" si="2"/>
        <v>Appendix Table 12: Jobs in Oil and Gas Extraction in Alberta, 2000-2012</v>
      </c>
      <c r="C21" s="83"/>
      <c r="D21" s="83"/>
      <c r="E21" s="83"/>
      <c r="F21" s="83"/>
      <c r="G21" s="83"/>
      <c r="H21" s="83"/>
      <c r="I21" s="83"/>
      <c r="J21" s="83"/>
      <c r="K21" s="83"/>
      <c r="L21" s="83"/>
      <c r="M21" s="83"/>
      <c r="N21" s="83"/>
      <c r="O21" s="83"/>
      <c r="P21" s="83"/>
      <c r="Q21" s="84">
        <f t="shared" si="1"/>
        <v>12</v>
      </c>
      <c r="R21" s="83" t="s">
        <v>115</v>
      </c>
      <c r="S21" s="83"/>
    </row>
    <row r="22" spans="1:19">
      <c r="A22" s="332" t="s">
        <v>228</v>
      </c>
      <c r="B22" s="236" t="str">
        <f t="shared" si="2"/>
        <v>Appendix Table 13: Average Hours Worked in Oil and Gas Extraction in Canada, 2000-2012</v>
      </c>
      <c r="C22" s="83"/>
      <c r="D22" s="83"/>
      <c r="E22" s="83"/>
      <c r="F22" s="83"/>
      <c r="G22" s="83"/>
      <c r="H22" s="83"/>
      <c r="I22" s="83"/>
      <c r="J22" s="83"/>
      <c r="K22" s="83"/>
      <c r="L22" s="83"/>
      <c r="M22" s="83"/>
      <c r="N22" s="83"/>
      <c r="O22" s="83"/>
      <c r="P22" s="83"/>
      <c r="Q22" s="84">
        <f t="shared" si="1"/>
        <v>13</v>
      </c>
      <c r="R22" s="83" t="s">
        <v>225</v>
      </c>
      <c r="S22" s="83"/>
    </row>
    <row r="23" spans="1:19">
      <c r="A23" s="83"/>
      <c r="B23" s="236" t="str">
        <f t="shared" si="2"/>
        <v>Appendix Table 14: Average Hours Worked in Oil and Gas Extraction in Newfoundland and Labrador, 2000-2012</v>
      </c>
      <c r="C23" s="83"/>
      <c r="D23" s="83"/>
      <c r="E23" s="83"/>
      <c r="F23" s="83"/>
      <c r="G23" s="83"/>
      <c r="H23" s="83"/>
      <c r="I23" s="83"/>
      <c r="J23" s="83"/>
      <c r="K23" s="83"/>
      <c r="L23" s="83"/>
      <c r="M23" s="83"/>
      <c r="N23" s="83"/>
      <c r="O23" s="83"/>
      <c r="P23" s="83"/>
      <c r="Q23" s="84">
        <f t="shared" si="1"/>
        <v>14</v>
      </c>
      <c r="R23" s="83" t="s">
        <v>226</v>
      </c>
      <c r="S23" s="83"/>
    </row>
    <row r="24" spans="1:19">
      <c r="A24" s="83"/>
      <c r="B24" s="236" t="str">
        <f t="shared" si="2"/>
        <v>Appendix Table 15: Average Hours Worked in Oil and Gas Extraction in Alberta, 2000-2012</v>
      </c>
      <c r="C24" s="83"/>
      <c r="D24" s="83"/>
      <c r="E24" s="83"/>
      <c r="F24" s="83"/>
      <c r="G24" s="83"/>
      <c r="H24" s="83"/>
      <c r="I24" s="83"/>
      <c r="J24" s="83"/>
      <c r="K24" s="83"/>
      <c r="L24" s="83"/>
      <c r="M24" s="83"/>
      <c r="N24" s="83"/>
      <c r="O24" s="83"/>
      <c r="P24" s="83"/>
      <c r="Q24" s="84">
        <f t="shared" si="1"/>
        <v>15</v>
      </c>
      <c r="R24" s="83" t="s">
        <v>227</v>
      </c>
      <c r="S24" s="83"/>
    </row>
    <row r="25" spans="1:19">
      <c r="A25" s="83"/>
      <c r="B25" s="236"/>
      <c r="C25" s="83"/>
      <c r="D25" s="83"/>
      <c r="E25" s="83"/>
      <c r="F25" s="83"/>
      <c r="G25" s="83"/>
      <c r="H25" s="83"/>
      <c r="I25" s="83"/>
      <c r="J25" s="83"/>
      <c r="K25" s="83"/>
      <c r="L25" s="83"/>
      <c r="M25" s="83"/>
      <c r="N25" s="83"/>
      <c r="O25" s="83"/>
      <c r="P25" s="83"/>
      <c r="Q25" s="84">
        <f t="shared" si="1"/>
        <v>15</v>
      </c>
      <c r="R25" s="83"/>
      <c r="S25" s="83"/>
    </row>
    <row r="26" spans="1:19">
      <c r="A26" s="83"/>
      <c r="B26" s="334" t="s">
        <v>231</v>
      </c>
      <c r="C26" s="83"/>
      <c r="D26" s="83"/>
      <c r="E26" s="83"/>
      <c r="F26" s="83"/>
      <c r="G26" s="83"/>
      <c r="H26" s="83"/>
      <c r="I26" s="83"/>
      <c r="J26" s="83"/>
      <c r="K26" s="83"/>
      <c r="L26" s="83"/>
      <c r="M26" s="83"/>
      <c r="N26" s="83"/>
      <c r="O26" s="83"/>
      <c r="P26" s="83"/>
      <c r="Q26" s="84">
        <f t="shared" si="1"/>
        <v>15</v>
      </c>
      <c r="R26" s="83"/>
      <c r="S26" s="83"/>
    </row>
    <row r="27" spans="1:19">
      <c r="A27" s="83"/>
      <c r="B27" s="236"/>
      <c r="C27" s="83"/>
      <c r="D27" s="83"/>
      <c r="E27" s="83"/>
      <c r="F27" s="83"/>
      <c r="G27" s="83"/>
      <c r="H27" s="83"/>
      <c r="I27" s="83"/>
      <c r="J27" s="83"/>
      <c r="K27" s="83"/>
      <c r="L27" s="83"/>
      <c r="M27" s="83"/>
      <c r="N27" s="83"/>
      <c r="O27" s="83"/>
      <c r="P27" s="83"/>
      <c r="Q27" s="84">
        <f t="shared" si="1"/>
        <v>15</v>
      </c>
      <c r="R27" s="83"/>
      <c r="S27" s="83"/>
    </row>
    <row r="28" spans="1:19">
      <c r="A28" s="332" t="s">
        <v>98</v>
      </c>
      <c r="B28" s="236" t="str">
        <f>IF(Q28=Q27,"","Appendix Table "&amp; Q28 &amp;": " &amp; R28)</f>
        <v>Appendix Table 16: Labour Productivity in Oil and Gas Extraction in Canada, 2000-2012</v>
      </c>
      <c r="C28" s="83"/>
      <c r="D28" s="83"/>
      <c r="E28" s="83"/>
      <c r="F28" s="83"/>
      <c r="G28" s="83"/>
      <c r="H28" s="83"/>
      <c r="I28" s="83"/>
      <c r="J28" s="83"/>
      <c r="K28" s="83"/>
      <c r="L28" s="83"/>
      <c r="M28" s="83"/>
      <c r="N28" s="83"/>
      <c r="O28" s="83"/>
      <c r="P28" s="83"/>
      <c r="Q28" s="84">
        <f t="shared" si="1"/>
        <v>16</v>
      </c>
      <c r="R28" s="83" t="s">
        <v>116</v>
      </c>
      <c r="S28" s="83"/>
    </row>
    <row r="29" spans="1:19">
      <c r="A29" s="83"/>
      <c r="B29" s="236" t="str">
        <f t="shared" ref="B29:B32" si="3">IF(Q29=Q28,"","Appendix Table "&amp; Q29 &amp;": " &amp; R29)</f>
        <v>Appendix Table 17: Labour Productivity in Oil and Gas Extraction in Newfoundland and Labrador, 2000-2012</v>
      </c>
      <c r="C29" s="83"/>
      <c r="D29" s="83"/>
      <c r="E29" s="83"/>
      <c r="F29" s="83"/>
      <c r="G29" s="83"/>
      <c r="H29" s="83"/>
      <c r="I29" s="83"/>
      <c r="J29" s="83"/>
      <c r="K29" s="83"/>
      <c r="L29" s="83"/>
      <c r="M29" s="83"/>
      <c r="N29" s="83"/>
      <c r="O29" s="83"/>
      <c r="P29" s="83"/>
      <c r="Q29" s="84">
        <f t="shared" si="1"/>
        <v>17</v>
      </c>
      <c r="R29" s="83" t="s">
        <v>117</v>
      </c>
      <c r="S29" s="83"/>
    </row>
    <row r="30" spans="1:19">
      <c r="A30" s="83"/>
      <c r="B30" s="236" t="str">
        <f t="shared" si="3"/>
        <v>Appendix Table 18: Labour Productivity in Oil and Gas Extraction in Alberta, 2000-2012</v>
      </c>
      <c r="C30" s="83"/>
      <c r="D30" s="83"/>
      <c r="E30" s="83"/>
      <c r="F30" s="83"/>
      <c r="G30" s="83"/>
      <c r="H30" s="83"/>
      <c r="I30" s="83"/>
      <c r="J30" s="83"/>
      <c r="K30" s="83"/>
      <c r="L30" s="83"/>
      <c r="M30" s="83"/>
      <c r="N30" s="83"/>
      <c r="O30" s="83"/>
      <c r="P30" s="83"/>
      <c r="Q30" s="84">
        <f t="shared" si="1"/>
        <v>18</v>
      </c>
      <c r="R30" s="83" t="s">
        <v>118</v>
      </c>
      <c r="S30" s="83"/>
    </row>
    <row r="31" spans="1:19">
      <c r="A31" s="332" t="s">
        <v>99</v>
      </c>
      <c r="B31" s="236" t="str">
        <f t="shared" si="3"/>
        <v>Appendix Table 19: Labour Productivity at the Two-digit Level in Canada, 2000-2012</v>
      </c>
      <c r="C31" s="83"/>
      <c r="D31" s="83"/>
      <c r="E31" s="83"/>
      <c r="F31" s="83"/>
      <c r="G31" s="83"/>
      <c r="H31" s="83"/>
      <c r="I31" s="83"/>
      <c r="J31" s="83"/>
      <c r="K31" s="83"/>
      <c r="L31" s="83"/>
      <c r="M31" s="83"/>
      <c r="N31" s="83"/>
      <c r="O31" s="83"/>
      <c r="P31" s="83"/>
      <c r="Q31" s="84">
        <f t="shared" si="1"/>
        <v>19</v>
      </c>
      <c r="R31" s="83" t="s">
        <v>106</v>
      </c>
      <c r="S31" s="83"/>
    </row>
    <row r="32" spans="1:19">
      <c r="A32" s="332" t="s">
        <v>186</v>
      </c>
      <c r="B32" s="236" t="str">
        <f t="shared" si="3"/>
        <v>Appendix Table 20: Business Sector Labour Productivity Levels in Canada, Newfoundland and Labrador and Alberta, 2000-2012</v>
      </c>
      <c r="C32" s="83"/>
      <c r="D32" s="83"/>
      <c r="E32" s="83"/>
      <c r="F32" s="83"/>
      <c r="G32" s="83"/>
      <c r="H32" s="83"/>
      <c r="I32" s="83"/>
      <c r="J32" s="83"/>
      <c r="K32" s="83"/>
      <c r="L32" s="83"/>
      <c r="M32" s="83"/>
      <c r="N32" s="83"/>
      <c r="O32" s="83"/>
      <c r="P32" s="83"/>
      <c r="Q32" s="84">
        <f t="shared" si="1"/>
        <v>20</v>
      </c>
      <c r="R32" s="83" t="s">
        <v>181</v>
      </c>
      <c r="S32" s="83"/>
    </row>
    <row r="33" spans="1:19">
      <c r="A33" s="332"/>
      <c r="B33" s="236"/>
      <c r="C33" s="83"/>
      <c r="D33" s="83"/>
      <c r="E33" s="83"/>
      <c r="F33" s="83"/>
      <c r="G33" s="83"/>
      <c r="H33" s="83"/>
      <c r="I33" s="83"/>
      <c r="J33" s="83"/>
      <c r="K33" s="83"/>
      <c r="L33" s="83"/>
      <c r="M33" s="83"/>
      <c r="N33" s="83"/>
      <c r="O33" s="83"/>
      <c r="P33" s="83"/>
      <c r="Q33" s="84">
        <f t="shared" si="1"/>
        <v>20</v>
      </c>
      <c r="R33" s="83"/>
      <c r="S33" s="83"/>
    </row>
    <row r="34" spans="1:19">
      <c r="A34" s="332"/>
      <c r="B34" s="334" t="s">
        <v>233</v>
      </c>
      <c r="C34" s="83"/>
      <c r="D34" s="83"/>
      <c r="E34" s="83"/>
      <c r="F34" s="83"/>
      <c r="G34" s="83"/>
      <c r="H34" s="83"/>
      <c r="I34" s="83"/>
      <c r="J34" s="83"/>
      <c r="K34" s="83"/>
      <c r="L34" s="83"/>
      <c r="M34" s="83"/>
      <c r="N34" s="83"/>
      <c r="O34" s="83"/>
      <c r="P34" s="83"/>
      <c r="Q34" s="84">
        <f t="shared" si="1"/>
        <v>20</v>
      </c>
      <c r="R34" s="83"/>
      <c r="S34" s="83"/>
    </row>
    <row r="35" spans="1:19">
      <c r="A35" s="332"/>
      <c r="B35" s="236"/>
      <c r="C35" s="83"/>
      <c r="D35" s="83"/>
      <c r="E35" s="83"/>
      <c r="F35" s="83"/>
      <c r="G35" s="83"/>
      <c r="H35" s="83"/>
      <c r="I35" s="83"/>
      <c r="J35" s="83"/>
      <c r="K35" s="83"/>
      <c r="L35" s="83"/>
      <c r="M35" s="83"/>
      <c r="N35" s="83"/>
      <c r="O35" s="83"/>
      <c r="P35" s="83"/>
      <c r="Q35" s="84">
        <f t="shared" si="1"/>
        <v>20</v>
      </c>
      <c r="R35" s="83"/>
      <c r="S35" s="83"/>
    </row>
    <row r="36" spans="1:19" ht="15" customHeight="1">
      <c r="A36" s="332" t="s">
        <v>300</v>
      </c>
      <c r="B36" s="236" t="str">
        <f>IF(Q36=Q35,"","Appendix Table "&amp; Q36 &amp;": " &amp; R36)</f>
        <v>Appendix Table 21: CSLS Labour Productivity Growth Decomposition for Canada, Mining and Oil and Gas Extraction, 2000-2010</v>
      </c>
      <c r="C36" s="83"/>
      <c r="D36" s="83"/>
      <c r="E36" s="83"/>
      <c r="F36" s="83"/>
      <c r="G36" s="83"/>
      <c r="H36" s="83"/>
      <c r="I36" s="83"/>
      <c r="J36" s="83"/>
      <c r="K36" s="83"/>
      <c r="L36" s="83"/>
      <c r="M36" s="83"/>
      <c r="N36" s="83"/>
      <c r="O36" s="83"/>
      <c r="P36" s="83"/>
      <c r="Q36" s="84">
        <f t="shared" si="1"/>
        <v>21</v>
      </c>
      <c r="R36" s="83" t="s">
        <v>305</v>
      </c>
      <c r="S36" s="83"/>
    </row>
    <row r="37" spans="1:19" ht="15" customHeight="1">
      <c r="A37" s="332" t="s">
        <v>301</v>
      </c>
      <c r="B37" s="236" t="str">
        <f t="shared" ref="B37:B53" si="4">IF(Q37=Q36,"","Appendix Table "&amp; Q37 &amp;": " &amp; R37)</f>
        <v>Appendix Table 22: CSLS Labour Productivity Growth Decomposition for Canada, Oil and Gas Extraction, 2000-2010</v>
      </c>
      <c r="C37" s="83"/>
      <c r="D37" s="83"/>
      <c r="E37" s="83"/>
      <c r="F37" s="83"/>
      <c r="G37" s="83"/>
      <c r="H37" s="83"/>
      <c r="I37" s="83"/>
      <c r="J37" s="83"/>
      <c r="K37" s="83"/>
      <c r="L37" s="83"/>
      <c r="M37" s="83"/>
      <c r="N37" s="83"/>
      <c r="O37" s="83"/>
      <c r="P37" s="83"/>
      <c r="Q37" s="84">
        <f t="shared" si="1"/>
        <v>22</v>
      </c>
      <c r="R37" s="83" t="s">
        <v>306</v>
      </c>
      <c r="S37" s="83"/>
    </row>
    <row r="38" spans="1:19" ht="15" customHeight="1">
      <c r="A38" s="332" t="s">
        <v>302</v>
      </c>
      <c r="B38" s="236" t="str">
        <f t="shared" si="4"/>
        <v>Appendix Table 23: CSLS Labour Productivity Growth Decomposition for Canada, Mining and Oil and Gas Extraction, 2000-2012</v>
      </c>
      <c r="C38" s="83"/>
      <c r="D38" s="83"/>
      <c r="E38" s="83"/>
      <c r="F38" s="83"/>
      <c r="G38" s="83"/>
      <c r="H38" s="83"/>
      <c r="I38" s="83"/>
      <c r="J38" s="83"/>
      <c r="K38" s="83"/>
      <c r="L38" s="83"/>
      <c r="M38" s="83"/>
      <c r="N38" s="83"/>
      <c r="O38" s="83"/>
      <c r="P38" s="83"/>
      <c r="Q38" s="84">
        <f t="shared" si="1"/>
        <v>23</v>
      </c>
      <c r="R38" s="83" t="s">
        <v>307</v>
      </c>
      <c r="S38" s="83"/>
    </row>
    <row r="39" spans="1:19" ht="15" customHeight="1">
      <c r="A39" s="332" t="s">
        <v>303</v>
      </c>
      <c r="B39" s="236" t="str">
        <f t="shared" si="4"/>
        <v>Appendix Table 24: CSLS Labour Productivity Growth Decomposition for Canada, Oil and Gas Extraction, 2000-2012</v>
      </c>
      <c r="C39" s="83"/>
      <c r="D39" s="83"/>
      <c r="E39" s="83"/>
      <c r="F39" s="83"/>
      <c r="G39" s="83"/>
      <c r="H39" s="83"/>
      <c r="I39" s="83"/>
      <c r="J39" s="83"/>
      <c r="K39" s="83"/>
      <c r="L39" s="83"/>
      <c r="M39" s="83"/>
      <c r="N39" s="83"/>
      <c r="O39" s="83"/>
      <c r="P39" s="83"/>
      <c r="Q39" s="84">
        <f t="shared" si="1"/>
        <v>24</v>
      </c>
      <c r="R39" s="83" t="s">
        <v>308</v>
      </c>
      <c r="S39" s="83"/>
    </row>
    <row r="40" spans="1:19" ht="15" customHeight="1">
      <c r="A40" s="332" t="s">
        <v>304</v>
      </c>
      <c r="B40" s="236" t="str">
        <f t="shared" si="4"/>
        <v>Appendix Table 25: CSLS Labour Productivity Growth Decomposition for Canada, Conventional and Non-conventional Oil Extraction, 2007-2012</v>
      </c>
      <c r="C40" s="83"/>
      <c r="D40" s="83"/>
      <c r="E40" s="83"/>
      <c r="F40" s="83"/>
      <c r="G40" s="83"/>
      <c r="H40" s="83"/>
      <c r="I40" s="83"/>
      <c r="J40" s="83"/>
      <c r="K40" s="83"/>
      <c r="L40" s="83"/>
      <c r="M40" s="83"/>
      <c r="N40" s="83"/>
      <c r="O40" s="83"/>
      <c r="P40" s="83"/>
      <c r="Q40" s="84">
        <f t="shared" si="1"/>
        <v>25</v>
      </c>
      <c r="R40" s="83" t="s">
        <v>309</v>
      </c>
      <c r="S40" s="83"/>
    </row>
    <row r="41" spans="1:19" ht="15" customHeight="1">
      <c r="A41" s="332" t="s">
        <v>310</v>
      </c>
      <c r="B41" s="236" t="str">
        <f t="shared" si="4"/>
        <v>Appendix Table 26: GEAD Labour Productivity Growth Decomposition for Canada, Mining and Oil and Gas Extraction, 2000-2010</v>
      </c>
      <c r="C41" s="83"/>
      <c r="D41" s="83"/>
      <c r="E41" s="83"/>
      <c r="F41" s="83"/>
      <c r="G41" s="83"/>
      <c r="H41" s="83"/>
      <c r="I41" s="83"/>
      <c r="J41" s="83"/>
      <c r="K41" s="83"/>
      <c r="L41" s="83"/>
      <c r="M41" s="83"/>
      <c r="N41" s="83"/>
      <c r="O41" s="83"/>
      <c r="P41" s="83"/>
      <c r="Q41" s="84">
        <f t="shared" si="1"/>
        <v>26</v>
      </c>
      <c r="R41" s="83" t="s">
        <v>312</v>
      </c>
      <c r="S41" s="83"/>
    </row>
    <row r="42" spans="1:19" ht="15" customHeight="1">
      <c r="A42" s="332" t="s">
        <v>311</v>
      </c>
      <c r="B42" s="236" t="str">
        <f t="shared" si="4"/>
        <v>Appendix Table 27: GEAD Labour Productivity Growth Decomposition for Canada, Oil and Gas Extraction, 2000-2010</v>
      </c>
      <c r="C42" s="83"/>
      <c r="D42" s="83"/>
      <c r="E42" s="83"/>
      <c r="F42" s="83"/>
      <c r="G42" s="83"/>
      <c r="H42" s="83"/>
      <c r="I42" s="83"/>
      <c r="J42" s="83"/>
      <c r="K42" s="83"/>
      <c r="L42" s="83"/>
      <c r="M42" s="83"/>
      <c r="N42" s="83"/>
      <c r="O42" s="83"/>
      <c r="P42" s="83"/>
      <c r="Q42" s="84">
        <f t="shared" si="1"/>
        <v>27</v>
      </c>
      <c r="R42" s="83" t="s">
        <v>313</v>
      </c>
      <c r="S42" s="83"/>
    </row>
    <row r="43" spans="1:19" ht="15" customHeight="1">
      <c r="A43" s="426" t="s">
        <v>324</v>
      </c>
      <c r="B43" s="236" t="str">
        <f t="shared" si="4"/>
        <v>Appendix Table 28: CSLS Labour Productivity Growth Decomposition for Newfoundland and Labrador, Mining and Oil and Gas Extraction, 2000-2010</v>
      </c>
      <c r="C43" s="83"/>
      <c r="D43" s="83"/>
      <c r="E43" s="83"/>
      <c r="F43" s="83"/>
      <c r="G43" s="83"/>
      <c r="H43" s="83"/>
      <c r="I43" s="83"/>
      <c r="J43" s="83"/>
      <c r="K43" s="83"/>
      <c r="L43" s="83"/>
      <c r="M43" s="83"/>
      <c r="N43" s="83"/>
      <c r="O43" s="83"/>
      <c r="P43" s="83"/>
      <c r="Q43" s="84">
        <f t="shared" si="1"/>
        <v>28</v>
      </c>
      <c r="R43" s="83" t="s">
        <v>316</v>
      </c>
      <c r="S43" s="83"/>
    </row>
    <row r="44" spans="1:19" ht="15" customHeight="1">
      <c r="A44" s="426" t="s">
        <v>325</v>
      </c>
      <c r="B44" s="236" t="str">
        <f t="shared" si="4"/>
        <v>Appendix Table 29: CSLS Labour Productivity Growth Decomposition for Newfoundland and Labrador, Mining and Oil and Gas Extraction, 2000-2012</v>
      </c>
      <c r="C44" s="83"/>
      <c r="D44" s="83"/>
      <c r="E44" s="83"/>
      <c r="F44" s="83"/>
      <c r="G44" s="83"/>
      <c r="H44" s="83"/>
      <c r="I44" s="83"/>
      <c r="J44" s="83"/>
      <c r="K44" s="83"/>
      <c r="L44" s="83"/>
      <c r="M44" s="83"/>
      <c r="N44" s="83"/>
      <c r="O44" s="83"/>
      <c r="P44" s="83"/>
      <c r="Q44" s="84">
        <f t="shared" si="1"/>
        <v>29</v>
      </c>
      <c r="R44" s="83" t="s">
        <v>317</v>
      </c>
      <c r="S44" s="83"/>
    </row>
    <row r="45" spans="1:19" ht="15" customHeight="1">
      <c r="A45" s="426" t="s">
        <v>326</v>
      </c>
      <c r="B45" s="236" t="str">
        <f t="shared" si="4"/>
        <v>Appendix Table 30: CSLS Labour Productivity Growth Decomposition for Newfoundland and Labrador, Oil and Gas Extraction+, 2007-2010</v>
      </c>
      <c r="C45" s="83"/>
      <c r="D45" s="83"/>
      <c r="E45" s="83"/>
      <c r="F45" s="83"/>
      <c r="G45" s="83"/>
      <c r="H45" s="83"/>
      <c r="I45" s="83"/>
      <c r="J45" s="83"/>
      <c r="K45" s="83"/>
      <c r="L45" s="83"/>
      <c r="M45" s="83"/>
      <c r="N45" s="83"/>
      <c r="O45" s="83"/>
      <c r="P45" s="83"/>
      <c r="Q45" s="84">
        <f t="shared" si="1"/>
        <v>30</v>
      </c>
      <c r="R45" s="83" t="s">
        <v>318</v>
      </c>
      <c r="S45" s="83"/>
    </row>
    <row r="46" spans="1:19" ht="15" customHeight="1">
      <c r="A46" s="426" t="s">
        <v>327</v>
      </c>
      <c r="B46" s="236" t="str">
        <f t="shared" si="4"/>
        <v>Appendix Table 31: GEAD Labour Productivity Growth Decomposition for Newfoundland and Labrador, Mining and Oil and Gas Extraction, 2000-2010</v>
      </c>
      <c r="C46" s="83"/>
      <c r="D46" s="83"/>
      <c r="E46" s="83"/>
      <c r="F46" s="83"/>
      <c r="G46" s="83"/>
      <c r="H46" s="83"/>
      <c r="I46" s="83"/>
      <c r="J46" s="83"/>
      <c r="K46" s="83"/>
      <c r="L46" s="83"/>
      <c r="M46" s="83"/>
      <c r="N46" s="83"/>
      <c r="O46" s="83"/>
      <c r="P46" s="83"/>
      <c r="Q46" s="84">
        <f t="shared" si="1"/>
        <v>31</v>
      </c>
      <c r="R46" s="83" t="s">
        <v>319</v>
      </c>
      <c r="S46" s="83"/>
    </row>
    <row r="47" spans="1:19" ht="15" customHeight="1">
      <c r="A47" s="426" t="s">
        <v>328</v>
      </c>
      <c r="B47" s="236" t="str">
        <f t="shared" si="4"/>
        <v>Appendix Table 32: GEAD Labour Productivity Growth Decomposition for Newfoundland and Labrador, Oil and Gas Extraction+, 2007-2010</v>
      </c>
      <c r="C47" s="83"/>
      <c r="D47" s="83"/>
      <c r="E47" s="83"/>
      <c r="F47" s="83"/>
      <c r="G47" s="83"/>
      <c r="H47" s="83"/>
      <c r="I47" s="83"/>
      <c r="J47" s="83"/>
      <c r="K47" s="83"/>
      <c r="L47" s="83"/>
      <c r="M47" s="83"/>
      <c r="N47" s="83"/>
      <c r="O47" s="83"/>
      <c r="P47" s="83"/>
      <c r="Q47" s="84">
        <f t="shared" si="1"/>
        <v>32</v>
      </c>
      <c r="R47" s="83" t="s">
        <v>320</v>
      </c>
      <c r="S47" s="83"/>
    </row>
    <row r="48" spans="1:19" ht="15" customHeight="1">
      <c r="A48" s="332" t="s">
        <v>329</v>
      </c>
      <c r="B48" s="236" t="str">
        <f t="shared" si="4"/>
        <v>Appendix Table 33: CSLS Labour Productivity Growth Decomposition for Alberta, Mining and Oil and Gas Extraction, 2000-2010</v>
      </c>
      <c r="C48" s="83"/>
      <c r="D48" s="83"/>
      <c r="E48" s="83"/>
      <c r="F48" s="83"/>
      <c r="G48" s="83"/>
      <c r="H48" s="83"/>
      <c r="I48" s="83"/>
      <c r="J48" s="83"/>
      <c r="K48" s="83"/>
      <c r="L48" s="83"/>
      <c r="M48" s="83"/>
      <c r="N48" s="83"/>
      <c r="O48" s="83"/>
      <c r="P48" s="83"/>
      <c r="Q48" s="84">
        <f t="shared" si="1"/>
        <v>33</v>
      </c>
      <c r="R48" s="83" t="s">
        <v>335</v>
      </c>
      <c r="S48" s="83"/>
    </row>
    <row r="49" spans="1:19" ht="15" customHeight="1">
      <c r="A49" s="332" t="s">
        <v>330</v>
      </c>
      <c r="B49" s="236" t="str">
        <f t="shared" si="4"/>
        <v>Appendix Table 34: CSLS Labour Productivity Growth Decomposition for Alberta, Oil and Gas Extraction, 2000-2010</v>
      </c>
      <c r="C49" s="83"/>
      <c r="D49" s="83"/>
      <c r="E49" s="83"/>
      <c r="F49" s="83"/>
      <c r="G49" s="83"/>
      <c r="H49" s="83"/>
      <c r="I49" s="83"/>
      <c r="J49" s="83"/>
      <c r="K49" s="83"/>
      <c r="L49" s="83"/>
      <c r="M49" s="83"/>
      <c r="N49" s="83"/>
      <c r="O49" s="83"/>
      <c r="P49" s="83"/>
      <c r="Q49" s="84">
        <f t="shared" si="1"/>
        <v>34</v>
      </c>
      <c r="R49" s="83" t="s">
        <v>336</v>
      </c>
      <c r="S49" s="83"/>
    </row>
    <row r="50" spans="1:19" ht="15" customHeight="1">
      <c r="A50" s="332" t="s">
        <v>331</v>
      </c>
      <c r="B50" s="236" t="str">
        <f t="shared" si="4"/>
        <v>Appendix Table 35: CSLS Labour Productivity Growth Decomposition for Alberta, Mining and Oil and Gas Extraction, 2000-2012</v>
      </c>
      <c r="C50" s="83"/>
      <c r="D50" s="83"/>
      <c r="E50" s="83"/>
      <c r="F50" s="83"/>
      <c r="G50" s="83"/>
      <c r="H50" s="83"/>
      <c r="I50" s="83"/>
      <c r="J50" s="83"/>
      <c r="K50" s="83"/>
      <c r="L50" s="83"/>
      <c r="M50" s="83"/>
      <c r="N50" s="83"/>
      <c r="O50" s="83"/>
      <c r="P50" s="83"/>
      <c r="Q50" s="84">
        <f t="shared" si="1"/>
        <v>35</v>
      </c>
      <c r="R50" s="83" t="s">
        <v>337</v>
      </c>
      <c r="S50" s="83"/>
    </row>
    <row r="51" spans="1:19" ht="15" customHeight="1">
      <c r="A51" s="332" t="s">
        <v>332</v>
      </c>
      <c r="B51" s="236" t="str">
        <f t="shared" si="4"/>
        <v>Appendix Table 36: CSLS Labour Productivity Growth Decomposition for Alberta, Oil and Gas Extraction, 2000-2012</v>
      </c>
      <c r="C51" s="83"/>
      <c r="D51" s="83"/>
      <c r="E51" s="83"/>
      <c r="F51" s="83"/>
      <c r="G51" s="83"/>
      <c r="H51" s="83"/>
      <c r="I51" s="83"/>
      <c r="J51" s="83"/>
      <c r="K51" s="83"/>
      <c r="L51" s="83"/>
      <c r="M51" s="83"/>
      <c r="N51" s="83"/>
      <c r="O51" s="83"/>
      <c r="P51" s="83"/>
      <c r="Q51" s="84">
        <f t="shared" si="1"/>
        <v>36</v>
      </c>
      <c r="R51" s="83" t="s">
        <v>338</v>
      </c>
      <c r="S51" s="83"/>
    </row>
    <row r="52" spans="1:19" ht="15" customHeight="1">
      <c r="A52" s="332" t="s">
        <v>333</v>
      </c>
      <c r="B52" s="236" t="str">
        <f t="shared" si="4"/>
        <v>Appendix Table 37: GEAD Labour Productivity Growth Decomposition for Alberta, Mining and Oil and Gas Extraction, 2000-2010</v>
      </c>
      <c r="C52" s="83"/>
      <c r="D52" s="83"/>
      <c r="E52" s="83"/>
      <c r="F52" s="83"/>
      <c r="G52" s="83"/>
      <c r="H52" s="83"/>
      <c r="I52" s="83"/>
      <c r="J52" s="83"/>
      <c r="K52" s="83"/>
      <c r="L52" s="83"/>
      <c r="M52" s="83"/>
      <c r="N52" s="83"/>
      <c r="O52" s="83"/>
      <c r="P52" s="83"/>
      <c r="Q52" s="84">
        <f t="shared" si="1"/>
        <v>37</v>
      </c>
      <c r="R52" s="83" t="s">
        <v>339</v>
      </c>
      <c r="S52" s="83"/>
    </row>
    <row r="53" spans="1:19" ht="15" customHeight="1">
      <c r="A53" s="332" t="s">
        <v>334</v>
      </c>
      <c r="B53" s="236" t="str">
        <f t="shared" si="4"/>
        <v>Appendix Table 38: GEAD Labour Productivity Growth Decomposition for Alberta, Oil and Gas Extraction, 2000-2010</v>
      </c>
      <c r="C53" s="83"/>
      <c r="D53" s="83"/>
      <c r="E53" s="83"/>
      <c r="F53" s="83"/>
      <c r="G53" s="83"/>
      <c r="H53" s="83"/>
      <c r="I53" s="83"/>
      <c r="J53" s="83"/>
      <c r="K53" s="83"/>
      <c r="L53" s="83"/>
      <c r="M53" s="83"/>
      <c r="N53" s="83"/>
      <c r="O53" s="83"/>
      <c r="P53" s="83"/>
      <c r="Q53" s="84">
        <f t="shared" si="1"/>
        <v>38</v>
      </c>
      <c r="R53" s="83" t="s">
        <v>340</v>
      </c>
      <c r="S53" s="83"/>
    </row>
    <row r="54" spans="1:19" ht="15" customHeight="1">
      <c r="A54" s="332"/>
      <c r="B54" s="236"/>
      <c r="C54" s="83"/>
      <c r="D54" s="83"/>
      <c r="E54" s="83"/>
      <c r="F54" s="83"/>
      <c r="G54" s="83"/>
      <c r="H54" s="83"/>
      <c r="I54" s="83"/>
      <c r="J54" s="83"/>
      <c r="K54" s="83"/>
      <c r="L54" s="83"/>
      <c r="M54" s="83"/>
      <c r="N54" s="83"/>
      <c r="O54" s="83"/>
      <c r="P54" s="83"/>
      <c r="Q54" s="84">
        <f t="shared" si="1"/>
        <v>38</v>
      </c>
      <c r="R54" s="83"/>
      <c r="S54" s="83"/>
    </row>
    <row r="55" spans="1:19">
      <c r="A55" s="332"/>
      <c r="B55" s="334" t="s">
        <v>232</v>
      </c>
      <c r="C55" s="83"/>
      <c r="D55" s="83"/>
      <c r="E55" s="83"/>
      <c r="F55" s="83"/>
      <c r="G55" s="83"/>
      <c r="H55" s="83"/>
      <c r="I55" s="83"/>
      <c r="J55" s="83"/>
      <c r="K55" s="83"/>
      <c r="L55" s="83"/>
      <c r="M55" s="83"/>
      <c r="N55" s="83"/>
      <c r="O55" s="83"/>
      <c r="P55" s="83"/>
      <c r="Q55" s="84">
        <f t="shared" si="1"/>
        <v>38</v>
      </c>
      <c r="R55" s="83"/>
      <c r="S55" s="83"/>
    </row>
    <row r="56" spans="1:19">
      <c r="A56" s="332"/>
      <c r="B56" s="236"/>
      <c r="C56" s="83"/>
      <c r="D56" s="83"/>
      <c r="E56" s="83"/>
      <c r="F56" s="83"/>
      <c r="G56" s="83"/>
      <c r="H56" s="83"/>
      <c r="I56" s="83"/>
      <c r="J56" s="83"/>
      <c r="K56" s="83"/>
      <c r="L56" s="83"/>
      <c r="M56" s="83"/>
      <c r="N56" s="83"/>
      <c r="O56" s="83"/>
      <c r="P56" s="83"/>
      <c r="Q56" s="84">
        <f t="shared" si="1"/>
        <v>38</v>
      </c>
      <c r="R56" s="83"/>
      <c r="S56" s="83"/>
    </row>
    <row r="57" spans="1:19">
      <c r="A57" s="332" t="s">
        <v>147</v>
      </c>
      <c r="B57" s="236" t="str">
        <f>IF(Q57=Q56,"","Appendix Table "&amp; Q57 &amp;": " &amp; R57)</f>
        <v>Appendix Table 39: Post-secondary Enrolment Rates for 25 Year Olds and Under in Canada, Newfoundland and Labrador, and Alberta, 2000-2012</v>
      </c>
      <c r="C57" s="83"/>
      <c r="D57" s="83"/>
      <c r="E57" s="83"/>
      <c r="F57" s="83"/>
      <c r="G57" s="83"/>
      <c r="H57" s="83"/>
      <c r="I57" s="83"/>
      <c r="J57" s="83"/>
      <c r="K57" s="83"/>
      <c r="L57" s="83"/>
      <c r="M57" s="83"/>
      <c r="N57" s="83"/>
      <c r="O57" s="83"/>
      <c r="P57" s="83"/>
      <c r="Q57" s="84">
        <f t="shared" si="1"/>
        <v>39</v>
      </c>
      <c r="R57" s="83" t="s">
        <v>150</v>
      </c>
      <c r="S57" s="83"/>
    </row>
    <row r="58" spans="1:19">
      <c r="A58" s="332" t="s">
        <v>148</v>
      </c>
      <c r="B58" s="236" t="str">
        <f t="shared" ref="B58:B64" si="5">IF(Q58=Q57,"","Appendix Table "&amp; Q58 &amp;": " &amp; R58)</f>
        <v>Appendix Table 40: High School Non-completion Rates (15-24 population) in Canada, Newfoundland and Labrador, and Alberta, 2000-2012</v>
      </c>
      <c r="C58" s="83"/>
      <c r="D58" s="83"/>
      <c r="E58" s="83"/>
      <c r="F58" s="83"/>
      <c r="G58" s="83"/>
      <c r="H58" s="83"/>
      <c r="I58" s="83"/>
      <c r="J58" s="83"/>
      <c r="K58" s="83"/>
      <c r="L58" s="83"/>
      <c r="M58" s="83"/>
      <c r="N58" s="83"/>
      <c r="O58" s="83"/>
      <c r="P58" s="83"/>
      <c r="Q58" s="84">
        <f t="shared" si="1"/>
        <v>40</v>
      </c>
      <c r="R58" s="83" t="s">
        <v>236</v>
      </c>
      <c r="S58" s="83"/>
    </row>
    <row r="59" spans="1:19">
      <c r="A59" s="332" t="s">
        <v>149</v>
      </c>
      <c r="B59" s="236" t="str">
        <f t="shared" si="5"/>
        <v>Appendix Table 41: Average Years of Schooling in Canada, Newfoundland and Labrador, and Alberta, 2000-2012</v>
      </c>
      <c r="C59" s="83"/>
      <c r="D59" s="83"/>
      <c r="E59" s="83"/>
      <c r="F59" s="83"/>
      <c r="G59" s="83"/>
      <c r="H59" s="83"/>
      <c r="I59" s="83"/>
      <c r="J59" s="83"/>
      <c r="K59" s="83"/>
      <c r="L59" s="83"/>
      <c r="M59" s="83"/>
      <c r="N59" s="83"/>
      <c r="O59" s="83"/>
      <c r="P59" s="83"/>
      <c r="Q59" s="84">
        <f t="shared" si="1"/>
        <v>41</v>
      </c>
      <c r="R59" s="83" t="s">
        <v>151</v>
      </c>
      <c r="S59" s="83"/>
    </row>
    <row r="60" spans="1:19">
      <c r="A60" s="332" t="s">
        <v>156</v>
      </c>
      <c r="B60" s="236" t="str">
        <f t="shared" si="5"/>
        <v>Appendix Table 42: Program Graduates in Alberta, 2000-2012</v>
      </c>
      <c r="C60" s="83"/>
      <c r="D60" s="83"/>
      <c r="E60" s="83"/>
      <c r="F60" s="83"/>
      <c r="G60" s="83"/>
      <c r="H60" s="83"/>
      <c r="I60" s="83"/>
      <c r="J60" s="83"/>
      <c r="K60" s="83"/>
      <c r="L60" s="83"/>
      <c r="M60" s="83"/>
      <c r="N60" s="83"/>
      <c r="O60" s="83"/>
      <c r="P60" s="83"/>
      <c r="Q60" s="84">
        <f t="shared" si="1"/>
        <v>42</v>
      </c>
      <c r="R60" s="83" t="s">
        <v>155</v>
      </c>
      <c r="S60" s="83"/>
    </row>
    <row r="61" spans="1:19">
      <c r="A61" s="332" t="s">
        <v>161</v>
      </c>
      <c r="B61" s="236" t="str">
        <f t="shared" si="5"/>
        <v>Appendix Table 43: Average Weekly Earnings by Industry in Canada and Alberta, 2012</v>
      </c>
      <c r="C61" s="83"/>
      <c r="D61" s="83"/>
      <c r="E61" s="83"/>
      <c r="F61" s="83"/>
      <c r="G61" s="83"/>
      <c r="H61" s="83"/>
      <c r="I61" s="83"/>
      <c r="J61" s="83"/>
      <c r="K61" s="83"/>
      <c r="L61" s="83"/>
      <c r="M61" s="83"/>
      <c r="N61" s="83"/>
      <c r="O61" s="83"/>
      <c r="P61" s="83"/>
      <c r="Q61" s="84">
        <f t="shared" si="1"/>
        <v>43</v>
      </c>
      <c r="R61" s="83" t="s">
        <v>160</v>
      </c>
      <c r="S61" s="83"/>
    </row>
    <row r="62" spans="1:19">
      <c r="A62" s="332" t="s">
        <v>164</v>
      </c>
      <c r="B62" s="236" t="str">
        <f t="shared" si="5"/>
        <v>Appendix Table 44: Average Weekly Earnings in Canada and Alberta, Industrial Aggregate and Mining and Oil and Gas Extraction, 2001-2012</v>
      </c>
      <c r="C62" s="83"/>
      <c r="D62" s="83"/>
      <c r="E62" s="83"/>
      <c r="F62" s="83"/>
      <c r="G62" s="83"/>
      <c r="H62" s="83"/>
      <c r="I62" s="83"/>
      <c r="J62" s="83"/>
      <c r="K62" s="83"/>
      <c r="L62" s="83"/>
      <c r="M62" s="83"/>
      <c r="N62" s="83"/>
      <c r="O62" s="83"/>
      <c r="P62" s="83"/>
      <c r="Q62" s="84">
        <f t="shared" si="1"/>
        <v>44</v>
      </c>
      <c r="R62" s="83" t="s">
        <v>163</v>
      </c>
      <c r="S62" s="83"/>
    </row>
    <row r="63" spans="1:19">
      <c r="A63" s="332" t="s">
        <v>167</v>
      </c>
      <c r="B63" s="236" t="str">
        <f t="shared" si="5"/>
        <v>Appendix Table 45: Job Vacancy Rates in Canada and Alberta, Two-digit NAICS level, 2012</v>
      </c>
      <c r="C63" s="83"/>
      <c r="D63" s="83"/>
      <c r="E63" s="83"/>
      <c r="F63" s="83"/>
      <c r="G63" s="83"/>
      <c r="H63" s="83"/>
      <c r="I63" s="83"/>
      <c r="J63" s="83"/>
      <c r="K63" s="83"/>
      <c r="L63" s="83"/>
      <c r="M63" s="83"/>
      <c r="N63" s="83"/>
      <c r="O63" s="83"/>
      <c r="P63" s="83"/>
      <c r="Q63" s="84">
        <f t="shared" si="1"/>
        <v>45</v>
      </c>
      <c r="R63" s="83" t="s">
        <v>237</v>
      </c>
      <c r="S63" s="83"/>
    </row>
    <row r="64" spans="1:19">
      <c r="A64" s="332" t="s">
        <v>178</v>
      </c>
      <c r="B64" s="236" t="str">
        <f t="shared" si="5"/>
        <v>Appendix Table 46: Job Vacancy Rate and Unemployment Rate in Canada and the Provinces, 2012</v>
      </c>
      <c r="C64" s="83"/>
      <c r="D64" s="83"/>
      <c r="E64" s="83"/>
      <c r="F64" s="83"/>
      <c r="G64" s="83"/>
      <c r="H64" s="83"/>
      <c r="I64" s="83"/>
      <c r="J64" s="83"/>
      <c r="K64" s="83"/>
      <c r="L64" s="83"/>
      <c r="M64" s="83"/>
      <c r="N64" s="83"/>
      <c r="O64" s="83"/>
      <c r="P64" s="83"/>
      <c r="Q64" s="84">
        <f t="shared" si="1"/>
        <v>46</v>
      </c>
      <c r="R64" s="83" t="s">
        <v>179</v>
      </c>
      <c r="S64" s="83"/>
    </row>
    <row r="65" spans="1:19">
      <c r="A65" s="332"/>
      <c r="B65" s="236"/>
      <c r="C65" s="83"/>
      <c r="D65" s="83"/>
      <c r="E65" s="83"/>
      <c r="F65" s="83"/>
      <c r="G65" s="83"/>
      <c r="H65" s="83"/>
      <c r="I65" s="83"/>
      <c r="J65" s="83"/>
      <c r="K65" s="83"/>
      <c r="L65" s="83"/>
      <c r="M65" s="83"/>
      <c r="N65" s="83"/>
      <c r="O65" s="83"/>
      <c r="P65" s="83"/>
      <c r="Q65" s="84">
        <f t="shared" si="1"/>
        <v>46</v>
      </c>
      <c r="R65" s="83"/>
      <c r="S65" s="83"/>
    </row>
    <row r="66" spans="1:19">
      <c r="A66" s="332"/>
      <c r="B66" s="334" t="s">
        <v>234</v>
      </c>
      <c r="C66" s="83"/>
      <c r="D66" s="83"/>
      <c r="E66" s="83"/>
      <c r="F66" s="83"/>
      <c r="G66" s="83"/>
      <c r="H66" s="83"/>
      <c r="I66" s="83"/>
      <c r="J66" s="83"/>
      <c r="K66" s="83"/>
      <c r="L66" s="83"/>
      <c r="M66" s="83"/>
      <c r="N66" s="83"/>
      <c r="O66" s="83"/>
      <c r="P66" s="83"/>
      <c r="Q66" s="84">
        <f t="shared" si="1"/>
        <v>46</v>
      </c>
      <c r="R66" s="83"/>
      <c r="S66" s="83"/>
    </row>
    <row r="67" spans="1:19">
      <c r="A67" s="332"/>
      <c r="B67" s="236"/>
      <c r="C67" s="83"/>
      <c r="D67" s="83"/>
      <c r="E67" s="83"/>
      <c r="F67" s="83"/>
      <c r="G67" s="83"/>
      <c r="H67" s="83"/>
      <c r="I67" s="83"/>
      <c r="J67" s="83"/>
      <c r="K67" s="83"/>
      <c r="L67" s="83"/>
      <c r="M67" s="83"/>
      <c r="N67" s="83"/>
      <c r="O67" s="83"/>
      <c r="P67" s="83"/>
      <c r="Q67" s="84">
        <f t="shared" si="1"/>
        <v>46</v>
      </c>
      <c r="R67" s="83"/>
      <c r="S67" s="83"/>
    </row>
    <row r="68" spans="1:19">
      <c r="A68" s="332" t="s">
        <v>224</v>
      </c>
      <c r="B68" s="236" t="str">
        <f>IF(Q68=Q67,"","Appendix Table "&amp; Q68 &amp;": " &amp; R68)</f>
        <v>Appendix Table 47: Provincial Revenues and Expenditures per Capita in Newfoundland and Labrador and Alberta, 1989-2009</v>
      </c>
      <c r="C68" s="83"/>
      <c r="D68" s="83"/>
      <c r="E68" s="83"/>
      <c r="F68" s="83"/>
      <c r="G68" s="83"/>
      <c r="H68" s="83"/>
      <c r="I68" s="83"/>
      <c r="J68" s="83"/>
      <c r="K68" s="83"/>
      <c r="L68" s="83"/>
      <c r="M68" s="83"/>
      <c r="N68" s="83"/>
      <c r="O68" s="83"/>
      <c r="P68" s="83"/>
      <c r="Q68" s="84">
        <f t="shared" si="1"/>
        <v>47</v>
      </c>
      <c r="R68" s="83" t="s">
        <v>192</v>
      </c>
      <c r="S68" s="83"/>
    </row>
    <row r="69" spans="1:19">
      <c r="A69" s="332" t="s">
        <v>211</v>
      </c>
      <c r="B69" s="236" t="str">
        <f t="shared" ref="B69:B70" si="6">IF(Q69=Q68,"","Appendix Table "&amp; Q69 &amp;": " &amp; R69)</f>
        <v>Appendix Table 48: BERD Spending, Growth, and Intensity for Canada, Alberta, and Newfoundland and Labrador, 2000-2011</v>
      </c>
      <c r="C69" s="83"/>
      <c r="D69" s="83"/>
      <c r="E69" s="83"/>
      <c r="F69" s="83"/>
      <c r="G69" s="83"/>
      <c r="H69" s="83"/>
      <c r="I69" s="83"/>
      <c r="J69" s="83"/>
      <c r="K69" s="83"/>
      <c r="L69" s="83"/>
      <c r="M69" s="83"/>
      <c r="N69" s="83"/>
      <c r="O69" s="83"/>
      <c r="Q69" s="84">
        <f t="shared" si="1"/>
        <v>48</v>
      </c>
      <c r="R69" s="83" t="s">
        <v>240</v>
      </c>
      <c r="S69" s="83"/>
    </row>
    <row r="70" spans="1:19">
      <c r="A70" s="426" t="s">
        <v>342</v>
      </c>
      <c r="B70" s="236" t="str">
        <f t="shared" si="6"/>
        <v>Appendix Table 49: Total and Postsecondary Education Expenditures for Alberta and Newfoundland and Labrador, 1989-2009</v>
      </c>
      <c r="Q70" s="84">
        <f t="shared" si="1"/>
        <v>49</v>
      </c>
      <c r="R70" t="s">
        <v>341</v>
      </c>
    </row>
  </sheetData>
  <hyperlinks>
    <hyperlink ref="A7" location="RGDP!A1" display="RGDP"/>
    <hyperlink ref="A10" location="NGDP!A1" display="NGDP"/>
    <hyperlink ref="A16" location="HoursWorked!A1" display="Hoursworked"/>
    <hyperlink ref="A19" location="Jobs!A1" display="Jobs"/>
    <hyperlink ref="A28" location="LP!A1" display="LP"/>
    <hyperlink ref="A31" location="LP_2NAICS!A1" display="LP_2NAICS"/>
    <hyperlink ref="A57" location="PSE!A1" display="PSE"/>
    <hyperlink ref="A58" location="HSNC!A1" display="HSNC"/>
    <hyperlink ref="A59" location="AYS!A1" display="AYS"/>
    <hyperlink ref="A60" location="PSG_Alta!A1" display="PSG_Alta"/>
    <hyperlink ref="A61" location="AWE_2012!A1" display="AWE_2012"/>
    <hyperlink ref="A62" location="AWE_TS!A1" display="AWE_TS"/>
    <hyperlink ref="A63" location="JVR_2NAICS!A1" display="JVR_2NAICS"/>
    <hyperlink ref="A64" location="JVR_Prov!A1" display="JVR_Prov"/>
    <hyperlink ref="A32" location="LP_BSector!A1" display="LP_Bsector"/>
    <hyperlink ref="A68" location="'R&amp;EpC'!A1" display="R&amp;EpC"/>
    <hyperlink ref="A69" location="BERD!A1" display="BERD"/>
    <hyperlink ref="A22" location="AvrHrs!A1" display="AvrHrs"/>
    <hyperlink ref="A36" location="CSLS2_CAN0010!A1" display="CSLS2_CAN0010"/>
    <hyperlink ref="A37" location="CSLS3_CAN0010!A1" display="CSLS3_CAN0010"/>
    <hyperlink ref="A38" location="CSLS2_CAN0012!A1" display="CSLS2_CAN0012"/>
    <hyperlink ref="A39" location="CSLS3_CAN0012!A1" display="CSLS3_CAN0012"/>
    <hyperlink ref="A40" location="CSLS4_CAN0712!A1" display="CSLS4_CAN0712"/>
    <hyperlink ref="A41" location="GEAD2_CAN0010!A1" display="GEAD2_CAN0010"/>
    <hyperlink ref="A42" location="GEAD3_CAN0010!A1" display="GEAD3_CAN0010"/>
    <hyperlink ref="A43" location="CSLS2_NL0010!A1" display="CSLS2_NL0010"/>
    <hyperlink ref="A44" location="CSLS2_NL0012!A1" display="CSLS2_NL0012"/>
    <hyperlink ref="A45" location="CSLS3_NL0710!A1" display="CSLS3_NL0710"/>
    <hyperlink ref="A46" location="GEAD2_NL0010!A1" display="GEAD2_NL0010"/>
    <hyperlink ref="A47" location="GEAD3_NL0710!A1" display="GEAD3_NL0710"/>
    <hyperlink ref="A48" location="CSLS2_AB0010!A1" display="CSLS2_AB0010"/>
    <hyperlink ref="A49" location="CSLS3_AB0010!A1" display="CSLS3_AB0010"/>
    <hyperlink ref="A50" location="CSLS2_AB0012!A1" display="CSLS2_AB0012"/>
    <hyperlink ref="A51" location="CSLS3_AB0012!A1" display="CSLS3_AB0012"/>
    <hyperlink ref="A52" location="GEAD2_AB0010!A1" display="GEAD2_AB0010"/>
    <hyperlink ref="A53" location="GEAD3_AB0010!A1" display="GEAD3_AB0010"/>
    <hyperlink ref="A70" location="PSEE!A1" display="PSEE"/>
  </hyperlinks>
  <pageMargins left="0.70866141732283472" right="0.70866141732283472" top="0.74803149606299213" bottom="0.74803149606299213" header="0.31496062992125984" footer="0.31496062992125984"/>
  <pageSetup scale="63" orientation="portrait" horizontalDpi="0" verticalDpi="0" r:id="rId1"/>
  <colBreaks count="1" manualBreakCount="1">
    <brk id="16" max="1048575" man="1"/>
  </colBreaks>
</worksheet>
</file>

<file path=xl/worksheets/sheet10.xml><?xml version="1.0" encoding="utf-8"?>
<worksheet xmlns="http://schemas.openxmlformats.org/spreadsheetml/2006/main" xmlns:r="http://schemas.openxmlformats.org/officeDocument/2006/relationships">
  <dimension ref="B1:W84"/>
  <sheetViews>
    <sheetView zoomScaleNormal="100" workbookViewId="0"/>
  </sheetViews>
  <sheetFormatPr defaultRowHeight="11.25"/>
  <cols>
    <col min="1" max="1" width="9.140625" style="337"/>
    <col min="2" max="2" width="31.140625" style="337" customWidth="1"/>
    <col min="3" max="14" width="15.7109375" style="337" customWidth="1"/>
    <col min="15" max="16384" width="9.140625" style="337"/>
  </cols>
  <sheetData>
    <row r="1" spans="2:16" ht="15">
      <c r="B1" s="11" t="str">
        <f>ToC!B36</f>
        <v>Appendix Table 21: CSLS Labour Productivity Growth Decomposition for Canada, Mining and Oil and Gas Extraction, 2000-2010</v>
      </c>
    </row>
    <row r="3" spans="2:16" ht="15">
      <c r="B3" s="413" t="s">
        <v>294</v>
      </c>
    </row>
    <row r="5" spans="2:16" ht="45">
      <c r="B5" s="338"/>
      <c r="C5" s="339" t="s">
        <v>241</v>
      </c>
      <c r="D5" s="339" t="s">
        <v>242</v>
      </c>
      <c r="E5" s="340" t="s">
        <v>243</v>
      </c>
      <c r="F5" s="339" t="s">
        <v>244</v>
      </c>
      <c r="G5" s="339" t="s">
        <v>245</v>
      </c>
      <c r="H5" s="339" t="s">
        <v>246</v>
      </c>
      <c r="I5" s="339" t="s">
        <v>247</v>
      </c>
      <c r="J5" s="339" t="s">
        <v>248</v>
      </c>
    </row>
    <row r="6" spans="2:16">
      <c r="B6" s="341" t="s">
        <v>64</v>
      </c>
      <c r="C6" s="488">
        <v>43.586926517158773</v>
      </c>
      <c r="D6" s="488">
        <v>47.201918086602959</v>
      </c>
      <c r="E6" s="343">
        <f t="shared" ref="E6:E21" si="0">D6-C6</f>
        <v>3.6149915694441859</v>
      </c>
      <c r="F6" s="490">
        <f>SUM(F7:F21)</f>
        <v>21631.708220246343</v>
      </c>
      <c r="G6" s="490">
        <v>23302.806</v>
      </c>
      <c r="H6" s="345">
        <f t="shared" ref="H6:I21" si="1">F6/F$6</f>
        <v>1</v>
      </c>
      <c r="I6" s="345">
        <f t="shared" si="1"/>
        <v>1</v>
      </c>
      <c r="J6" s="345">
        <f t="shared" ref="J6:J21" si="2">I6-H6</f>
        <v>0</v>
      </c>
      <c r="L6" s="346"/>
      <c r="M6" s="346"/>
    </row>
    <row r="7" spans="2:16">
      <c r="B7" s="347" t="s">
        <v>249</v>
      </c>
      <c r="C7" s="489">
        <v>22.084796818616741</v>
      </c>
      <c r="D7" s="489">
        <v>31.155243218465188</v>
      </c>
      <c r="E7" s="343">
        <f t="shared" si="0"/>
        <v>9.0704463998484464</v>
      </c>
      <c r="F7" s="491">
        <v>978.43355912551908</v>
      </c>
      <c r="G7" s="491">
        <v>741.72</v>
      </c>
      <c r="H7" s="350">
        <f t="shared" si="1"/>
        <v>4.5231451402887715E-2</v>
      </c>
      <c r="I7" s="350">
        <f t="shared" si="1"/>
        <v>3.1829643176877497E-2</v>
      </c>
      <c r="J7" s="350">
        <f t="shared" si="2"/>
        <v>-1.3401808226010219E-2</v>
      </c>
      <c r="O7" s="351"/>
      <c r="P7" s="351"/>
    </row>
    <row r="8" spans="2:16">
      <c r="B8" s="347" t="s">
        <v>206</v>
      </c>
      <c r="C8" s="489">
        <v>357.91070379548609</v>
      </c>
      <c r="D8" s="489">
        <v>256.76522132955262</v>
      </c>
      <c r="E8" s="343">
        <f t="shared" si="0"/>
        <v>-101.14548246593347</v>
      </c>
      <c r="F8" s="491">
        <v>306.65395641006029</v>
      </c>
      <c r="G8" s="491">
        <v>457.05599999999998</v>
      </c>
      <c r="H8" s="350">
        <f t="shared" si="1"/>
        <v>1.4176132244750115E-2</v>
      </c>
      <c r="I8" s="350">
        <f t="shared" si="1"/>
        <v>1.9613775268094321E-2</v>
      </c>
      <c r="J8" s="350">
        <f t="shared" si="2"/>
        <v>5.4376430233442057E-3</v>
      </c>
      <c r="O8" s="351"/>
      <c r="P8" s="351"/>
    </row>
    <row r="9" spans="2:16">
      <c r="B9" s="347" t="s">
        <v>67</v>
      </c>
      <c r="C9" s="489">
        <v>166.92541405918195</v>
      </c>
      <c r="D9" s="489">
        <v>167.78803566714578</v>
      </c>
      <c r="E9" s="343">
        <f t="shared" si="0"/>
        <v>0.86262160796383114</v>
      </c>
      <c r="F9" s="491">
        <v>182.23546021468832</v>
      </c>
      <c r="G9" s="491">
        <v>204.55799999999999</v>
      </c>
      <c r="H9" s="350">
        <f t="shared" si="1"/>
        <v>8.4244599806557949E-3</v>
      </c>
      <c r="I9" s="350">
        <f t="shared" si="1"/>
        <v>8.7782561464915428E-3</v>
      </c>
      <c r="J9" s="350">
        <f t="shared" si="2"/>
        <v>3.5379616583574788E-4</v>
      </c>
      <c r="O9" s="351"/>
      <c r="P9" s="351"/>
    </row>
    <row r="10" spans="2:16">
      <c r="B10" s="347" t="s">
        <v>68</v>
      </c>
      <c r="C10" s="489">
        <v>38.050356381633677</v>
      </c>
      <c r="D10" s="489">
        <v>38.378155082549142</v>
      </c>
      <c r="E10" s="343">
        <f t="shared" si="0"/>
        <v>0.3277987009154657</v>
      </c>
      <c r="F10" s="491">
        <v>1795.8895308198971</v>
      </c>
      <c r="G10" s="491">
        <v>2702.1480000000001</v>
      </c>
      <c r="H10" s="350">
        <f t="shared" si="1"/>
        <v>8.3021160998234173E-2</v>
      </c>
      <c r="I10" s="350">
        <f t="shared" si="1"/>
        <v>0.11595805243368545</v>
      </c>
      <c r="J10" s="350">
        <f t="shared" si="2"/>
        <v>3.2936891435451282E-2</v>
      </c>
      <c r="O10" s="351"/>
      <c r="P10" s="351"/>
    </row>
    <row r="11" spans="2:16">
      <c r="B11" s="347" t="s">
        <v>69</v>
      </c>
      <c r="C11" s="489">
        <v>45.855273070395505</v>
      </c>
      <c r="D11" s="489">
        <v>50.425979043860458</v>
      </c>
      <c r="E11" s="343">
        <f t="shared" si="0"/>
        <v>4.5707059734649533</v>
      </c>
      <c r="F11" s="491">
        <v>4240.3445374169733</v>
      </c>
      <c r="G11" s="491">
        <v>3190.6640000000002</v>
      </c>
      <c r="H11" s="350">
        <f t="shared" si="1"/>
        <v>0.19602448841502931</v>
      </c>
      <c r="I11" s="350">
        <f t="shared" si="1"/>
        <v>0.1369218797083922</v>
      </c>
      <c r="J11" s="350">
        <f t="shared" si="2"/>
        <v>-5.9102608706637111E-2</v>
      </c>
      <c r="O11" s="351"/>
      <c r="P11" s="351"/>
    </row>
    <row r="12" spans="2:16">
      <c r="B12" s="347" t="s">
        <v>70</v>
      </c>
      <c r="C12" s="489">
        <v>38.681829288689279</v>
      </c>
      <c r="D12" s="489">
        <v>52.44988795235485</v>
      </c>
      <c r="E12" s="343">
        <f t="shared" si="0"/>
        <v>13.76805866366557</v>
      </c>
      <c r="F12" s="491">
        <v>1541.7582725581401</v>
      </c>
      <c r="G12" s="491">
        <v>1515.873</v>
      </c>
      <c r="H12" s="350">
        <f t="shared" si="1"/>
        <v>7.1273070848612924E-2</v>
      </c>
      <c r="I12" s="350">
        <f t="shared" si="1"/>
        <v>6.505109298854396E-2</v>
      </c>
      <c r="J12" s="350">
        <f t="shared" si="2"/>
        <v>-6.221977860068964E-3</v>
      </c>
      <c r="O12" s="351"/>
      <c r="P12" s="351"/>
    </row>
    <row r="13" spans="2:16">
      <c r="B13" s="347" t="s">
        <v>71</v>
      </c>
      <c r="C13" s="489">
        <v>20.819803554779348</v>
      </c>
      <c r="D13" s="489">
        <v>26.568939390952469</v>
      </c>
      <c r="E13" s="343">
        <f t="shared" si="0"/>
        <v>5.7491358361731209</v>
      </c>
      <c r="F13" s="491">
        <v>2738.0362036158735</v>
      </c>
      <c r="G13" s="491">
        <v>3043.5720000000001</v>
      </c>
      <c r="H13" s="350">
        <f t="shared" si="1"/>
        <v>0.12657512646427019</v>
      </c>
      <c r="I13" s="350">
        <f t="shared" si="1"/>
        <v>0.1306096785082449</v>
      </c>
      <c r="J13" s="350">
        <f t="shared" si="2"/>
        <v>4.0345520439747096E-3</v>
      </c>
      <c r="O13" s="351"/>
      <c r="P13" s="351"/>
    </row>
    <row r="14" spans="2:16">
      <c r="B14" s="347" t="s">
        <v>72</v>
      </c>
      <c r="C14" s="489">
        <v>38.374455746230851</v>
      </c>
      <c r="D14" s="489">
        <v>40.351649459011611</v>
      </c>
      <c r="E14" s="343">
        <f t="shared" si="0"/>
        <v>1.9771937127807604</v>
      </c>
      <c r="F14" s="491">
        <v>1378.0477531372612</v>
      </c>
      <c r="G14" s="491">
        <v>1498.461</v>
      </c>
      <c r="H14" s="350">
        <f t="shared" si="1"/>
        <v>6.3704989874422774E-2</v>
      </c>
      <c r="I14" s="350">
        <f t="shared" si="1"/>
        <v>6.4303886836632462E-2</v>
      </c>
      <c r="J14" s="350">
        <f t="shared" si="2"/>
        <v>5.9889696220968847E-4</v>
      </c>
      <c r="O14" s="351"/>
      <c r="P14" s="351"/>
    </row>
    <row r="15" spans="2:16">
      <c r="B15" s="347" t="s">
        <v>73</v>
      </c>
      <c r="C15" s="489">
        <v>66.977753785271304</v>
      </c>
      <c r="D15" s="489">
        <v>84.743121609693958</v>
      </c>
      <c r="E15" s="343">
        <f t="shared" si="0"/>
        <v>17.765367824422654</v>
      </c>
      <c r="F15" s="491">
        <v>526.87570136054308</v>
      </c>
      <c r="G15" s="491">
        <v>567.61099999999999</v>
      </c>
      <c r="H15" s="350">
        <f t="shared" si="1"/>
        <v>2.4356638689653286E-2</v>
      </c>
      <c r="I15" s="350">
        <f t="shared" si="1"/>
        <v>2.4358053703918747E-2</v>
      </c>
      <c r="J15" s="350">
        <f t="shared" si="2"/>
        <v>1.4150142654614783E-6</v>
      </c>
      <c r="O15" s="351"/>
      <c r="P15" s="351"/>
    </row>
    <row r="16" spans="2:16">
      <c r="B16" s="347" t="s">
        <v>82</v>
      </c>
      <c r="C16" s="489">
        <v>79.556416569280259</v>
      </c>
      <c r="D16" s="489">
        <v>82.015984521158387</v>
      </c>
      <c r="E16" s="343">
        <f t="shared" si="0"/>
        <v>2.4595679518781282</v>
      </c>
      <c r="F16" s="491">
        <v>1695.4084646687711</v>
      </c>
      <c r="G16" s="491">
        <v>2139.6949999999997</v>
      </c>
      <c r="H16" s="350">
        <f t="shared" si="1"/>
        <v>7.8376078643754177E-2</v>
      </c>
      <c r="I16" s="350">
        <f t="shared" si="1"/>
        <v>9.1821345463717965E-2</v>
      </c>
      <c r="J16" s="350">
        <f t="shared" si="2"/>
        <v>1.3445266819963789E-2</v>
      </c>
      <c r="O16" s="351"/>
      <c r="P16" s="351"/>
    </row>
    <row r="17" spans="2:23">
      <c r="B17" s="347" t="s">
        <v>74</v>
      </c>
      <c r="C17" s="489">
        <v>37.824440628930127</v>
      </c>
      <c r="D17" s="489">
        <v>41.642439822890111</v>
      </c>
      <c r="E17" s="343">
        <f t="shared" si="0"/>
        <v>3.8179991939599844</v>
      </c>
      <c r="F17" s="491">
        <v>1588.0259366634841</v>
      </c>
      <c r="G17" s="491">
        <v>1863.25</v>
      </c>
      <c r="H17" s="350">
        <f t="shared" si="1"/>
        <v>7.3411952514095047E-2</v>
      </c>
      <c r="I17" s="350">
        <f t="shared" si="1"/>
        <v>7.9958181860158808E-2</v>
      </c>
      <c r="J17" s="350">
        <f t="shared" si="2"/>
        <v>6.5462293460637616E-3</v>
      </c>
      <c r="O17" s="351"/>
      <c r="P17" s="351"/>
    </row>
    <row r="18" spans="2:23">
      <c r="B18" s="347" t="s">
        <v>75</v>
      </c>
      <c r="C18" s="489">
        <v>26.149884320434492</v>
      </c>
      <c r="D18" s="489">
        <v>26.70099778347063</v>
      </c>
      <c r="E18" s="343">
        <f t="shared" si="0"/>
        <v>0.55111346303613828</v>
      </c>
      <c r="F18" s="491">
        <v>1084.0743195916493</v>
      </c>
      <c r="G18" s="491">
        <v>1448.21</v>
      </c>
      <c r="H18" s="350">
        <f t="shared" si="1"/>
        <v>5.0115058346478746E-2</v>
      </c>
      <c r="I18" s="350">
        <f t="shared" si="1"/>
        <v>6.2147451255441084E-2</v>
      </c>
      <c r="J18" s="350">
        <f t="shared" si="2"/>
        <v>1.2032392908962339E-2</v>
      </c>
      <c r="O18" s="351"/>
      <c r="P18" s="351"/>
    </row>
    <row r="19" spans="2:23">
      <c r="B19" s="347" t="s">
        <v>76</v>
      </c>
      <c r="C19" s="489">
        <v>24.412980111738644</v>
      </c>
      <c r="D19" s="489">
        <v>24.250635358913701</v>
      </c>
      <c r="E19" s="343">
        <f t="shared" si="0"/>
        <v>-0.16234475282494287</v>
      </c>
      <c r="F19" s="491">
        <v>351.37426469274772</v>
      </c>
      <c r="G19" s="491">
        <v>409.61099999999999</v>
      </c>
      <c r="H19" s="350">
        <f t="shared" si="1"/>
        <v>1.6243482073407249E-2</v>
      </c>
      <c r="I19" s="350">
        <f t="shared" si="1"/>
        <v>1.7577754370010204E-2</v>
      </c>
      <c r="J19" s="350">
        <f t="shared" si="2"/>
        <v>1.3342722966029549E-3</v>
      </c>
      <c r="O19" s="351"/>
      <c r="P19" s="351"/>
    </row>
    <row r="20" spans="2:23">
      <c r="B20" s="347" t="s">
        <v>77</v>
      </c>
      <c r="C20" s="489">
        <v>18.364598264753898</v>
      </c>
      <c r="D20" s="489">
        <v>19.366176316106372</v>
      </c>
      <c r="E20" s="343">
        <f t="shared" si="0"/>
        <v>1.0015780513524746</v>
      </c>
      <c r="F20" s="491">
        <v>1498.7420195896807</v>
      </c>
      <c r="G20" s="491">
        <v>1561.1959999999999</v>
      </c>
      <c r="H20" s="350">
        <f t="shared" si="1"/>
        <v>6.9284496828915396E-2</v>
      </c>
      <c r="I20" s="350">
        <f t="shared" si="1"/>
        <v>6.6996051891776459E-2</v>
      </c>
      <c r="J20" s="350">
        <f t="shared" si="2"/>
        <v>-2.2884449371389365E-3</v>
      </c>
      <c r="O20" s="351"/>
      <c r="P20" s="351"/>
    </row>
    <row r="21" spans="2:23">
      <c r="B21" s="347" t="s">
        <v>78</v>
      </c>
      <c r="C21" s="489">
        <v>28.478585254743493</v>
      </c>
      <c r="D21" s="489">
        <v>30.558151084560333</v>
      </c>
      <c r="E21" s="343">
        <f t="shared" si="0"/>
        <v>2.0795658298168398</v>
      </c>
      <c r="F21" s="491">
        <v>1725.8082403810511</v>
      </c>
      <c r="G21" s="491">
        <v>1959.181</v>
      </c>
      <c r="H21" s="350">
        <f t="shared" si="1"/>
        <v>7.9781412674833019E-2</v>
      </c>
      <c r="I21" s="350">
        <f t="shared" si="1"/>
        <v>8.4074896388014381E-2</v>
      </c>
      <c r="J21" s="350">
        <f t="shared" si="2"/>
        <v>4.2934837131813619E-3</v>
      </c>
      <c r="O21" s="351"/>
      <c r="P21" s="351"/>
    </row>
    <row r="22" spans="2:23">
      <c r="B22" s="352"/>
      <c r="C22" s="348"/>
      <c r="D22" s="348"/>
      <c r="E22" s="353"/>
      <c r="F22" s="349"/>
      <c r="G22" s="349"/>
      <c r="H22" s="350"/>
      <c r="I22" s="350"/>
      <c r="J22" s="354"/>
    </row>
    <row r="23" spans="2:23">
      <c r="B23" s="352"/>
      <c r="C23" s="348"/>
      <c r="D23" s="348"/>
      <c r="E23" s="353"/>
      <c r="F23" s="349"/>
      <c r="G23" s="349"/>
      <c r="H23" s="350"/>
      <c r="I23" s="350"/>
      <c r="J23" s="354"/>
      <c r="M23" s="355"/>
    </row>
    <row r="24" spans="2:23" ht="15">
      <c r="B24" s="64" t="s">
        <v>298</v>
      </c>
    </row>
    <row r="27" spans="2:23" s="75" customFormat="1" ht="18">
      <c r="B27" s="356"/>
      <c r="C27" s="357" t="s">
        <v>250</v>
      </c>
      <c r="D27" s="358"/>
      <c r="E27" s="359" t="s">
        <v>251</v>
      </c>
      <c r="F27"/>
      <c r="G27" s="360"/>
      <c r="H27" s="249"/>
      <c r="I27" s="361" t="s">
        <v>252</v>
      </c>
      <c r="J27" s="8"/>
      <c r="K27" s="362" t="s">
        <v>253</v>
      </c>
      <c r="L27" s="363" t="s">
        <v>254</v>
      </c>
    </row>
    <row r="28" spans="2:23" ht="33.75">
      <c r="B28" s="338"/>
      <c r="C28" s="339" t="s">
        <v>255</v>
      </c>
      <c r="D28" s="364" t="s">
        <v>256</v>
      </c>
      <c r="E28" s="365" t="s">
        <v>257</v>
      </c>
      <c r="F28" s="366"/>
      <c r="G28" s="364" t="s">
        <v>258</v>
      </c>
      <c r="H28" s="365" t="s">
        <v>259</v>
      </c>
      <c r="I28" s="365" t="s">
        <v>260</v>
      </c>
      <c r="J28" s="338"/>
      <c r="K28" s="365" t="s">
        <v>260</v>
      </c>
      <c r="L28" s="365" t="s">
        <v>257</v>
      </c>
      <c r="M28" s="365" t="s">
        <v>261</v>
      </c>
      <c r="N28" s="367"/>
    </row>
    <row r="29" spans="2:23">
      <c r="B29" s="341" t="s">
        <v>64</v>
      </c>
      <c r="C29" s="368">
        <f t="shared" ref="C29:C44" si="3">$E$6</f>
        <v>3.6149915694441859</v>
      </c>
      <c r="D29" s="369">
        <f t="shared" ref="D29:D44" si="4">H6</f>
        <v>1</v>
      </c>
      <c r="E29" s="370">
        <f t="shared" ref="E29:E44" si="5">E6</f>
        <v>3.6149915694441859</v>
      </c>
      <c r="F29" s="371"/>
      <c r="G29" s="372">
        <f t="shared" ref="G29:G44" si="6">C6</f>
        <v>43.586926517158773</v>
      </c>
      <c r="H29" s="370">
        <f t="shared" ref="H29:H44" si="7">$C$6</f>
        <v>43.586926517158773</v>
      </c>
      <c r="I29" s="373">
        <f t="shared" ref="I29:I44" si="8">J6</f>
        <v>0</v>
      </c>
      <c r="J29" s="341"/>
      <c r="K29" s="374">
        <f t="shared" ref="K29:K44" si="9">J6</f>
        <v>0</v>
      </c>
      <c r="L29" s="375">
        <f t="shared" ref="L29:L44" si="10">E6</f>
        <v>3.6149915694441859</v>
      </c>
      <c r="M29" s="375">
        <f t="shared" ref="M29:M44" si="11">$E$6</f>
        <v>3.6149915694441859</v>
      </c>
      <c r="N29" s="376"/>
    </row>
    <row r="30" spans="2:23">
      <c r="B30" s="347" t="s">
        <v>249</v>
      </c>
      <c r="C30" s="348">
        <f t="shared" si="3"/>
        <v>3.6149915694441859</v>
      </c>
      <c r="D30" s="377">
        <f t="shared" si="4"/>
        <v>4.5231451402887715E-2</v>
      </c>
      <c r="E30" s="353">
        <f t="shared" si="5"/>
        <v>9.0704463998484464</v>
      </c>
      <c r="F30" s="378">
        <f t="shared" ref="F30:F44" si="12">D30*E30</f>
        <v>0.41026945553724281</v>
      </c>
      <c r="G30" s="379">
        <f t="shared" si="6"/>
        <v>22.084796818616741</v>
      </c>
      <c r="H30" s="353">
        <f t="shared" si="7"/>
        <v>43.586926517158773</v>
      </c>
      <c r="I30" s="380">
        <f t="shared" si="8"/>
        <v>-1.3401808226010219E-2</v>
      </c>
      <c r="J30" s="381">
        <f t="shared" ref="J30:J44" si="13">(G30-H30)*I30</f>
        <v>0.2881674186706592</v>
      </c>
      <c r="K30" s="350">
        <f t="shared" si="9"/>
        <v>-1.3401808226010219E-2</v>
      </c>
      <c r="L30" s="348">
        <f t="shared" si="10"/>
        <v>9.0704463998484464</v>
      </c>
      <c r="M30" s="382">
        <f t="shared" si="11"/>
        <v>3.6149915694441859</v>
      </c>
      <c r="N30" s="348">
        <f t="shared" ref="N30:N44" si="14">K30*(L30-M30)</f>
        <v>-7.3112959422739002E-2</v>
      </c>
      <c r="O30" s="355"/>
      <c r="U30" s="355"/>
      <c r="V30" s="355"/>
      <c r="W30" s="355"/>
    </row>
    <row r="31" spans="2:23">
      <c r="B31" s="347" t="s">
        <v>206</v>
      </c>
      <c r="C31" s="348">
        <f t="shared" si="3"/>
        <v>3.6149915694441859</v>
      </c>
      <c r="D31" s="377">
        <f t="shared" si="4"/>
        <v>1.4176132244750115E-2</v>
      </c>
      <c r="E31" s="353">
        <f t="shared" si="5"/>
        <v>-101.14548246593347</v>
      </c>
      <c r="F31" s="378">
        <f t="shared" si="12"/>
        <v>-1.4338517353961269</v>
      </c>
      <c r="G31" s="379">
        <f t="shared" si="6"/>
        <v>357.91070379548609</v>
      </c>
      <c r="H31" s="353">
        <f t="shared" si="7"/>
        <v>43.586926517158773</v>
      </c>
      <c r="I31" s="380">
        <f t="shared" si="8"/>
        <v>5.4376430233442057E-3</v>
      </c>
      <c r="J31" s="381">
        <f t="shared" si="13"/>
        <v>1.7091804945886946</v>
      </c>
      <c r="K31" s="350">
        <f t="shared" si="9"/>
        <v>5.4376430233442057E-3</v>
      </c>
      <c r="L31" s="348">
        <f t="shared" si="10"/>
        <v>-101.14548246593347</v>
      </c>
      <c r="M31" s="382">
        <f t="shared" si="11"/>
        <v>3.6149915694441859</v>
      </c>
      <c r="N31" s="348">
        <f t="shared" si="14"/>
        <v>-0.56965006076070313</v>
      </c>
      <c r="O31" s="355"/>
      <c r="U31" s="355"/>
      <c r="V31" s="355"/>
      <c r="W31" s="355"/>
    </row>
    <row r="32" spans="2:23">
      <c r="B32" s="347" t="s">
        <v>67</v>
      </c>
      <c r="C32" s="348">
        <f t="shared" si="3"/>
        <v>3.6149915694441859</v>
      </c>
      <c r="D32" s="377">
        <f t="shared" si="4"/>
        <v>8.4244599806557949E-3</v>
      </c>
      <c r="E32" s="353">
        <f t="shared" si="5"/>
        <v>0.86262160796383114</v>
      </c>
      <c r="F32" s="378">
        <f t="shared" si="12"/>
        <v>7.2671212147402478E-3</v>
      </c>
      <c r="G32" s="379">
        <f t="shared" si="6"/>
        <v>166.92541405918195</v>
      </c>
      <c r="H32" s="353">
        <f t="shared" si="7"/>
        <v>43.586926517158773</v>
      </c>
      <c r="I32" s="380">
        <f t="shared" si="8"/>
        <v>3.5379616583574788E-4</v>
      </c>
      <c r="J32" s="381">
        <f t="shared" si="13"/>
        <v>4.3636683992347956E-2</v>
      </c>
      <c r="K32" s="350">
        <f t="shared" si="9"/>
        <v>3.5379616583574788E-4</v>
      </c>
      <c r="L32" s="348">
        <f t="shared" si="10"/>
        <v>0.86262160796383114</v>
      </c>
      <c r="M32" s="382">
        <f t="shared" si="11"/>
        <v>3.6149915694441859</v>
      </c>
      <c r="N32" s="348">
        <f t="shared" si="14"/>
        <v>-9.7377793933323457E-4</v>
      </c>
      <c r="O32" s="355"/>
      <c r="U32" s="355"/>
      <c r="V32" s="355"/>
      <c r="W32" s="355"/>
    </row>
    <row r="33" spans="2:23">
      <c r="B33" s="347" t="s">
        <v>68</v>
      </c>
      <c r="C33" s="348">
        <f t="shared" si="3"/>
        <v>3.6149915694441859</v>
      </c>
      <c r="D33" s="377">
        <f t="shared" si="4"/>
        <v>8.3021160998234173E-2</v>
      </c>
      <c r="E33" s="353">
        <f t="shared" si="5"/>
        <v>0.3277987009154657</v>
      </c>
      <c r="F33" s="378">
        <f t="shared" si="12"/>
        <v>2.721422872371489E-2</v>
      </c>
      <c r="G33" s="379">
        <f t="shared" si="6"/>
        <v>38.050356381633677</v>
      </c>
      <c r="H33" s="353">
        <f t="shared" si="7"/>
        <v>43.586926517158773</v>
      </c>
      <c r="I33" s="380">
        <f t="shared" si="8"/>
        <v>3.2936891435451282E-2</v>
      </c>
      <c r="J33" s="381">
        <f t="shared" si="13"/>
        <v>-0.18235740947855189</v>
      </c>
      <c r="K33" s="350">
        <f t="shared" si="9"/>
        <v>3.2936891435451282E-2</v>
      </c>
      <c r="L33" s="348">
        <f t="shared" si="10"/>
        <v>0.3277987009154657</v>
      </c>
      <c r="M33" s="382">
        <f t="shared" si="11"/>
        <v>3.6149915694441859</v>
      </c>
      <c r="N33" s="348">
        <f t="shared" si="14"/>
        <v>-0.10826991463812013</v>
      </c>
      <c r="O33" s="355"/>
      <c r="U33" s="355"/>
      <c r="V33" s="355"/>
      <c r="W33" s="355"/>
    </row>
    <row r="34" spans="2:23">
      <c r="B34" s="347" t="s">
        <v>69</v>
      </c>
      <c r="C34" s="348">
        <f t="shared" si="3"/>
        <v>3.6149915694441859</v>
      </c>
      <c r="D34" s="377">
        <f t="shared" si="4"/>
        <v>0.19602448841502931</v>
      </c>
      <c r="E34" s="353">
        <f t="shared" si="5"/>
        <v>4.5707059734649533</v>
      </c>
      <c r="F34" s="378">
        <f t="shared" si="12"/>
        <v>0.89597030014398604</v>
      </c>
      <c r="G34" s="379">
        <f t="shared" si="6"/>
        <v>45.855273070395505</v>
      </c>
      <c r="H34" s="353">
        <f t="shared" si="7"/>
        <v>43.586926517158773</v>
      </c>
      <c r="I34" s="380">
        <f t="shared" si="8"/>
        <v>-5.9102608706637111E-2</v>
      </c>
      <c r="J34" s="381">
        <f t="shared" si="13"/>
        <v>-0.13406519874699957</v>
      </c>
      <c r="K34" s="350">
        <f t="shared" si="9"/>
        <v>-5.9102608706637111E-2</v>
      </c>
      <c r="L34" s="348">
        <f t="shared" si="10"/>
        <v>4.5707059734649533</v>
      </c>
      <c r="M34" s="382">
        <f t="shared" si="11"/>
        <v>3.6149915694441859</v>
      </c>
      <c r="N34" s="348">
        <f t="shared" si="14"/>
        <v>-5.6485214456136308E-2</v>
      </c>
      <c r="O34" s="355"/>
      <c r="U34" s="355"/>
      <c r="V34" s="355"/>
      <c r="W34" s="355"/>
    </row>
    <row r="35" spans="2:23">
      <c r="B35" s="347" t="s">
        <v>70</v>
      </c>
      <c r="C35" s="348">
        <f t="shared" si="3"/>
        <v>3.6149915694441859</v>
      </c>
      <c r="D35" s="377">
        <f t="shared" si="4"/>
        <v>7.1273070848612924E-2</v>
      </c>
      <c r="E35" s="353">
        <f t="shared" si="5"/>
        <v>13.76805866366557</v>
      </c>
      <c r="F35" s="378">
        <f t="shared" si="12"/>
        <v>0.98129182058329523</v>
      </c>
      <c r="G35" s="379">
        <f t="shared" si="6"/>
        <v>38.681829288689279</v>
      </c>
      <c r="H35" s="353">
        <f t="shared" si="7"/>
        <v>43.586926517158773</v>
      </c>
      <c r="I35" s="380">
        <f t="shared" si="8"/>
        <v>-6.221977860068964E-3</v>
      </c>
      <c r="J35" s="381">
        <f t="shared" si="13"/>
        <v>3.0519406357022827E-2</v>
      </c>
      <c r="K35" s="350">
        <f t="shared" si="9"/>
        <v>-6.221977860068964E-3</v>
      </c>
      <c r="L35" s="348">
        <f t="shared" si="10"/>
        <v>13.76805866366557</v>
      </c>
      <c r="M35" s="382">
        <f t="shared" si="11"/>
        <v>3.6149915694441859</v>
      </c>
      <c r="N35" s="348">
        <f t="shared" si="14"/>
        <v>-6.317215867204018E-2</v>
      </c>
      <c r="O35" s="355"/>
      <c r="U35" s="355"/>
      <c r="V35" s="355"/>
      <c r="W35" s="355"/>
    </row>
    <row r="36" spans="2:23">
      <c r="B36" s="347" t="s">
        <v>71</v>
      </c>
      <c r="C36" s="348">
        <f t="shared" si="3"/>
        <v>3.6149915694441859</v>
      </c>
      <c r="D36" s="377">
        <f t="shared" si="4"/>
        <v>0.12657512646427019</v>
      </c>
      <c r="E36" s="353">
        <f t="shared" si="5"/>
        <v>5.7491358361731209</v>
      </c>
      <c r="F36" s="378">
        <f t="shared" si="12"/>
        <v>0.72769759552388047</v>
      </c>
      <c r="G36" s="379">
        <f t="shared" si="6"/>
        <v>20.819803554779348</v>
      </c>
      <c r="H36" s="353">
        <f t="shared" si="7"/>
        <v>43.586926517158773</v>
      </c>
      <c r="I36" s="380">
        <f t="shared" si="8"/>
        <v>4.0345520439747096E-3</v>
      </c>
      <c r="J36" s="381">
        <f t="shared" si="13"/>
        <v>-9.1855142483291449E-2</v>
      </c>
      <c r="K36" s="350">
        <f t="shared" si="9"/>
        <v>4.0345520439747096E-3</v>
      </c>
      <c r="L36" s="348">
        <f t="shared" si="10"/>
        <v>5.7491358361731209</v>
      </c>
      <c r="M36" s="382">
        <f t="shared" si="11"/>
        <v>3.6149915694441859</v>
      </c>
      <c r="N36" s="348">
        <f t="shared" si="14"/>
        <v>8.6103161134681323E-3</v>
      </c>
      <c r="O36" s="355"/>
      <c r="U36" s="355"/>
      <c r="V36" s="355"/>
      <c r="W36" s="355"/>
    </row>
    <row r="37" spans="2:23">
      <c r="B37" s="347" t="s">
        <v>72</v>
      </c>
      <c r="C37" s="348">
        <f t="shared" si="3"/>
        <v>3.6149915694441859</v>
      </c>
      <c r="D37" s="377">
        <f t="shared" si="4"/>
        <v>6.3704989874422774E-2</v>
      </c>
      <c r="E37" s="353">
        <f t="shared" si="5"/>
        <v>1.9771937127807604</v>
      </c>
      <c r="F37" s="378">
        <f t="shared" si="12"/>
        <v>0.12595710545247071</v>
      </c>
      <c r="G37" s="379">
        <f t="shared" si="6"/>
        <v>38.374455746230851</v>
      </c>
      <c r="H37" s="353">
        <f t="shared" si="7"/>
        <v>43.586926517158773</v>
      </c>
      <c r="I37" s="380">
        <f t="shared" si="8"/>
        <v>5.9889696220968847E-4</v>
      </c>
      <c r="J37" s="381">
        <f t="shared" si="13"/>
        <v>-3.1217329103155255E-3</v>
      </c>
      <c r="K37" s="350">
        <f t="shared" si="9"/>
        <v>5.9889696220968847E-4</v>
      </c>
      <c r="L37" s="348">
        <f t="shared" si="10"/>
        <v>1.9771937127807604</v>
      </c>
      <c r="M37" s="382">
        <f t="shared" si="11"/>
        <v>3.6149915694441859</v>
      </c>
      <c r="N37" s="348">
        <f t="shared" si="14"/>
        <v>-9.808721610692643E-4</v>
      </c>
      <c r="O37" s="355"/>
      <c r="U37" s="355"/>
      <c r="V37" s="355"/>
      <c r="W37" s="355"/>
    </row>
    <row r="38" spans="2:23">
      <c r="B38" s="347" t="s">
        <v>73</v>
      </c>
      <c r="C38" s="348">
        <f t="shared" si="3"/>
        <v>3.6149915694441859</v>
      </c>
      <c r="D38" s="377">
        <f t="shared" si="4"/>
        <v>2.4356638689653286E-2</v>
      </c>
      <c r="E38" s="353">
        <f t="shared" si="5"/>
        <v>17.765367824422654</v>
      </c>
      <c r="F38" s="378">
        <f t="shared" si="12"/>
        <v>0.43270464528825442</v>
      </c>
      <c r="G38" s="379">
        <f t="shared" si="6"/>
        <v>66.977753785271304</v>
      </c>
      <c r="H38" s="353">
        <f t="shared" si="7"/>
        <v>43.586926517158773</v>
      </c>
      <c r="I38" s="380">
        <f t="shared" si="8"/>
        <v>1.4150142654614783E-6</v>
      </c>
      <c r="J38" s="381">
        <f t="shared" si="13"/>
        <v>3.3098354265324569E-5</v>
      </c>
      <c r="K38" s="350">
        <f t="shared" si="9"/>
        <v>1.4150142654614783E-6</v>
      </c>
      <c r="L38" s="348">
        <f t="shared" si="10"/>
        <v>17.765367824422654</v>
      </c>
      <c r="M38" s="382">
        <f t="shared" si="11"/>
        <v>3.6149915694441859</v>
      </c>
      <c r="N38" s="348">
        <f t="shared" si="14"/>
        <v>2.0022984262441901E-5</v>
      </c>
      <c r="O38" s="355"/>
      <c r="U38" s="355"/>
      <c r="V38" s="355"/>
      <c r="W38" s="355"/>
    </row>
    <row r="39" spans="2:23">
      <c r="B39" s="347" t="s">
        <v>82</v>
      </c>
      <c r="C39" s="348">
        <f t="shared" si="3"/>
        <v>3.6149915694441859</v>
      </c>
      <c r="D39" s="377">
        <f t="shared" si="4"/>
        <v>7.8376078643754177E-2</v>
      </c>
      <c r="E39" s="353">
        <f t="shared" si="5"/>
        <v>2.4595679518781282</v>
      </c>
      <c r="F39" s="378">
        <f t="shared" si="12"/>
        <v>0.19277129122605757</v>
      </c>
      <c r="G39" s="379">
        <f t="shared" si="6"/>
        <v>79.556416569280259</v>
      </c>
      <c r="H39" s="353">
        <f t="shared" si="7"/>
        <v>43.586926517158773</v>
      </c>
      <c r="I39" s="380">
        <f t="shared" si="8"/>
        <v>1.3445266819963789E-2</v>
      </c>
      <c r="J39" s="381">
        <f t="shared" si="13"/>
        <v>0.48361939112880659</v>
      </c>
      <c r="K39" s="350">
        <f t="shared" si="9"/>
        <v>1.3445266819963789E-2</v>
      </c>
      <c r="L39" s="348">
        <f t="shared" si="10"/>
        <v>2.4595679518781282</v>
      </c>
      <c r="M39" s="382">
        <f t="shared" si="11"/>
        <v>3.6149915694441859</v>
      </c>
      <c r="N39" s="348">
        <f t="shared" si="14"/>
        <v>-1.5534978828263445E-2</v>
      </c>
      <c r="O39" s="355"/>
      <c r="U39" s="355"/>
      <c r="V39" s="355"/>
      <c r="W39" s="355"/>
    </row>
    <row r="40" spans="2:23">
      <c r="B40" s="347" t="s">
        <v>74</v>
      </c>
      <c r="C40" s="348">
        <f t="shared" si="3"/>
        <v>3.6149915694441859</v>
      </c>
      <c r="D40" s="377">
        <f t="shared" si="4"/>
        <v>7.3411952514095047E-2</v>
      </c>
      <c r="E40" s="353">
        <f t="shared" si="5"/>
        <v>3.8179991939599844</v>
      </c>
      <c r="F40" s="378">
        <f t="shared" si="12"/>
        <v>0.28028677552584352</v>
      </c>
      <c r="G40" s="379">
        <f t="shared" si="6"/>
        <v>37.824440628930127</v>
      </c>
      <c r="H40" s="353">
        <f t="shared" si="7"/>
        <v>43.586926517158773</v>
      </c>
      <c r="I40" s="380">
        <f t="shared" si="8"/>
        <v>6.5462293460637616E-3</v>
      </c>
      <c r="J40" s="381">
        <f t="shared" si="13"/>
        <v>-3.7722554227800666E-2</v>
      </c>
      <c r="K40" s="350">
        <f t="shared" si="9"/>
        <v>6.5462293460637616E-3</v>
      </c>
      <c r="L40" s="348">
        <f t="shared" si="10"/>
        <v>3.8179991939599844</v>
      </c>
      <c r="M40" s="382">
        <f t="shared" si="11"/>
        <v>3.6149915694441859</v>
      </c>
      <c r="N40" s="348">
        <f t="shared" si="14"/>
        <v>1.3289344690800137E-3</v>
      </c>
      <c r="O40" s="355"/>
      <c r="U40" s="355"/>
      <c r="V40" s="355"/>
      <c r="W40" s="355"/>
    </row>
    <row r="41" spans="2:23">
      <c r="B41" s="347" t="s">
        <v>75</v>
      </c>
      <c r="C41" s="348">
        <f t="shared" si="3"/>
        <v>3.6149915694441859</v>
      </c>
      <c r="D41" s="377">
        <f t="shared" si="4"/>
        <v>5.0115058346478746E-2</v>
      </c>
      <c r="E41" s="353">
        <f t="shared" si="5"/>
        <v>0.55111346303613828</v>
      </c>
      <c r="F41" s="378">
        <f t="shared" si="12"/>
        <v>2.7619083355586029E-2</v>
      </c>
      <c r="G41" s="379">
        <f t="shared" si="6"/>
        <v>26.149884320434492</v>
      </c>
      <c r="H41" s="353">
        <f t="shared" si="7"/>
        <v>43.586926517158773</v>
      </c>
      <c r="I41" s="380">
        <f t="shared" si="8"/>
        <v>1.2032392908962339E-2</v>
      </c>
      <c r="J41" s="381">
        <f t="shared" si="13"/>
        <v>-0.20980934288114234</v>
      </c>
      <c r="K41" s="350">
        <f t="shared" si="9"/>
        <v>1.2032392908962339E-2</v>
      </c>
      <c r="L41" s="348">
        <f t="shared" si="10"/>
        <v>0.55111346303613828</v>
      </c>
      <c r="M41" s="382">
        <f t="shared" si="11"/>
        <v>3.6149915694441859</v>
      </c>
      <c r="N41" s="348">
        <f t="shared" si="14"/>
        <v>-3.6865785201469152E-2</v>
      </c>
      <c r="O41" s="355"/>
      <c r="U41" s="355"/>
      <c r="V41" s="355"/>
      <c r="W41" s="355"/>
    </row>
    <row r="42" spans="2:23">
      <c r="B42" s="347" t="s">
        <v>76</v>
      </c>
      <c r="C42" s="348">
        <f t="shared" si="3"/>
        <v>3.6149915694441859</v>
      </c>
      <c r="D42" s="377">
        <f t="shared" si="4"/>
        <v>1.6243482073407249E-2</v>
      </c>
      <c r="E42" s="353">
        <f t="shared" si="5"/>
        <v>-0.16234475282494287</v>
      </c>
      <c r="F42" s="378">
        <f t="shared" si="12"/>
        <v>-2.6370440822236904E-3</v>
      </c>
      <c r="G42" s="379">
        <f t="shared" si="6"/>
        <v>24.412980111738644</v>
      </c>
      <c r="H42" s="353">
        <f t="shared" si="7"/>
        <v>43.586926517158773</v>
      </c>
      <c r="I42" s="380">
        <f t="shared" si="8"/>
        <v>1.3342722966029549E-3</v>
      </c>
      <c r="J42" s="381">
        <f t="shared" si="13"/>
        <v>-2.5583265505301888E-2</v>
      </c>
      <c r="K42" s="350">
        <f t="shared" si="9"/>
        <v>1.3342722966029549E-3</v>
      </c>
      <c r="L42" s="348">
        <f t="shared" si="10"/>
        <v>-0.16234475282494287</v>
      </c>
      <c r="M42" s="382">
        <f t="shared" si="11"/>
        <v>3.6149915694441859</v>
      </c>
      <c r="N42" s="348">
        <f t="shared" si="14"/>
        <v>-5.0399952097557902E-3</v>
      </c>
      <c r="O42" s="355"/>
      <c r="U42" s="355"/>
      <c r="V42" s="355"/>
      <c r="W42" s="355"/>
    </row>
    <row r="43" spans="2:23">
      <c r="B43" s="347" t="s">
        <v>77</v>
      </c>
      <c r="C43" s="348">
        <f t="shared" si="3"/>
        <v>3.6149915694441859</v>
      </c>
      <c r="D43" s="377">
        <f t="shared" si="4"/>
        <v>6.9284496828915396E-2</v>
      </c>
      <c r="E43" s="353">
        <f t="shared" si="5"/>
        <v>1.0015780513524746</v>
      </c>
      <c r="F43" s="378">
        <f t="shared" si="12"/>
        <v>6.9393831322841784E-2</v>
      </c>
      <c r="G43" s="379">
        <f t="shared" si="6"/>
        <v>18.364598264753898</v>
      </c>
      <c r="H43" s="353">
        <f t="shared" si="7"/>
        <v>43.586926517158773</v>
      </c>
      <c r="I43" s="380">
        <f t="shared" si="8"/>
        <v>-2.2884449371389365E-3</v>
      </c>
      <c r="J43" s="381">
        <f t="shared" si="13"/>
        <v>5.7719909392072298E-2</v>
      </c>
      <c r="K43" s="350">
        <f t="shared" si="9"/>
        <v>-2.2884449371389365E-3</v>
      </c>
      <c r="L43" s="348">
        <f t="shared" si="10"/>
        <v>1.0015780513524746</v>
      </c>
      <c r="M43" s="382">
        <f t="shared" si="11"/>
        <v>3.6149915694441859</v>
      </c>
      <c r="N43" s="348">
        <f t="shared" si="14"/>
        <v>5.9806529341274329E-3</v>
      </c>
      <c r="O43" s="355"/>
      <c r="U43" s="355"/>
      <c r="V43" s="355"/>
      <c r="W43" s="355"/>
    </row>
    <row r="44" spans="2:23">
      <c r="B44" s="347" t="s">
        <v>262</v>
      </c>
      <c r="C44" s="348">
        <f t="shared" si="3"/>
        <v>3.6149915694441859</v>
      </c>
      <c r="D44" s="377">
        <f t="shared" si="4"/>
        <v>7.9781412674833019E-2</v>
      </c>
      <c r="E44" s="353">
        <f t="shared" si="5"/>
        <v>2.0795658298168398</v>
      </c>
      <c r="F44" s="378">
        <f t="shared" si="12"/>
        <v>0.16591069965309888</v>
      </c>
      <c r="G44" s="379">
        <f t="shared" si="6"/>
        <v>28.478585254743493</v>
      </c>
      <c r="H44" s="353">
        <f t="shared" si="7"/>
        <v>43.586926517158773</v>
      </c>
      <c r="I44" s="380">
        <f t="shared" si="8"/>
        <v>4.2934837131813619E-3</v>
      </c>
      <c r="J44" s="381">
        <f t="shared" si="13"/>
        <v>-6.4867417143365941E-2</v>
      </c>
      <c r="K44" s="350">
        <f t="shared" si="9"/>
        <v>4.2934837131813619E-3</v>
      </c>
      <c r="L44" s="348">
        <f t="shared" si="10"/>
        <v>2.0795658298168398</v>
      </c>
      <c r="M44" s="382">
        <f t="shared" si="11"/>
        <v>3.6149915694441859</v>
      </c>
      <c r="N44" s="348">
        <f t="shared" si="14"/>
        <v>-6.592325405889457E-3</v>
      </c>
      <c r="O44" s="355"/>
      <c r="U44" s="355"/>
      <c r="V44" s="355"/>
      <c r="W44" s="355"/>
    </row>
    <row r="46" spans="2:23" ht="15">
      <c r="D46"/>
      <c r="F46" s="383">
        <f>SUM(F30:F44)</f>
        <v>2.9078651740726618</v>
      </c>
      <c r="I46"/>
      <c r="J46" s="348">
        <f>SUM(J30:J44)</f>
        <v>1.8634943391070999</v>
      </c>
      <c r="K46"/>
      <c r="N46" s="348">
        <f>SUM(N30:N44)</f>
        <v>-0.92073811619458124</v>
      </c>
    </row>
    <row r="47" spans="2:23">
      <c r="B47" s="355"/>
      <c r="F47" s="384"/>
      <c r="I47" s="355"/>
    </row>
    <row r="48" spans="2:23">
      <c r="B48" s="355"/>
      <c r="E48" s="385" t="s">
        <v>263</v>
      </c>
      <c r="F48" s="384"/>
      <c r="I48" s="348" t="s">
        <v>264</v>
      </c>
      <c r="M48" s="348" t="s">
        <v>265</v>
      </c>
    </row>
    <row r="49" spans="2:13">
      <c r="B49" s="355"/>
      <c r="E49" s="385"/>
      <c r="F49" s="384"/>
      <c r="I49" s="348"/>
      <c r="M49" s="348"/>
    </row>
    <row r="50" spans="2:13">
      <c r="B50" s="386" t="s">
        <v>266</v>
      </c>
      <c r="C50" s="387">
        <f>F46+J46+N46</f>
        <v>3.850621396985181</v>
      </c>
      <c r="D50" s="355"/>
      <c r="E50" s="385"/>
      <c r="F50" s="384"/>
      <c r="I50" s="348"/>
      <c r="M50" s="348"/>
    </row>
    <row r="51" spans="2:13">
      <c r="B51" s="355"/>
      <c r="E51" s="385"/>
      <c r="F51" s="384"/>
      <c r="I51" s="348"/>
      <c r="M51" s="348"/>
    </row>
    <row r="52" spans="2:13">
      <c r="B52" s="355"/>
      <c r="E52" s="385"/>
      <c r="F52" s="384"/>
    </row>
    <row r="53" spans="2:13" ht="15">
      <c r="B53" s="64" t="s">
        <v>295</v>
      </c>
      <c r="F53" s="384"/>
    </row>
    <row r="54" spans="2:13">
      <c r="B54" s="355" t="s">
        <v>267</v>
      </c>
      <c r="F54" s="384"/>
    </row>
    <row r="55" spans="2:13">
      <c r="B55" s="355"/>
      <c r="F55" s="384"/>
    </row>
    <row r="56" spans="2:13">
      <c r="B56" s="388" t="s">
        <v>268</v>
      </c>
      <c r="G56" s="389">
        <f>(POWER(D6/C6,1/10)-1)*100</f>
        <v>0.79995542458808355</v>
      </c>
    </row>
    <row r="57" spans="2:13">
      <c r="B57" s="355"/>
      <c r="F57" s="384"/>
    </row>
    <row r="58" spans="2:13">
      <c r="B58" s="355"/>
      <c r="F58" s="384"/>
    </row>
    <row r="59" spans="2:13" ht="15">
      <c r="B59" s="390"/>
      <c r="C59" s="367"/>
      <c r="D59" s="367"/>
      <c r="E59" s="367"/>
      <c r="F59" s="384"/>
    </row>
    <row r="60" spans="2:13">
      <c r="B60" s="341" t="s">
        <v>64</v>
      </c>
      <c r="C60" s="348"/>
      <c r="F60" s="384"/>
    </row>
    <row r="61" spans="2:13">
      <c r="B61" s="347" t="s">
        <v>249</v>
      </c>
      <c r="C61" s="348">
        <f t="shared" ref="C61:C75" si="15">$G$56*(F30/$C$29)</f>
        <v>9.0787840080710919E-2</v>
      </c>
      <c r="D61" s="348">
        <f t="shared" ref="D61:D75" si="16">$G$56*(J30/$C$29)</f>
        <v>6.3768085022279167E-2</v>
      </c>
      <c r="E61" s="348">
        <f t="shared" ref="E61:E75" si="17">$G$56*(N30/$C$29)</f>
        <v>-1.6179044231326115E-2</v>
      </c>
      <c r="F61" s="383">
        <f t="shared" ref="F61:F75" si="18">SUM(C61:E61)</f>
        <v>0.138376880871664</v>
      </c>
      <c r="G61" s="351"/>
    </row>
    <row r="62" spans="2:13">
      <c r="B62" s="347" t="s">
        <v>206</v>
      </c>
      <c r="C62" s="348">
        <f t="shared" si="15"/>
        <v>-0.31729464695861681</v>
      </c>
      <c r="D62" s="348">
        <f t="shared" si="16"/>
        <v>0.37822168654644767</v>
      </c>
      <c r="E62" s="348">
        <f t="shared" si="17"/>
        <v>-0.12605690704073205</v>
      </c>
      <c r="F62" s="383">
        <f t="shared" si="18"/>
        <v>-6.5129867452901197E-2</v>
      </c>
      <c r="G62" s="351"/>
    </row>
    <row r="63" spans="2:13">
      <c r="B63" s="347" t="s">
        <v>67</v>
      </c>
      <c r="C63" s="348">
        <f t="shared" si="15"/>
        <v>1.6081290717268324E-3</v>
      </c>
      <c r="D63" s="348">
        <f t="shared" si="16"/>
        <v>9.6562886524467987E-3</v>
      </c>
      <c r="E63" s="348">
        <f t="shared" si="17"/>
        <v>-2.15485687850054E-4</v>
      </c>
      <c r="F63" s="383">
        <f t="shared" si="18"/>
        <v>1.1048932036323577E-2</v>
      </c>
      <c r="G63" s="351"/>
    </row>
    <row r="64" spans="2:13">
      <c r="B64" s="347" t="s">
        <v>68</v>
      </c>
      <c r="C64" s="348">
        <f t="shared" si="15"/>
        <v>6.022191055030256E-3</v>
      </c>
      <c r="D64" s="348">
        <f t="shared" si="16"/>
        <v>-4.0353565457588898E-2</v>
      </c>
      <c r="E64" s="348">
        <f t="shared" si="17"/>
        <v>-2.3958867917296314E-2</v>
      </c>
      <c r="F64" s="383">
        <f t="shared" si="18"/>
        <v>-5.8290242319854954E-2</v>
      </c>
      <c r="G64" s="351"/>
    </row>
    <row r="65" spans="2:7">
      <c r="B65" s="347" t="s">
        <v>69</v>
      </c>
      <c r="C65" s="348">
        <f t="shared" si="15"/>
        <v>0.19826776580289371</v>
      </c>
      <c r="D65" s="348">
        <f t="shared" si="16"/>
        <v>-2.9667063097088005E-2</v>
      </c>
      <c r="E65" s="348">
        <f t="shared" si="17"/>
        <v>-1.2499518420773214E-2</v>
      </c>
      <c r="F65" s="383">
        <f t="shared" si="18"/>
        <v>0.1561011842850325</v>
      </c>
      <c r="G65" s="351"/>
    </row>
    <row r="66" spans="2:7">
      <c r="B66" s="347" t="s">
        <v>70</v>
      </c>
      <c r="C66" s="348">
        <f t="shared" si="15"/>
        <v>0.21714842203635279</v>
      </c>
      <c r="D66" s="348">
        <f t="shared" si="16"/>
        <v>6.7535882730321815E-3</v>
      </c>
      <c r="E66" s="348">
        <f t="shared" si="17"/>
        <v>-1.3979261096978866E-2</v>
      </c>
      <c r="F66" s="383">
        <f t="shared" si="18"/>
        <v>0.20992274921240611</v>
      </c>
      <c r="G66" s="351"/>
    </row>
    <row r="67" spans="2:7">
      <c r="B67" s="347" t="s">
        <v>71</v>
      </c>
      <c r="C67" s="348">
        <f t="shared" si="15"/>
        <v>0.16103098107322464</v>
      </c>
      <c r="D67" s="348">
        <f t="shared" si="16"/>
        <v>-2.032647050325433E-2</v>
      </c>
      <c r="E67" s="348">
        <f t="shared" si="17"/>
        <v>1.9053624192672859E-3</v>
      </c>
      <c r="F67" s="383">
        <f t="shared" si="18"/>
        <v>0.14260987298923758</v>
      </c>
      <c r="G67" s="351"/>
    </row>
    <row r="68" spans="2:7">
      <c r="B68" s="347" t="s">
        <v>72</v>
      </c>
      <c r="C68" s="348">
        <f t="shared" si="15"/>
        <v>2.787283672354714E-2</v>
      </c>
      <c r="D68" s="348">
        <f t="shared" si="16"/>
        <v>-6.9080304275951829E-4</v>
      </c>
      <c r="E68" s="348">
        <f t="shared" si="17"/>
        <v>-2.1705555628596858E-4</v>
      </c>
      <c r="F68" s="383">
        <f t="shared" si="18"/>
        <v>2.6964978124501653E-2</v>
      </c>
      <c r="G68" s="351"/>
    </row>
    <row r="69" spans="2:7">
      <c r="B69" s="347" t="s">
        <v>73</v>
      </c>
      <c r="C69" s="348">
        <f t="shared" si="15"/>
        <v>9.5752485612579791E-2</v>
      </c>
      <c r="D69" s="348">
        <f t="shared" si="16"/>
        <v>7.3242793325671465E-6</v>
      </c>
      <c r="E69" s="348">
        <f t="shared" si="17"/>
        <v>4.4308526228859106E-6</v>
      </c>
      <c r="F69" s="383">
        <f t="shared" si="18"/>
        <v>9.5764240744535253E-2</v>
      </c>
      <c r="G69" s="351"/>
    </row>
    <row r="70" spans="2:7">
      <c r="B70" s="347" t="s">
        <v>82</v>
      </c>
      <c r="C70" s="348">
        <f t="shared" si="15"/>
        <v>4.2658035892693368E-2</v>
      </c>
      <c r="D70" s="348">
        <f t="shared" si="16"/>
        <v>0.10701932437119287</v>
      </c>
      <c r="E70" s="348">
        <f t="shared" si="17"/>
        <v>-3.4377094236048523E-3</v>
      </c>
      <c r="F70" s="383">
        <f t="shared" si="18"/>
        <v>0.14623965084028137</v>
      </c>
      <c r="G70" s="351"/>
    </row>
    <row r="71" spans="2:7">
      <c r="B71" s="347" t="s">
        <v>74</v>
      </c>
      <c r="C71" s="348">
        <f t="shared" si="15"/>
        <v>6.2024190711093399E-2</v>
      </c>
      <c r="D71" s="348">
        <f t="shared" si="16"/>
        <v>-8.3475607907121559E-3</v>
      </c>
      <c r="E71" s="348">
        <f t="shared" si="17"/>
        <v>2.9407768096844945E-4</v>
      </c>
      <c r="F71" s="383">
        <f t="shared" si="18"/>
        <v>5.3970707601349699E-2</v>
      </c>
      <c r="G71" s="351"/>
    </row>
    <row r="72" spans="2:7">
      <c r="B72" s="347" t="s">
        <v>75</v>
      </c>
      <c r="C72" s="348">
        <f t="shared" si="15"/>
        <v>6.1117806578587699E-3</v>
      </c>
      <c r="D72" s="348">
        <f t="shared" si="16"/>
        <v>-4.6428357782542923E-2</v>
      </c>
      <c r="E72" s="348">
        <f t="shared" si="17"/>
        <v>-8.1579678090780879E-3</v>
      </c>
      <c r="F72" s="383">
        <f t="shared" si="18"/>
        <v>-4.8474544933762242E-2</v>
      </c>
      <c r="G72" s="351"/>
    </row>
    <row r="73" spans="2:7">
      <c r="B73" s="347" t="s">
        <v>76</v>
      </c>
      <c r="C73" s="348">
        <f t="shared" si="15"/>
        <v>-5.835470644754751E-4</v>
      </c>
      <c r="D73" s="348">
        <f t="shared" si="16"/>
        <v>-5.6612779384130245E-3</v>
      </c>
      <c r="E73" s="348">
        <f t="shared" si="17"/>
        <v>-1.1152920914175176E-3</v>
      </c>
      <c r="F73" s="383">
        <f t="shared" si="18"/>
        <v>-7.3601170943060172E-3</v>
      </c>
      <c r="G73" s="351"/>
    </row>
    <row r="74" spans="2:7">
      <c r="B74" s="347" t="s">
        <v>77</v>
      </c>
      <c r="C74" s="348">
        <f t="shared" si="15"/>
        <v>1.5356044608478258E-2</v>
      </c>
      <c r="D74" s="348">
        <f t="shared" si="16"/>
        <v>1.2772741993426054E-2</v>
      </c>
      <c r="E74" s="348">
        <f t="shared" si="17"/>
        <v>1.3234486624181725E-3</v>
      </c>
      <c r="F74" s="383">
        <f t="shared" si="18"/>
        <v>2.9452235264322488E-2</v>
      </c>
      <c r="G74" s="351"/>
    </row>
    <row r="75" spans="2:7">
      <c r="B75" s="347" t="s">
        <v>78</v>
      </c>
      <c r="C75" s="348">
        <f t="shared" si="15"/>
        <v>3.671410060995161E-2</v>
      </c>
      <c r="D75" s="348">
        <f t="shared" si="16"/>
        <v>-1.4354402002334963E-2</v>
      </c>
      <c r="E75" s="348">
        <f t="shared" si="17"/>
        <v>-1.4588046383471746E-3</v>
      </c>
      <c r="F75" s="383">
        <f t="shared" si="18"/>
        <v>2.0900893969269474E-2</v>
      </c>
      <c r="G75" s="351"/>
    </row>
    <row r="76" spans="2:7">
      <c r="B76" s="352"/>
    </row>
    <row r="77" spans="2:7" ht="22.5">
      <c r="B77" s="352"/>
      <c r="C77" s="391" t="s">
        <v>269</v>
      </c>
      <c r="D77" s="392" t="s">
        <v>270</v>
      </c>
      <c r="E77" s="392" t="s">
        <v>271</v>
      </c>
      <c r="G77" s="391"/>
    </row>
    <row r="82" spans="3:7">
      <c r="C82" s="385" t="s">
        <v>272</v>
      </c>
      <c r="D82" s="385" t="s">
        <v>272</v>
      </c>
      <c r="E82" s="385" t="s">
        <v>272</v>
      </c>
      <c r="G82" s="393" t="s">
        <v>266</v>
      </c>
    </row>
    <row r="84" spans="3:7">
      <c r="C84" s="348">
        <f>SUM(C61:C75)</f>
        <v>0.64347660991304922</v>
      </c>
      <c r="D84" s="348">
        <f>SUM(D61:D75)</f>
        <v>0.41236953852346353</v>
      </c>
      <c r="E84" s="348">
        <f>SUM(E61:E75)</f>
        <v>-0.20374859429841341</v>
      </c>
      <c r="G84" s="342">
        <f>SUM(C84:E84)</f>
        <v>0.85209755413809929</v>
      </c>
    </row>
  </sheetData>
  <pageMargins left="0.70866141732283472" right="0.70866141732283472" top="0.74803149606299213" bottom="0.74803149606299213" header="0.31496062992125984" footer="0.31496062992125984"/>
  <pageSetup scale="50" fitToWidth="2" orientation="landscape" r:id="rId1"/>
  <drawing r:id="rId2"/>
</worksheet>
</file>

<file path=xl/worksheets/sheet11.xml><?xml version="1.0" encoding="utf-8"?>
<worksheet xmlns="http://schemas.openxmlformats.org/spreadsheetml/2006/main" xmlns:r="http://schemas.openxmlformats.org/officeDocument/2006/relationships">
  <sheetPr>
    <pageSetUpPr fitToPage="1"/>
  </sheetPr>
  <dimension ref="B1:W90"/>
  <sheetViews>
    <sheetView zoomScaleNormal="100" workbookViewId="0"/>
  </sheetViews>
  <sheetFormatPr defaultRowHeight="11.25"/>
  <cols>
    <col min="1" max="1" width="9.140625" style="337"/>
    <col min="2" max="2" width="31.140625" style="337" customWidth="1"/>
    <col min="3" max="14" width="15.7109375" style="337" customWidth="1"/>
    <col min="15" max="16384" width="9.140625" style="337"/>
  </cols>
  <sheetData>
    <row r="1" spans="2:16" ht="15">
      <c r="B1" s="11" t="str">
        <f>ToC!B37</f>
        <v>Appendix Table 22: CSLS Labour Productivity Growth Decomposition for Canada, Oil and Gas Extraction, 2000-2010</v>
      </c>
    </row>
    <row r="3" spans="2:16" ht="15">
      <c r="B3" s="413" t="s">
        <v>294</v>
      </c>
    </row>
    <row r="5" spans="2:16" ht="45">
      <c r="B5" s="338"/>
      <c r="C5" s="339" t="s">
        <v>241</v>
      </c>
      <c r="D5" s="339" t="s">
        <v>242</v>
      </c>
      <c r="E5" s="340" t="s">
        <v>243</v>
      </c>
      <c r="F5" s="339" t="s">
        <v>244</v>
      </c>
      <c r="G5" s="339" t="s">
        <v>245</v>
      </c>
      <c r="H5" s="339" t="s">
        <v>246</v>
      </c>
      <c r="I5" s="339" t="s">
        <v>247</v>
      </c>
      <c r="J5" s="339" t="s">
        <v>248</v>
      </c>
    </row>
    <row r="6" spans="2:16">
      <c r="B6" s="341" t="s">
        <v>64</v>
      </c>
      <c r="C6" s="342">
        <v>43.586926517158773</v>
      </c>
      <c r="D6" s="342">
        <v>47.201918086602959</v>
      </c>
      <c r="E6" s="343">
        <f t="shared" ref="E6:E23" si="0">D6-C6</f>
        <v>3.6149915694441859</v>
      </c>
      <c r="F6" s="344">
        <v>21637.351102528697</v>
      </c>
      <c r="G6" s="344">
        <v>23302.806</v>
      </c>
      <c r="H6" s="345">
        <f t="shared" ref="H6:I23" si="1">F6/F$6</f>
        <v>1</v>
      </c>
      <c r="I6" s="345">
        <f t="shared" si="1"/>
        <v>1</v>
      </c>
      <c r="J6" s="345">
        <f t="shared" ref="J6:J23" si="2">I6-H6</f>
        <v>0</v>
      </c>
      <c r="L6" s="346"/>
      <c r="M6" s="346"/>
    </row>
    <row r="7" spans="2:16">
      <c r="B7" s="347" t="s">
        <v>249</v>
      </c>
      <c r="C7" s="348">
        <v>22.084796818616741</v>
      </c>
      <c r="D7" s="348">
        <v>31.155243218465188</v>
      </c>
      <c r="E7" s="343">
        <f t="shared" si="0"/>
        <v>9.0704463998484464</v>
      </c>
      <c r="F7" s="349">
        <v>978.43355912551908</v>
      </c>
      <c r="G7" s="349">
        <v>741.72</v>
      </c>
      <c r="H7" s="350">
        <f t="shared" si="1"/>
        <v>4.5219655330692131E-2</v>
      </c>
      <c r="I7" s="350">
        <f t="shared" si="1"/>
        <v>3.1829643176877497E-2</v>
      </c>
      <c r="J7" s="350">
        <f t="shared" si="2"/>
        <v>-1.3390012153814634E-2</v>
      </c>
      <c r="O7" s="351"/>
      <c r="P7" s="351"/>
    </row>
    <row r="8" spans="2:16">
      <c r="B8" s="347" t="s">
        <v>11</v>
      </c>
      <c r="C8" s="348">
        <v>1419.1375345403626</v>
      </c>
      <c r="D8" s="348">
        <v>713.95115705055309</v>
      </c>
      <c r="E8" s="343">
        <f t="shared" si="0"/>
        <v>-705.1863774898095</v>
      </c>
      <c r="F8" s="349">
        <v>55.318105602376498</v>
      </c>
      <c r="G8" s="349">
        <v>118.70699999999999</v>
      </c>
      <c r="H8" s="350">
        <f t="shared" si="1"/>
        <v>2.5566024852234164E-3</v>
      </c>
      <c r="I8" s="350">
        <f t="shared" si="1"/>
        <v>5.0941075508245653E-3</v>
      </c>
      <c r="J8" s="350">
        <f t="shared" si="2"/>
        <v>2.5375050656011489E-3</v>
      </c>
      <c r="O8" s="351"/>
      <c r="P8" s="351"/>
    </row>
    <row r="9" spans="2:16">
      <c r="B9" s="347" t="s">
        <v>19</v>
      </c>
      <c r="C9" s="348">
        <v>233.91479159147522</v>
      </c>
      <c r="D9" s="348">
        <v>188.15334094550218</v>
      </c>
      <c r="E9" s="343">
        <f t="shared" si="0"/>
        <v>-45.761450645973042</v>
      </c>
      <c r="F9" s="349">
        <v>100.75036229927272</v>
      </c>
      <c r="G9" s="349">
        <v>112.977</v>
      </c>
      <c r="H9" s="350">
        <f t="shared" si="1"/>
        <v>4.6563168394257977E-3</v>
      </c>
      <c r="I9" s="350">
        <f t="shared" si="1"/>
        <v>4.848214416753073E-3</v>
      </c>
      <c r="J9" s="350">
        <f t="shared" si="2"/>
        <v>1.918975773272753E-4</v>
      </c>
      <c r="O9" s="351"/>
      <c r="P9" s="351"/>
    </row>
    <row r="10" spans="2:16">
      <c r="B10" s="347" t="s">
        <v>5</v>
      </c>
      <c r="C10" s="348">
        <v>46.003168077745165</v>
      </c>
      <c r="D10" s="348">
        <v>46.687254849759505</v>
      </c>
      <c r="E10" s="343">
        <f t="shared" si="0"/>
        <v>0.68408677201433932</v>
      </c>
      <c r="F10" s="349">
        <v>156.22837079076814</v>
      </c>
      <c r="G10" s="349">
        <v>225.37200000000001</v>
      </c>
      <c r="H10" s="350">
        <f t="shared" si="1"/>
        <v>7.2203094570346994E-3</v>
      </c>
      <c r="I10" s="350">
        <f t="shared" si="1"/>
        <v>9.6714533005166844E-3</v>
      </c>
      <c r="J10" s="350">
        <f t="shared" si="2"/>
        <v>2.451143843481985E-3</v>
      </c>
      <c r="O10" s="351"/>
      <c r="P10" s="351"/>
    </row>
    <row r="11" spans="2:16">
      <c r="B11" s="347" t="s">
        <v>67</v>
      </c>
      <c r="C11" s="348">
        <v>166.92541405918195</v>
      </c>
      <c r="D11" s="348">
        <v>167.78803566714578</v>
      </c>
      <c r="E11" s="343">
        <f t="shared" si="0"/>
        <v>0.86262160796383114</v>
      </c>
      <c r="F11" s="349">
        <v>182.23546021468832</v>
      </c>
      <c r="G11" s="349">
        <v>204.55799999999999</v>
      </c>
      <c r="H11" s="350">
        <f t="shared" si="1"/>
        <v>8.4222629355675139E-3</v>
      </c>
      <c r="I11" s="350">
        <f t="shared" si="1"/>
        <v>8.7782561464915428E-3</v>
      </c>
      <c r="J11" s="350">
        <f t="shared" si="2"/>
        <v>3.5599321092402887E-4</v>
      </c>
      <c r="O11" s="351"/>
      <c r="P11" s="351"/>
    </row>
    <row r="12" spans="2:16">
      <c r="B12" s="347" t="s">
        <v>68</v>
      </c>
      <c r="C12" s="348">
        <v>38.050356381633677</v>
      </c>
      <c r="D12" s="348">
        <v>38.378155082549142</v>
      </c>
      <c r="E12" s="343">
        <f t="shared" si="0"/>
        <v>0.3277987009154657</v>
      </c>
      <c r="F12" s="349">
        <v>1795.8895308198971</v>
      </c>
      <c r="G12" s="349">
        <v>2702.1480000000001</v>
      </c>
      <c r="H12" s="350">
        <f t="shared" si="1"/>
        <v>8.2999509612339581E-2</v>
      </c>
      <c r="I12" s="350">
        <f t="shared" si="1"/>
        <v>0.11595805243368545</v>
      </c>
      <c r="J12" s="350">
        <f t="shared" si="2"/>
        <v>3.2958542821345874E-2</v>
      </c>
      <c r="O12" s="351"/>
      <c r="P12" s="351"/>
    </row>
    <row r="13" spans="2:16">
      <c r="B13" s="347" t="s">
        <v>69</v>
      </c>
      <c r="C13" s="348">
        <v>45.855273070395505</v>
      </c>
      <c r="D13" s="348">
        <v>50.425979043860458</v>
      </c>
      <c r="E13" s="343">
        <f t="shared" si="0"/>
        <v>4.5707059734649533</v>
      </c>
      <c r="F13" s="349">
        <v>4240.3445374169733</v>
      </c>
      <c r="G13" s="349">
        <v>3190.6640000000002</v>
      </c>
      <c r="H13" s="350">
        <f t="shared" si="1"/>
        <v>0.19597336648668681</v>
      </c>
      <c r="I13" s="350">
        <f t="shared" si="1"/>
        <v>0.1369218797083922</v>
      </c>
      <c r="J13" s="350">
        <f t="shared" si="2"/>
        <v>-5.905148677829461E-2</v>
      </c>
      <c r="O13" s="351"/>
      <c r="P13" s="351"/>
    </row>
    <row r="14" spans="2:16">
      <c r="B14" s="347" t="s">
        <v>70</v>
      </c>
      <c r="C14" s="348">
        <v>38.681829288689279</v>
      </c>
      <c r="D14" s="348">
        <v>52.44988795235485</v>
      </c>
      <c r="E14" s="343">
        <f t="shared" si="0"/>
        <v>13.76805866366557</v>
      </c>
      <c r="F14" s="349">
        <v>1541.7582725581401</v>
      </c>
      <c r="G14" s="349">
        <v>1515.873</v>
      </c>
      <c r="H14" s="350">
        <f t="shared" si="1"/>
        <v>7.1254483289221071E-2</v>
      </c>
      <c r="I14" s="350">
        <f t="shared" si="1"/>
        <v>6.505109298854396E-2</v>
      </c>
      <c r="J14" s="350">
        <f t="shared" si="2"/>
        <v>-6.2033903006771113E-3</v>
      </c>
      <c r="O14" s="351"/>
      <c r="P14" s="351"/>
    </row>
    <row r="15" spans="2:16">
      <c r="B15" s="347" t="s">
        <v>71</v>
      </c>
      <c r="C15" s="348">
        <v>20.819803554779348</v>
      </c>
      <c r="D15" s="348">
        <v>26.568939390952469</v>
      </c>
      <c r="E15" s="343">
        <f t="shared" si="0"/>
        <v>5.7491358361731209</v>
      </c>
      <c r="F15" s="349">
        <v>2738.0362036158735</v>
      </c>
      <c r="G15" s="349">
        <v>3043.5720000000001</v>
      </c>
      <c r="H15" s="350">
        <f t="shared" si="1"/>
        <v>0.12654211648374494</v>
      </c>
      <c r="I15" s="350">
        <f t="shared" si="1"/>
        <v>0.1306096785082449</v>
      </c>
      <c r="J15" s="350">
        <f t="shared" si="2"/>
        <v>4.0675620244999544E-3</v>
      </c>
      <c r="O15" s="351"/>
      <c r="P15" s="351"/>
    </row>
    <row r="16" spans="2:16">
      <c r="B16" s="347" t="s">
        <v>72</v>
      </c>
      <c r="C16" s="348">
        <v>38.374455746230851</v>
      </c>
      <c r="D16" s="348">
        <v>40.351649459011611</v>
      </c>
      <c r="E16" s="343">
        <f t="shared" si="0"/>
        <v>1.9771937127807604</v>
      </c>
      <c r="F16" s="349">
        <v>1378.0477531372612</v>
      </c>
      <c r="G16" s="349">
        <v>1498.461</v>
      </c>
      <c r="H16" s="350">
        <f t="shared" si="1"/>
        <v>6.3688376021971221E-2</v>
      </c>
      <c r="I16" s="350">
        <f t="shared" si="1"/>
        <v>6.4303886836632462E-2</v>
      </c>
      <c r="J16" s="350">
        <f t="shared" si="2"/>
        <v>6.1551081466124091E-4</v>
      </c>
      <c r="O16" s="351"/>
      <c r="P16" s="351"/>
    </row>
    <row r="17" spans="2:23">
      <c r="B17" s="347" t="s">
        <v>73</v>
      </c>
      <c r="C17" s="348">
        <v>66.977753785271304</v>
      </c>
      <c r="D17" s="348">
        <v>84.743121609693958</v>
      </c>
      <c r="E17" s="343">
        <f t="shared" si="0"/>
        <v>17.765367824422654</v>
      </c>
      <c r="F17" s="349">
        <v>526.87570136054308</v>
      </c>
      <c r="G17" s="349">
        <v>567.61099999999999</v>
      </c>
      <c r="H17" s="350">
        <f t="shared" si="1"/>
        <v>2.435028663462269E-2</v>
      </c>
      <c r="I17" s="350">
        <f t="shared" si="1"/>
        <v>2.4358053703918747E-2</v>
      </c>
      <c r="J17" s="350">
        <f t="shared" si="2"/>
        <v>7.7670692960572774E-6</v>
      </c>
      <c r="O17" s="351"/>
      <c r="P17" s="351"/>
    </row>
    <row r="18" spans="2:23">
      <c r="B18" s="347" t="s">
        <v>82</v>
      </c>
      <c r="C18" s="348">
        <v>79.556416569280259</v>
      </c>
      <c r="D18" s="348">
        <v>82.015984521158387</v>
      </c>
      <c r="E18" s="343">
        <f t="shared" si="0"/>
        <v>2.4595679518781282</v>
      </c>
      <c r="F18" s="349">
        <v>1695.4084646687711</v>
      </c>
      <c r="G18" s="349">
        <v>2139.6949999999997</v>
      </c>
      <c r="H18" s="350">
        <f t="shared" si="1"/>
        <v>7.8355638665521934E-2</v>
      </c>
      <c r="I18" s="350">
        <f t="shared" si="1"/>
        <v>9.1821345463717965E-2</v>
      </c>
      <c r="J18" s="350">
        <f t="shared" si="2"/>
        <v>1.3465706798196031E-2</v>
      </c>
      <c r="O18" s="351"/>
      <c r="P18" s="351"/>
    </row>
    <row r="19" spans="2:23">
      <c r="B19" s="347" t="s">
        <v>74</v>
      </c>
      <c r="C19" s="348">
        <v>37.824440628930127</v>
      </c>
      <c r="D19" s="348">
        <v>41.642439822890111</v>
      </c>
      <c r="E19" s="343">
        <f t="shared" si="0"/>
        <v>3.8179991939599844</v>
      </c>
      <c r="F19" s="349">
        <v>1588.0259366634841</v>
      </c>
      <c r="G19" s="349">
        <v>1863.25</v>
      </c>
      <c r="H19" s="350">
        <f t="shared" si="1"/>
        <v>7.3392807148093833E-2</v>
      </c>
      <c r="I19" s="350">
        <f t="shared" si="1"/>
        <v>7.9958181860158808E-2</v>
      </c>
      <c r="J19" s="350">
        <f t="shared" si="2"/>
        <v>6.5653747120649752E-3</v>
      </c>
      <c r="O19" s="351"/>
      <c r="P19" s="351"/>
    </row>
    <row r="20" spans="2:23">
      <c r="B20" s="347" t="s">
        <v>75</v>
      </c>
      <c r="C20" s="348">
        <v>26.149884320434492</v>
      </c>
      <c r="D20" s="348">
        <v>26.70099778347063</v>
      </c>
      <c r="E20" s="343">
        <f t="shared" si="0"/>
        <v>0.55111346303613828</v>
      </c>
      <c r="F20" s="349">
        <v>1084.0743195916493</v>
      </c>
      <c r="G20" s="349">
        <v>1448.21</v>
      </c>
      <c r="H20" s="350">
        <f t="shared" si="1"/>
        <v>5.0101988660939026E-2</v>
      </c>
      <c r="I20" s="350">
        <f t="shared" si="1"/>
        <v>6.2147451255441084E-2</v>
      </c>
      <c r="J20" s="350">
        <f t="shared" si="2"/>
        <v>1.2045462594502059E-2</v>
      </c>
      <c r="O20" s="351"/>
      <c r="P20" s="351"/>
    </row>
    <row r="21" spans="2:23">
      <c r="B21" s="347" t="s">
        <v>76</v>
      </c>
      <c r="C21" s="348">
        <v>24.412980111738644</v>
      </c>
      <c r="D21" s="348">
        <v>24.250635358913701</v>
      </c>
      <c r="E21" s="343">
        <f t="shared" si="0"/>
        <v>-0.16234475282494287</v>
      </c>
      <c r="F21" s="349">
        <v>351.37426469274772</v>
      </c>
      <c r="G21" s="349">
        <v>409.61099999999999</v>
      </c>
      <c r="H21" s="350">
        <f t="shared" si="1"/>
        <v>1.6239245877545685E-2</v>
      </c>
      <c r="I21" s="350">
        <f t="shared" si="1"/>
        <v>1.7577754370010204E-2</v>
      </c>
      <c r="J21" s="350">
        <f t="shared" si="2"/>
        <v>1.3385084924645192E-3</v>
      </c>
      <c r="O21" s="351"/>
      <c r="P21" s="351"/>
    </row>
    <row r="22" spans="2:23">
      <c r="B22" s="347" t="s">
        <v>77</v>
      </c>
      <c r="C22" s="348">
        <v>18.364598264753898</v>
      </c>
      <c r="D22" s="348">
        <v>19.366176316106372</v>
      </c>
      <c r="E22" s="343">
        <f t="shared" si="0"/>
        <v>1.0015780513524746</v>
      </c>
      <c r="F22" s="349">
        <v>1498.7420195896807</v>
      </c>
      <c r="G22" s="349">
        <v>1561.1959999999999</v>
      </c>
      <c r="H22" s="350">
        <f t="shared" si="1"/>
        <v>6.926642787686367E-2</v>
      </c>
      <c r="I22" s="350">
        <f t="shared" si="1"/>
        <v>6.6996051891776459E-2</v>
      </c>
      <c r="J22" s="350">
        <f t="shared" si="2"/>
        <v>-2.2703759850872113E-3</v>
      </c>
      <c r="O22" s="351"/>
      <c r="P22" s="351"/>
    </row>
    <row r="23" spans="2:23">
      <c r="B23" s="347" t="s">
        <v>78</v>
      </c>
      <c r="C23" s="348">
        <v>28.478585254743493</v>
      </c>
      <c r="D23" s="348">
        <v>30.558151084560333</v>
      </c>
      <c r="E23" s="343">
        <f t="shared" si="0"/>
        <v>2.0795658298168398</v>
      </c>
      <c r="F23" s="349">
        <v>1725.8082403810511</v>
      </c>
      <c r="G23" s="349">
        <v>1959.181</v>
      </c>
      <c r="H23" s="350">
        <f t="shared" si="1"/>
        <v>7.9760606194505979E-2</v>
      </c>
      <c r="I23" s="350">
        <f t="shared" si="1"/>
        <v>8.4074896388014381E-2</v>
      </c>
      <c r="J23" s="350">
        <f t="shared" si="2"/>
        <v>4.3142901935084021E-3</v>
      </c>
      <c r="O23" s="351"/>
      <c r="P23" s="351"/>
    </row>
    <row r="24" spans="2:23">
      <c r="B24" s="352"/>
      <c r="C24" s="348"/>
      <c r="D24" s="348"/>
      <c r="E24" s="353"/>
      <c r="F24" s="349"/>
      <c r="G24" s="349"/>
      <c r="H24" s="350"/>
      <c r="I24" s="350"/>
      <c r="J24" s="354"/>
    </row>
    <row r="25" spans="2:23">
      <c r="B25" s="352"/>
      <c r="C25" s="348"/>
      <c r="D25" s="348"/>
      <c r="E25" s="353"/>
      <c r="F25" s="349"/>
      <c r="G25" s="349"/>
      <c r="H25" s="350"/>
      <c r="I25" s="350"/>
      <c r="J25" s="354"/>
      <c r="M25" s="355"/>
    </row>
    <row r="26" spans="2:23" ht="15">
      <c r="B26" s="64" t="s">
        <v>298</v>
      </c>
    </row>
    <row r="29" spans="2:23" s="75" customFormat="1" ht="18">
      <c r="B29" s="356"/>
      <c r="C29" s="357" t="s">
        <v>250</v>
      </c>
      <c r="D29" s="358"/>
      <c r="E29" s="359" t="s">
        <v>251</v>
      </c>
      <c r="F29"/>
      <c r="G29" s="360"/>
      <c r="H29" s="249"/>
      <c r="I29" s="361" t="s">
        <v>252</v>
      </c>
      <c r="J29" s="8"/>
      <c r="K29" s="362" t="s">
        <v>253</v>
      </c>
      <c r="L29" s="363" t="s">
        <v>254</v>
      </c>
    </row>
    <row r="30" spans="2:23" ht="33.75">
      <c r="B30" s="338"/>
      <c r="C30" s="339" t="s">
        <v>255</v>
      </c>
      <c r="D30" s="364" t="s">
        <v>256</v>
      </c>
      <c r="E30" s="365" t="s">
        <v>257</v>
      </c>
      <c r="F30" s="366"/>
      <c r="G30" s="364" t="s">
        <v>258</v>
      </c>
      <c r="H30" s="365" t="s">
        <v>259</v>
      </c>
      <c r="I30" s="365" t="s">
        <v>260</v>
      </c>
      <c r="J30" s="338"/>
      <c r="K30" s="365" t="s">
        <v>260</v>
      </c>
      <c r="L30" s="365" t="s">
        <v>257</v>
      </c>
      <c r="M30" s="365" t="s">
        <v>261</v>
      </c>
      <c r="N30" s="367"/>
    </row>
    <row r="31" spans="2:23">
      <c r="B31" s="341" t="s">
        <v>64</v>
      </c>
      <c r="C31" s="368">
        <f t="shared" ref="C31:C48" si="3">$E$6</f>
        <v>3.6149915694441859</v>
      </c>
      <c r="D31" s="369">
        <f t="shared" ref="D31:D48" si="4">H6</f>
        <v>1</v>
      </c>
      <c r="E31" s="370">
        <f t="shared" ref="E31:E48" si="5">E6</f>
        <v>3.6149915694441859</v>
      </c>
      <c r="F31" s="371"/>
      <c r="G31" s="372">
        <f t="shared" ref="G31:G48" si="6">C6</f>
        <v>43.586926517158773</v>
      </c>
      <c r="H31" s="370">
        <f t="shared" ref="H31:H48" si="7">$C$6</f>
        <v>43.586926517158773</v>
      </c>
      <c r="I31" s="373">
        <f t="shared" ref="I31:I48" si="8">J6</f>
        <v>0</v>
      </c>
      <c r="J31" s="341"/>
      <c r="K31" s="374">
        <f t="shared" ref="K31:K48" si="9">J6</f>
        <v>0</v>
      </c>
      <c r="L31" s="375">
        <f t="shared" ref="L31:L48" si="10">E6</f>
        <v>3.6149915694441859</v>
      </c>
      <c r="M31" s="375">
        <f t="shared" ref="M31:M48" si="11">$E$6</f>
        <v>3.6149915694441859</v>
      </c>
      <c r="N31" s="376"/>
    </row>
    <row r="32" spans="2:23">
      <c r="B32" s="347" t="s">
        <v>249</v>
      </c>
      <c r="C32" s="348">
        <f t="shared" si="3"/>
        <v>3.6149915694441859</v>
      </c>
      <c r="D32" s="377">
        <f t="shared" si="4"/>
        <v>4.5219655330692131E-2</v>
      </c>
      <c r="E32" s="353">
        <f t="shared" si="5"/>
        <v>9.0704463998484464</v>
      </c>
      <c r="F32" s="378">
        <f t="shared" ref="F32:F48" si="12">D32*E32</f>
        <v>0.41016245989666406</v>
      </c>
      <c r="G32" s="379">
        <f t="shared" si="6"/>
        <v>22.084796818616741</v>
      </c>
      <c r="H32" s="353">
        <f t="shared" si="7"/>
        <v>43.586926517158773</v>
      </c>
      <c r="I32" s="380">
        <f t="shared" si="8"/>
        <v>-1.3390012153814634E-2</v>
      </c>
      <c r="J32" s="381">
        <f t="shared" ref="J32:J48" si="13">(G32-H32)*I32</f>
        <v>0.28791377799637641</v>
      </c>
      <c r="K32" s="350">
        <f t="shared" si="9"/>
        <v>-1.3390012153814634E-2</v>
      </c>
      <c r="L32" s="348">
        <f t="shared" si="10"/>
        <v>9.0704463998484464</v>
      </c>
      <c r="M32" s="382">
        <f t="shared" si="11"/>
        <v>3.6149915694441859</v>
      </c>
      <c r="N32" s="348">
        <f t="shared" ref="N32:N48" si="14">K32*(L32-M32)</f>
        <v>-7.3048606483699804E-2</v>
      </c>
      <c r="O32" s="355"/>
      <c r="U32" s="355"/>
      <c r="V32" s="355"/>
      <c r="W32" s="355"/>
    </row>
    <row r="33" spans="2:23">
      <c r="B33" s="347" t="s">
        <v>11</v>
      </c>
      <c r="C33" s="348">
        <f t="shared" si="3"/>
        <v>3.6149915694441859</v>
      </c>
      <c r="D33" s="377">
        <f t="shared" si="4"/>
        <v>2.5566024852234164E-3</v>
      </c>
      <c r="E33" s="353">
        <f t="shared" si="5"/>
        <v>-705.1863774898095</v>
      </c>
      <c r="F33" s="378">
        <f t="shared" si="12"/>
        <v>-1.8028812452361453</v>
      </c>
      <c r="G33" s="379">
        <f t="shared" si="6"/>
        <v>1419.1375345403626</v>
      </c>
      <c r="H33" s="353">
        <f t="shared" si="7"/>
        <v>43.586926517158773</v>
      </c>
      <c r="I33" s="380">
        <f t="shared" si="8"/>
        <v>2.5375050656011489E-3</v>
      </c>
      <c r="J33" s="381">
        <f t="shared" si="13"/>
        <v>3.4904666358496197</v>
      </c>
      <c r="K33" s="350">
        <f t="shared" si="9"/>
        <v>2.5375050656011489E-3</v>
      </c>
      <c r="L33" s="348">
        <f t="shared" si="10"/>
        <v>-705.1863774898095</v>
      </c>
      <c r="M33" s="382">
        <f t="shared" si="11"/>
        <v>3.6149915694441859</v>
      </c>
      <c r="N33" s="348">
        <f t="shared" si="14"/>
        <v>-1.7985870644928856</v>
      </c>
      <c r="O33" s="355"/>
      <c r="U33" s="355"/>
      <c r="V33" s="355"/>
      <c r="W33" s="355"/>
    </row>
    <row r="34" spans="2:23">
      <c r="B34" s="347" t="s">
        <v>19</v>
      </c>
      <c r="C34" s="348">
        <f t="shared" si="3"/>
        <v>3.6149915694441859</v>
      </c>
      <c r="D34" s="377">
        <f t="shared" si="4"/>
        <v>4.6563168394257977E-3</v>
      </c>
      <c r="E34" s="353">
        <f t="shared" si="5"/>
        <v>-45.761450645973042</v>
      </c>
      <c r="F34" s="378">
        <f t="shared" si="12"/>
        <v>-0.21307981323939681</v>
      </c>
      <c r="G34" s="379">
        <f t="shared" si="6"/>
        <v>233.91479159147522</v>
      </c>
      <c r="H34" s="353">
        <f t="shared" si="7"/>
        <v>43.586926517158773</v>
      </c>
      <c r="I34" s="380">
        <f t="shared" si="8"/>
        <v>1.918975773272753E-4</v>
      </c>
      <c r="J34" s="381">
        <f t="shared" si="13"/>
        <v>3.652345620563386E-2</v>
      </c>
      <c r="K34" s="350">
        <f t="shared" si="9"/>
        <v>1.918975773272753E-4</v>
      </c>
      <c r="L34" s="348">
        <f t="shared" si="10"/>
        <v>-45.761450645973042</v>
      </c>
      <c r="M34" s="382">
        <f t="shared" si="11"/>
        <v>3.6149915694441859</v>
      </c>
      <c r="N34" s="348">
        <f t="shared" si="14"/>
        <v>-9.4752196381787685E-3</v>
      </c>
      <c r="O34" s="355"/>
      <c r="U34" s="355"/>
      <c r="V34" s="355"/>
      <c r="W34" s="355"/>
    </row>
    <row r="35" spans="2:23">
      <c r="B35" s="347" t="s">
        <v>5</v>
      </c>
      <c r="C35" s="348">
        <f t="shared" si="3"/>
        <v>3.6149915694441859</v>
      </c>
      <c r="D35" s="377">
        <f t="shared" si="4"/>
        <v>7.2203094570346994E-3</v>
      </c>
      <c r="E35" s="353">
        <f t="shared" si="5"/>
        <v>0.68408677201433932</v>
      </c>
      <c r="F35" s="378">
        <f t="shared" si="12"/>
        <v>4.9393181894074748E-3</v>
      </c>
      <c r="G35" s="379">
        <f t="shared" si="6"/>
        <v>46.003168077745165</v>
      </c>
      <c r="H35" s="353">
        <f t="shared" si="7"/>
        <v>43.586926517158773</v>
      </c>
      <c r="I35" s="380">
        <f t="shared" si="8"/>
        <v>2.451143843481985E-3</v>
      </c>
      <c r="J35" s="381">
        <f t="shared" si="13"/>
        <v>5.9225556255966399E-3</v>
      </c>
      <c r="K35" s="350">
        <f t="shared" si="9"/>
        <v>2.451143843481985E-3</v>
      </c>
      <c r="L35" s="348">
        <f t="shared" si="10"/>
        <v>0.68408677201433932</v>
      </c>
      <c r="M35" s="382">
        <f t="shared" si="11"/>
        <v>3.6149915694441859</v>
      </c>
      <c r="N35" s="348">
        <f t="shared" si="14"/>
        <v>-7.184069250051983E-3</v>
      </c>
      <c r="O35" s="355"/>
      <c r="U35" s="355"/>
      <c r="V35" s="355"/>
      <c r="W35" s="355"/>
    </row>
    <row r="36" spans="2:23">
      <c r="B36" s="347" t="s">
        <v>67</v>
      </c>
      <c r="C36" s="348">
        <f t="shared" si="3"/>
        <v>3.6149915694441859</v>
      </c>
      <c r="D36" s="377">
        <f t="shared" si="4"/>
        <v>8.4222629355675139E-3</v>
      </c>
      <c r="E36" s="353">
        <f t="shared" si="5"/>
        <v>0.86262160796383114</v>
      </c>
      <c r="F36" s="378">
        <f t="shared" si="12"/>
        <v>7.2652259961734252E-3</v>
      </c>
      <c r="G36" s="379">
        <f t="shared" si="6"/>
        <v>166.92541405918195</v>
      </c>
      <c r="H36" s="353">
        <f t="shared" si="7"/>
        <v>43.586926517158773</v>
      </c>
      <c r="I36" s="380">
        <f t="shared" si="8"/>
        <v>3.5599321092402887E-4</v>
      </c>
      <c r="J36" s="381">
        <f t="shared" si="13"/>
        <v>4.3907664210598163E-2</v>
      </c>
      <c r="K36" s="350">
        <f t="shared" si="9"/>
        <v>3.5599321092402887E-4</v>
      </c>
      <c r="L36" s="348">
        <f t="shared" si="10"/>
        <v>0.86262160796383114</v>
      </c>
      <c r="M36" s="382">
        <f t="shared" si="11"/>
        <v>3.6149915694441859</v>
      </c>
      <c r="N36" s="348">
        <f t="shared" si="14"/>
        <v>-9.7982502023823722E-4</v>
      </c>
      <c r="O36" s="355"/>
      <c r="U36" s="355"/>
      <c r="V36" s="355"/>
      <c r="W36" s="355"/>
    </row>
    <row r="37" spans="2:23">
      <c r="B37" s="347" t="s">
        <v>68</v>
      </c>
      <c r="C37" s="348">
        <f t="shared" si="3"/>
        <v>3.6149915694441859</v>
      </c>
      <c r="D37" s="377">
        <f t="shared" si="4"/>
        <v>8.2999509612339581E-2</v>
      </c>
      <c r="E37" s="353">
        <f t="shared" si="5"/>
        <v>0.3277987009154657</v>
      </c>
      <c r="F37" s="378">
        <f t="shared" si="12"/>
        <v>2.7207131427545623E-2</v>
      </c>
      <c r="G37" s="379">
        <f t="shared" si="6"/>
        <v>38.050356381633677</v>
      </c>
      <c r="H37" s="353">
        <f t="shared" si="7"/>
        <v>43.586926517158773</v>
      </c>
      <c r="I37" s="380">
        <f t="shared" si="8"/>
        <v>3.2958542821345874E-2</v>
      </c>
      <c r="J37" s="381">
        <f t="shared" si="13"/>
        <v>-0.1824772838950886</v>
      </c>
      <c r="K37" s="350">
        <f t="shared" si="9"/>
        <v>3.2958542821345874E-2</v>
      </c>
      <c r="L37" s="348">
        <f t="shared" si="10"/>
        <v>0.3277987009154657</v>
      </c>
      <c r="M37" s="382">
        <f t="shared" si="11"/>
        <v>3.6149915694441859</v>
      </c>
      <c r="N37" s="348">
        <f t="shared" si="14"/>
        <v>-0.10834108691942659</v>
      </c>
      <c r="O37" s="355"/>
      <c r="U37" s="355"/>
      <c r="V37" s="355"/>
      <c r="W37" s="355"/>
    </row>
    <row r="38" spans="2:23">
      <c r="B38" s="347" t="s">
        <v>69</v>
      </c>
      <c r="C38" s="348">
        <f t="shared" si="3"/>
        <v>3.6149915694441859</v>
      </c>
      <c r="D38" s="377">
        <f t="shared" si="4"/>
        <v>0.19597336648668681</v>
      </c>
      <c r="E38" s="353">
        <f t="shared" si="5"/>
        <v>4.5707059734649533</v>
      </c>
      <c r="F38" s="378">
        <f t="shared" si="12"/>
        <v>0.8957366368407359</v>
      </c>
      <c r="G38" s="379">
        <f t="shared" si="6"/>
        <v>45.855273070395505</v>
      </c>
      <c r="H38" s="353">
        <f t="shared" si="7"/>
        <v>43.586926517158773</v>
      </c>
      <c r="I38" s="380">
        <f t="shared" si="8"/>
        <v>-5.905148677829461E-2</v>
      </c>
      <c r="J38" s="381">
        <f t="shared" si="13"/>
        <v>-0.13394923649704904</v>
      </c>
      <c r="K38" s="350">
        <f t="shared" si="9"/>
        <v>-5.905148677829461E-2</v>
      </c>
      <c r="L38" s="348">
        <f t="shared" si="10"/>
        <v>4.5707059734649533</v>
      </c>
      <c r="M38" s="382">
        <f t="shared" si="11"/>
        <v>3.6149915694441859</v>
      </c>
      <c r="N38" s="348">
        <f t="shared" si="14"/>
        <v>-5.643635649285806E-2</v>
      </c>
      <c r="O38" s="355"/>
      <c r="U38" s="355"/>
      <c r="V38" s="355"/>
      <c r="W38" s="355"/>
    </row>
    <row r="39" spans="2:23">
      <c r="B39" s="347" t="s">
        <v>70</v>
      </c>
      <c r="C39" s="348">
        <f t="shared" si="3"/>
        <v>3.6149915694441859</v>
      </c>
      <c r="D39" s="377">
        <f t="shared" si="4"/>
        <v>7.1254483289221071E-2</v>
      </c>
      <c r="E39" s="353">
        <f t="shared" si="5"/>
        <v>13.76805866366557</v>
      </c>
      <c r="F39" s="378">
        <f t="shared" si="12"/>
        <v>0.98103590597517376</v>
      </c>
      <c r="G39" s="379">
        <f t="shared" si="6"/>
        <v>38.681829288689279</v>
      </c>
      <c r="H39" s="353">
        <f t="shared" si="7"/>
        <v>43.586926517158773</v>
      </c>
      <c r="I39" s="380">
        <f t="shared" si="8"/>
        <v>-6.2033903006771113E-3</v>
      </c>
      <c r="J39" s="381">
        <f t="shared" si="13"/>
        <v>3.0428232570965837E-2</v>
      </c>
      <c r="K39" s="350">
        <f t="shared" si="9"/>
        <v>-6.2033903006771113E-3</v>
      </c>
      <c r="L39" s="348">
        <f t="shared" si="10"/>
        <v>13.76805866366557</v>
      </c>
      <c r="M39" s="382">
        <f t="shared" si="11"/>
        <v>3.6149915694441859</v>
      </c>
      <c r="N39" s="348">
        <f t="shared" si="14"/>
        <v>-6.298343793441688E-2</v>
      </c>
      <c r="O39" s="355"/>
      <c r="U39" s="355"/>
      <c r="V39" s="355"/>
      <c r="W39" s="355"/>
    </row>
    <row r="40" spans="2:23">
      <c r="B40" s="347" t="s">
        <v>71</v>
      </c>
      <c r="C40" s="348">
        <f t="shared" si="3"/>
        <v>3.6149915694441859</v>
      </c>
      <c r="D40" s="377">
        <f t="shared" si="4"/>
        <v>0.12654211648374494</v>
      </c>
      <c r="E40" s="353">
        <f t="shared" si="5"/>
        <v>5.7491358361731209</v>
      </c>
      <c r="F40" s="378">
        <f t="shared" si="12"/>
        <v>0.72750781666189146</v>
      </c>
      <c r="G40" s="379">
        <f t="shared" si="6"/>
        <v>20.819803554779348</v>
      </c>
      <c r="H40" s="353">
        <f t="shared" si="7"/>
        <v>43.586926517158773</v>
      </c>
      <c r="I40" s="380">
        <f t="shared" si="8"/>
        <v>4.0675620244999544E-3</v>
      </c>
      <c r="J40" s="381">
        <f t="shared" si="13"/>
        <v>-9.2606684768895456E-2</v>
      </c>
      <c r="K40" s="350">
        <f t="shared" si="9"/>
        <v>4.0675620244999544E-3</v>
      </c>
      <c r="L40" s="348">
        <f t="shared" si="10"/>
        <v>5.7491358361731209</v>
      </c>
      <c r="M40" s="382">
        <f t="shared" si="11"/>
        <v>3.6149915694441859</v>
      </c>
      <c r="N40" s="348">
        <f t="shared" si="14"/>
        <v>8.6807641741509182E-3</v>
      </c>
      <c r="O40" s="355"/>
      <c r="U40" s="355"/>
      <c r="V40" s="355"/>
      <c r="W40" s="355"/>
    </row>
    <row r="41" spans="2:23">
      <c r="B41" s="347" t="s">
        <v>72</v>
      </c>
      <c r="C41" s="348">
        <f t="shared" si="3"/>
        <v>3.6149915694441859</v>
      </c>
      <c r="D41" s="377">
        <f t="shared" si="4"/>
        <v>6.3688376021971221E-2</v>
      </c>
      <c r="E41" s="353">
        <f t="shared" si="5"/>
        <v>1.9771937127807604</v>
      </c>
      <c r="F41" s="378">
        <f t="shared" si="12"/>
        <v>0.12592425664785845</v>
      </c>
      <c r="G41" s="379">
        <f t="shared" si="6"/>
        <v>38.374455746230851</v>
      </c>
      <c r="H41" s="353">
        <f t="shared" si="7"/>
        <v>43.586926517158773</v>
      </c>
      <c r="I41" s="380">
        <f t="shared" si="8"/>
        <v>6.1551081466124091E-4</v>
      </c>
      <c r="J41" s="381">
        <f t="shared" si="13"/>
        <v>-3.2083321306117518E-3</v>
      </c>
      <c r="K41" s="350">
        <f t="shared" si="9"/>
        <v>6.1551081466124091E-4</v>
      </c>
      <c r="L41" s="348">
        <f t="shared" si="10"/>
        <v>1.9771937127807604</v>
      </c>
      <c r="M41" s="382">
        <f t="shared" si="11"/>
        <v>3.6149915694441859</v>
      </c>
      <c r="N41" s="348">
        <f t="shared" si="14"/>
        <v>-1.0080822930053394E-3</v>
      </c>
      <c r="O41" s="355"/>
      <c r="U41" s="355"/>
      <c r="V41" s="355"/>
      <c r="W41" s="355"/>
    </row>
    <row r="42" spans="2:23">
      <c r="B42" s="347" t="s">
        <v>73</v>
      </c>
      <c r="C42" s="348">
        <f t="shared" si="3"/>
        <v>3.6149915694441859</v>
      </c>
      <c r="D42" s="377">
        <f t="shared" si="4"/>
        <v>2.435028663462269E-2</v>
      </c>
      <c r="E42" s="353">
        <f t="shared" si="5"/>
        <v>17.765367824422654</v>
      </c>
      <c r="F42" s="378">
        <f t="shared" si="12"/>
        <v>0.43259179869419495</v>
      </c>
      <c r="G42" s="379">
        <f t="shared" si="6"/>
        <v>66.977753785271304</v>
      </c>
      <c r="H42" s="353">
        <f t="shared" si="7"/>
        <v>43.586926517158773</v>
      </c>
      <c r="I42" s="380">
        <f t="shared" si="8"/>
        <v>7.7670692960572774E-6</v>
      </c>
      <c r="J42" s="381">
        <f t="shared" si="13"/>
        <v>1.8167817628353617E-4</v>
      </c>
      <c r="K42" s="350">
        <f t="shared" si="9"/>
        <v>7.7670692960572774E-6</v>
      </c>
      <c r="L42" s="348">
        <f t="shared" si="10"/>
        <v>17.765367824422654</v>
      </c>
      <c r="M42" s="382">
        <f t="shared" si="11"/>
        <v>3.6149915694441859</v>
      </c>
      <c r="N42" s="348">
        <f t="shared" si="14"/>
        <v>1.0990695293770123E-4</v>
      </c>
      <c r="O42" s="355"/>
      <c r="U42" s="355"/>
      <c r="V42" s="355"/>
      <c r="W42" s="355"/>
    </row>
    <row r="43" spans="2:23">
      <c r="B43" s="347" t="s">
        <v>82</v>
      </c>
      <c r="C43" s="348">
        <f t="shared" si="3"/>
        <v>3.6149915694441859</v>
      </c>
      <c r="D43" s="377">
        <f t="shared" si="4"/>
        <v>7.8355638665521934E-2</v>
      </c>
      <c r="E43" s="353">
        <f t="shared" si="5"/>
        <v>2.4595679518781282</v>
      </c>
      <c r="F43" s="378">
        <f t="shared" si="12"/>
        <v>0.19272101771066044</v>
      </c>
      <c r="G43" s="379">
        <f t="shared" si="6"/>
        <v>79.556416569280259</v>
      </c>
      <c r="H43" s="353">
        <f t="shared" si="7"/>
        <v>43.586926517158773</v>
      </c>
      <c r="I43" s="380">
        <f t="shared" si="8"/>
        <v>1.3465706798196031E-2</v>
      </c>
      <c r="J43" s="381">
        <f t="shared" si="13"/>
        <v>0.48435460672249681</v>
      </c>
      <c r="K43" s="350">
        <f t="shared" si="9"/>
        <v>1.3465706798196031E-2</v>
      </c>
      <c r="L43" s="348">
        <f t="shared" si="10"/>
        <v>2.4595679518781282</v>
      </c>
      <c r="M43" s="382">
        <f t="shared" si="11"/>
        <v>3.6149915694441859</v>
      </c>
      <c r="N43" s="348">
        <f t="shared" si="14"/>
        <v>-1.5558595661855515E-2</v>
      </c>
      <c r="O43" s="355"/>
      <c r="U43" s="355"/>
      <c r="V43" s="355"/>
      <c r="W43" s="355"/>
    </row>
    <row r="44" spans="2:23">
      <c r="B44" s="347" t="s">
        <v>74</v>
      </c>
      <c r="C44" s="348">
        <f t="shared" si="3"/>
        <v>3.6149915694441859</v>
      </c>
      <c r="D44" s="377">
        <f t="shared" si="4"/>
        <v>7.3392807148093833E-2</v>
      </c>
      <c r="E44" s="353">
        <f t="shared" si="5"/>
        <v>3.8179991939599844</v>
      </c>
      <c r="F44" s="378">
        <f t="shared" si="12"/>
        <v>0.28021367853388285</v>
      </c>
      <c r="G44" s="379">
        <f t="shared" si="6"/>
        <v>37.824440628930127</v>
      </c>
      <c r="H44" s="353">
        <f t="shared" si="7"/>
        <v>43.586926517158773</v>
      </c>
      <c r="I44" s="380">
        <f t="shared" si="8"/>
        <v>6.5653747120649752E-3</v>
      </c>
      <c r="J44" s="381">
        <f t="shared" si="13"/>
        <v>-3.7832879129207631E-2</v>
      </c>
      <c r="K44" s="350">
        <f t="shared" si="9"/>
        <v>6.5653747120649752E-3</v>
      </c>
      <c r="L44" s="348">
        <f t="shared" si="10"/>
        <v>3.8179991939599844</v>
      </c>
      <c r="M44" s="382">
        <f t="shared" si="11"/>
        <v>3.6149915694441859</v>
      </c>
      <c r="N44" s="348">
        <f t="shared" si="14"/>
        <v>1.3328211243524056E-3</v>
      </c>
      <c r="O44" s="355"/>
      <c r="U44" s="355"/>
      <c r="V44" s="355"/>
      <c r="W44" s="355"/>
    </row>
    <row r="45" spans="2:23">
      <c r="B45" s="347" t="s">
        <v>75</v>
      </c>
      <c r="C45" s="348">
        <f t="shared" si="3"/>
        <v>3.6149915694441859</v>
      </c>
      <c r="D45" s="377">
        <f t="shared" si="4"/>
        <v>5.0101988660939026E-2</v>
      </c>
      <c r="E45" s="353">
        <f t="shared" si="5"/>
        <v>0.55111346303613828</v>
      </c>
      <c r="F45" s="378">
        <f t="shared" si="12"/>
        <v>2.7611880475927438E-2</v>
      </c>
      <c r="G45" s="379">
        <f t="shared" si="6"/>
        <v>26.149884320434492</v>
      </c>
      <c r="H45" s="353">
        <f t="shared" si="7"/>
        <v>43.586926517158773</v>
      </c>
      <c r="I45" s="380">
        <f t="shared" si="8"/>
        <v>1.2045462594502059E-2</v>
      </c>
      <c r="J45" s="381">
        <f t="shared" si="13"/>
        <v>-0.21003723953939635</v>
      </c>
      <c r="K45" s="350">
        <f t="shared" si="9"/>
        <v>1.2045462594502059E-2</v>
      </c>
      <c r="L45" s="348">
        <f t="shared" si="10"/>
        <v>0.55111346303613828</v>
      </c>
      <c r="M45" s="382">
        <f t="shared" si="11"/>
        <v>3.6149915694441859</v>
      </c>
      <c r="N45" s="348">
        <f t="shared" si="14"/>
        <v>-3.6905829124851935E-2</v>
      </c>
      <c r="O45" s="355"/>
      <c r="U45" s="355"/>
      <c r="V45" s="355"/>
      <c r="W45" s="355"/>
    </row>
    <row r="46" spans="2:23">
      <c r="B46" s="347" t="s">
        <v>76</v>
      </c>
      <c r="C46" s="348">
        <f t="shared" si="3"/>
        <v>3.6149915694441859</v>
      </c>
      <c r="D46" s="377">
        <f t="shared" si="4"/>
        <v>1.6239245877545685E-2</v>
      </c>
      <c r="E46" s="353">
        <f t="shared" si="5"/>
        <v>-0.16234475282494287</v>
      </c>
      <c r="F46" s="378">
        <f t="shared" si="12"/>
        <v>-2.6363563580536265E-3</v>
      </c>
      <c r="G46" s="379">
        <f t="shared" si="6"/>
        <v>24.412980111738644</v>
      </c>
      <c r="H46" s="353">
        <f t="shared" si="7"/>
        <v>43.586926517158773</v>
      </c>
      <c r="I46" s="380">
        <f t="shared" si="8"/>
        <v>1.3385084924645192E-3</v>
      </c>
      <c r="J46" s="381">
        <f t="shared" si="13"/>
        <v>-2.5664490097714383E-2</v>
      </c>
      <c r="K46" s="350">
        <f t="shared" si="9"/>
        <v>1.3385084924645192E-3</v>
      </c>
      <c r="L46" s="348">
        <f t="shared" si="10"/>
        <v>-0.16234475282494287</v>
      </c>
      <c r="M46" s="382">
        <f t="shared" si="11"/>
        <v>3.6149915694441859</v>
      </c>
      <c r="N46" s="348">
        <f t="shared" si="14"/>
        <v>-5.0559967462519232E-3</v>
      </c>
      <c r="O46" s="355"/>
      <c r="U46" s="355"/>
      <c r="V46" s="355"/>
      <c r="W46" s="355"/>
    </row>
    <row r="47" spans="2:23">
      <c r="B47" s="347" t="s">
        <v>77</v>
      </c>
      <c r="C47" s="348">
        <f t="shared" si="3"/>
        <v>3.6149915694441859</v>
      </c>
      <c r="D47" s="377">
        <f t="shared" si="4"/>
        <v>6.926642787686367E-2</v>
      </c>
      <c r="E47" s="353">
        <f t="shared" si="5"/>
        <v>1.0015780513524746</v>
      </c>
      <c r="F47" s="378">
        <f t="shared" si="12"/>
        <v>6.9375733857055838E-2</v>
      </c>
      <c r="G47" s="379">
        <f t="shared" si="6"/>
        <v>18.364598264753898</v>
      </c>
      <c r="H47" s="353">
        <f t="shared" si="7"/>
        <v>43.586926517158773</v>
      </c>
      <c r="I47" s="380">
        <f t="shared" si="8"/>
        <v>-2.2703759850872113E-3</v>
      </c>
      <c r="J47" s="381">
        <f t="shared" si="13"/>
        <v>5.7264168352246715E-2</v>
      </c>
      <c r="K47" s="350">
        <f t="shared" si="9"/>
        <v>-2.2703759850872113E-3</v>
      </c>
      <c r="L47" s="348">
        <f t="shared" si="10"/>
        <v>1.0015780513524746</v>
      </c>
      <c r="M47" s="382">
        <f t="shared" si="11"/>
        <v>3.6149915694441859</v>
      </c>
      <c r="N47" s="348">
        <f t="shared" si="14"/>
        <v>5.9334312905777037E-3</v>
      </c>
      <c r="O47" s="355"/>
      <c r="U47" s="355"/>
      <c r="V47" s="355"/>
      <c r="W47" s="355"/>
    </row>
    <row r="48" spans="2:23">
      <c r="B48" s="347" t="s">
        <v>78</v>
      </c>
      <c r="C48" s="348">
        <f t="shared" si="3"/>
        <v>3.6149915694441859</v>
      </c>
      <c r="D48" s="377">
        <f t="shared" si="4"/>
        <v>7.9760606194505979E-2</v>
      </c>
      <c r="E48" s="353">
        <f t="shared" si="5"/>
        <v>2.0795658298168398</v>
      </c>
      <c r="F48" s="378">
        <f t="shared" si="12"/>
        <v>0.165867431207572</v>
      </c>
      <c r="G48" s="379">
        <f t="shared" si="6"/>
        <v>28.478585254743493</v>
      </c>
      <c r="H48" s="353">
        <f t="shared" si="7"/>
        <v>43.586926517158773</v>
      </c>
      <c r="I48" s="380">
        <f t="shared" si="8"/>
        <v>4.3142901935084021E-3</v>
      </c>
      <c r="J48" s="381">
        <f t="shared" si="13"/>
        <v>-6.5181768548616598E-2</v>
      </c>
      <c r="K48" s="350">
        <f t="shared" si="9"/>
        <v>4.3142901935084021E-3</v>
      </c>
      <c r="L48" s="348">
        <f t="shared" si="10"/>
        <v>2.0795658298168398</v>
      </c>
      <c r="M48" s="382">
        <f t="shared" si="11"/>
        <v>3.6149915694441859</v>
      </c>
      <c r="N48" s="348">
        <f t="shared" si="14"/>
        <v>-6.6242722113346447E-3</v>
      </c>
      <c r="O48" s="355"/>
      <c r="U48" s="355"/>
      <c r="V48" s="355"/>
      <c r="W48" s="355"/>
    </row>
    <row r="50" spans="2:14" ht="15">
      <c r="D50"/>
      <c r="F50" s="383">
        <f>SUM(F32:F48)</f>
        <v>2.3295628772811479</v>
      </c>
      <c r="I50"/>
      <c r="J50" s="348">
        <f>SUM(J32:J48)</f>
        <v>3.6860048611032381</v>
      </c>
      <c r="K50"/>
      <c r="N50" s="348">
        <f>SUM(N32:N48)</f>
        <v>-2.166131518727036</v>
      </c>
    </row>
    <row r="51" spans="2:14">
      <c r="B51" s="355"/>
      <c r="F51" s="384"/>
      <c r="I51" s="355"/>
    </row>
    <row r="52" spans="2:14">
      <c r="B52" s="355"/>
      <c r="E52" s="385" t="s">
        <v>263</v>
      </c>
      <c r="F52" s="384"/>
      <c r="I52" s="348" t="s">
        <v>264</v>
      </c>
      <c r="M52" s="348" t="s">
        <v>265</v>
      </c>
    </row>
    <row r="53" spans="2:14">
      <c r="B53" s="355"/>
      <c r="E53" s="385"/>
      <c r="F53" s="384"/>
      <c r="I53" s="348"/>
      <c r="M53" s="348"/>
    </row>
    <row r="54" spans="2:14">
      <c r="B54" s="386" t="s">
        <v>266</v>
      </c>
      <c r="C54" s="387">
        <f>F50+J50+N50</f>
        <v>3.8494362196573495</v>
      </c>
      <c r="D54" s="355"/>
      <c r="E54" s="385"/>
      <c r="F54" s="384"/>
      <c r="I54" s="348"/>
      <c r="M54" s="348"/>
    </row>
    <row r="55" spans="2:14">
      <c r="B55" s="355"/>
      <c r="E55" s="385"/>
      <c r="F55" s="384"/>
      <c r="I55" s="348"/>
      <c r="M55" s="348"/>
    </row>
    <row r="56" spans="2:14">
      <c r="B56" s="355"/>
      <c r="E56" s="385"/>
      <c r="F56" s="384"/>
    </row>
    <row r="57" spans="2:14" ht="15">
      <c r="B57" s="64" t="s">
        <v>295</v>
      </c>
      <c r="F57" s="384"/>
    </row>
    <row r="58" spans="2:14">
      <c r="B58" s="355" t="s">
        <v>267</v>
      </c>
      <c r="F58" s="384"/>
    </row>
    <row r="59" spans="2:14">
      <c r="B59" s="355"/>
      <c r="F59" s="384"/>
    </row>
    <row r="60" spans="2:14">
      <c r="B60" s="388" t="s">
        <v>268</v>
      </c>
      <c r="G60" s="389">
        <f>(POWER(D6/C6,1/10)-1)*100</f>
        <v>0.79995542458808355</v>
      </c>
    </row>
    <row r="61" spans="2:14">
      <c r="B61" s="355"/>
      <c r="F61" s="384"/>
    </row>
    <row r="62" spans="2:14">
      <c r="B62" s="355"/>
      <c r="F62" s="384"/>
    </row>
    <row r="63" spans="2:14" ht="15">
      <c r="B63" s="390"/>
      <c r="C63" s="367"/>
      <c r="D63" s="367"/>
      <c r="E63" s="367"/>
      <c r="F63" s="384"/>
    </row>
    <row r="64" spans="2:14">
      <c r="B64" s="341" t="s">
        <v>64</v>
      </c>
      <c r="C64" s="348"/>
      <c r="F64" s="384"/>
    </row>
    <row r="65" spans="2:7">
      <c r="B65" s="347" t="s">
        <v>249</v>
      </c>
      <c r="C65" s="348">
        <f t="shared" ref="C65:C81" si="15">$G$60*(F32/$C$31)</f>
        <v>9.0764163194764158E-2</v>
      </c>
      <c r="D65" s="348">
        <f t="shared" ref="D65:D81" si="16">$G$60*(J32/$C$31)</f>
        <v>6.3711957302645256E-2</v>
      </c>
      <c r="E65" s="348">
        <f t="shared" ref="E65:E81" si="17">$G$60*(N32/$C$31)</f>
        <v>-1.6164803677321034E-2</v>
      </c>
      <c r="F65" s="383">
        <f t="shared" ref="F65:F81" si="18">SUM(C65:E65)</f>
        <v>0.13831131682008838</v>
      </c>
      <c r="G65" s="351"/>
    </row>
    <row r="66" spans="2:7">
      <c r="B66" s="347" t="s">
        <v>11</v>
      </c>
      <c r="C66" s="348">
        <f t="shared" si="15"/>
        <v>-0.39895656858655393</v>
      </c>
      <c r="D66" s="348">
        <f t="shared" si="16"/>
        <v>0.77239951077422087</v>
      </c>
      <c r="E66" s="348">
        <f t="shared" si="17"/>
        <v>-0.39800631652821772</v>
      </c>
      <c r="F66" s="383">
        <f t="shared" si="18"/>
        <v>-2.4563374340550781E-2</v>
      </c>
      <c r="G66" s="351"/>
    </row>
    <row r="67" spans="2:7">
      <c r="B67" s="347" t="s">
        <v>19</v>
      </c>
      <c r="C67" s="348">
        <f t="shared" si="15"/>
        <v>-4.7152074685828112E-2</v>
      </c>
      <c r="D67" s="348">
        <f t="shared" si="16"/>
        <v>8.0822143994361568E-3</v>
      </c>
      <c r="E67" s="348">
        <f t="shared" si="17"/>
        <v>-2.0967554704118025E-3</v>
      </c>
      <c r="F67" s="383">
        <f t="shared" si="18"/>
        <v>-4.1166615756803762E-2</v>
      </c>
      <c r="G67" s="351"/>
    </row>
    <row r="68" spans="2:7">
      <c r="B68" s="347" t="s">
        <v>5</v>
      </c>
      <c r="C68" s="348">
        <f t="shared" si="15"/>
        <v>1.0930134423496353E-3</v>
      </c>
      <c r="D68" s="348">
        <f t="shared" si="16"/>
        <v>1.3105924064019737E-3</v>
      </c>
      <c r="E68" s="348">
        <f t="shared" si="17"/>
        <v>-1.5897506416810633E-3</v>
      </c>
      <c r="F68" s="383">
        <f t="shared" si="18"/>
        <v>8.1385520707054565E-4</v>
      </c>
      <c r="G68" s="351"/>
    </row>
    <row r="69" spans="2:7">
      <c r="B69" s="347" t="s">
        <v>67</v>
      </c>
      <c r="C69" s="348">
        <f t="shared" si="15"/>
        <v>1.6077096819871373E-3</v>
      </c>
      <c r="D69" s="348">
        <f t="shared" si="16"/>
        <v>9.7162534106989586E-3</v>
      </c>
      <c r="E69" s="348">
        <f t="shared" si="17"/>
        <v>-2.1682383624679392E-4</v>
      </c>
      <c r="F69" s="383">
        <f t="shared" si="18"/>
        <v>1.1107139256439302E-2</v>
      </c>
      <c r="G69" s="351"/>
    </row>
    <row r="70" spans="2:7">
      <c r="B70" s="347" t="s">
        <v>68</v>
      </c>
      <c r="C70" s="348">
        <f t="shared" si="15"/>
        <v>6.0206205062581638E-3</v>
      </c>
      <c r="D70" s="348">
        <f t="shared" si="16"/>
        <v>-4.03800922662787E-2</v>
      </c>
      <c r="E70" s="348">
        <f t="shared" si="17"/>
        <v>-2.397461751212045E-2</v>
      </c>
      <c r="F70" s="383">
        <f t="shared" si="18"/>
        <v>-5.8334089272140982E-2</v>
      </c>
      <c r="G70" s="351"/>
    </row>
    <row r="71" spans="2:7">
      <c r="B71" s="347" t="s">
        <v>69</v>
      </c>
      <c r="C71" s="348">
        <f t="shared" si="15"/>
        <v>0.19821605884220753</v>
      </c>
      <c r="D71" s="348">
        <f t="shared" si="16"/>
        <v>-2.9641402005184093E-2</v>
      </c>
      <c r="E71" s="348">
        <f t="shared" si="17"/>
        <v>-1.2488706723980027E-2</v>
      </c>
      <c r="F71" s="383">
        <f t="shared" si="18"/>
        <v>0.15608595011304341</v>
      </c>
      <c r="G71" s="351"/>
    </row>
    <row r="72" spans="2:7">
      <c r="B72" s="347" t="s">
        <v>70</v>
      </c>
      <c r="C72" s="348">
        <f t="shared" si="15"/>
        <v>0.21709179112171154</v>
      </c>
      <c r="D72" s="348">
        <f t="shared" si="16"/>
        <v>6.7334125787503448E-3</v>
      </c>
      <c r="E72" s="348">
        <f t="shared" si="17"/>
        <v>-1.3937499401302981E-2</v>
      </c>
      <c r="F72" s="383">
        <f t="shared" si="18"/>
        <v>0.2098877042991589</v>
      </c>
      <c r="G72" s="351"/>
    </row>
    <row r="73" spans="2:7">
      <c r="B73" s="347" t="s">
        <v>71</v>
      </c>
      <c r="C73" s="348">
        <f t="shared" si="15"/>
        <v>0.1609889852269816</v>
      </c>
      <c r="D73" s="348">
        <f t="shared" si="16"/>
        <v>-2.0492778035824506E-2</v>
      </c>
      <c r="E73" s="348">
        <f t="shared" si="17"/>
        <v>1.9209517525236206E-3</v>
      </c>
      <c r="F73" s="383">
        <f t="shared" si="18"/>
        <v>0.14241715894368073</v>
      </c>
      <c r="G73" s="351"/>
    </row>
    <row r="74" spans="2:7">
      <c r="B74" s="347" t="s">
        <v>72</v>
      </c>
      <c r="C74" s="348">
        <f t="shared" si="15"/>
        <v>2.7865567666638981E-2</v>
      </c>
      <c r="D74" s="348">
        <f t="shared" si="16"/>
        <v>-7.0996643905250499E-4</v>
      </c>
      <c r="E74" s="348">
        <f t="shared" si="17"/>
        <v>-2.2307684076972945E-4</v>
      </c>
      <c r="F74" s="383">
        <f t="shared" si="18"/>
        <v>2.6932524386816745E-2</v>
      </c>
      <c r="G74" s="351"/>
    </row>
    <row r="75" spans="2:7">
      <c r="B75" s="347" t="s">
        <v>73</v>
      </c>
      <c r="C75" s="348">
        <f t="shared" si="15"/>
        <v>9.5727513978945244E-2</v>
      </c>
      <c r="D75" s="348">
        <f t="shared" si="16"/>
        <v>4.0203259082463201E-5</v>
      </c>
      <c r="E75" s="348">
        <f t="shared" si="17"/>
        <v>2.4321125378441566E-5</v>
      </c>
      <c r="F75" s="383">
        <f t="shared" si="18"/>
        <v>9.5792038363406148E-2</v>
      </c>
      <c r="G75" s="351"/>
    </row>
    <row r="76" spans="2:7">
      <c r="B76" s="347" t="s">
        <v>82</v>
      </c>
      <c r="C76" s="348">
        <f t="shared" si="15"/>
        <v>4.2646910950744681E-2</v>
      </c>
      <c r="D76" s="348">
        <f t="shared" si="16"/>
        <v>0.1071820189974779</v>
      </c>
      <c r="E76" s="348">
        <f t="shared" si="17"/>
        <v>-3.442935553121518E-3</v>
      </c>
      <c r="F76" s="383">
        <f t="shared" si="18"/>
        <v>0.14638599439510105</v>
      </c>
      <c r="G76" s="351"/>
    </row>
    <row r="77" spans="2:7">
      <c r="B77" s="347" t="s">
        <v>74</v>
      </c>
      <c r="C77" s="348">
        <f t="shared" si="15"/>
        <v>6.2008015200274991E-2</v>
      </c>
      <c r="D77" s="348">
        <f t="shared" si="16"/>
        <v>-8.3719744032067535E-3</v>
      </c>
      <c r="E77" s="348">
        <f t="shared" si="17"/>
        <v>2.9493775239847273E-4</v>
      </c>
      <c r="F77" s="383">
        <f t="shared" si="18"/>
        <v>5.3930978549466713E-2</v>
      </c>
      <c r="G77" s="351"/>
    </row>
    <row r="78" spans="2:7">
      <c r="B78" s="347" t="s">
        <v>75</v>
      </c>
      <c r="C78" s="348">
        <f t="shared" si="15"/>
        <v>6.1101867446933149E-3</v>
      </c>
      <c r="D78" s="348">
        <f t="shared" si="16"/>
        <v>-4.6478788652024546E-2</v>
      </c>
      <c r="E78" s="348">
        <f t="shared" si="17"/>
        <v>-8.166829061757792E-3</v>
      </c>
      <c r="F78" s="383">
        <f t="shared" si="18"/>
        <v>-4.8535430969089022E-2</v>
      </c>
      <c r="G78" s="351"/>
    </row>
    <row r="79" spans="2:7">
      <c r="B79" s="347" t="s">
        <v>76</v>
      </c>
      <c r="C79" s="348">
        <f t="shared" si="15"/>
        <v>-5.8339487914671451E-4</v>
      </c>
      <c r="D79" s="348">
        <f t="shared" si="16"/>
        <v>-5.679251992311115E-3</v>
      </c>
      <c r="E79" s="348">
        <f t="shared" si="17"/>
        <v>-1.1188330446053542E-3</v>
      </c>
      <c r="F79" s="383">
        <f t="shared" si="18"/>
        <v>-7.3814799160631835E-3</v>
      </c>
      <c r="G79" s="351"/>
    </row>
    <row r="80" spans="2:7">
      <c r="B80" s="347" t="s">
        <v>77</v>
      </c>
      <c r="C80" s="348">
        <f t="shared" si="15"/>
        <v>1.5352039850611288E-2</v>
      </c>
      <c r="D80" s="348">
        <f t="shared" si="16"/>
        <v>1.2671891822682241E-2</v>
      </c>
      <c r="E80" s="348">
        <f t="shared" si="17"/>
        <v>1.3129990640747444E-3</v>
      </c>
      <c r="F80" s="383">
        <f t="shared" si="18"/>
        <v>2.9336930737368271E-2</v>
      </c>
      <c r="G80" s="351"/>
    </row>
    <row r="81" spans="2:7">
      <c r="B81" s="347" t="s">
        <v>78</v>
      </c>
      <c r="C81" s="348">
        <f t="shared" si="15"/>
        <v>3.6704525808171913E-2</v>
      </c>
      <c r="D81" s="348">
        <f t="shared" si="16"/>
        <v>-1.4423964297855285E-2</v>
      </c>
      <c r="E81" s="348">
        <f t="shared" si="17"/>
        <v>-1.4658740933716761E-3</v>
      </c>
      <c r="F81" s="383">
        <f t="shared" si="18"/>
        <v>2.0814687416944949E-2</v>
      </c>
    </row>
    <row r="82" spans="2:7">
      <c r="B82" s="352"/>
    </row>
    <row r="83" spans="2:7" ht="22.5">
      <c r="B83" s="352"/>
      <c r="C83" s="391" t="s">
        <v>269</v>
      </c>
      <c r="D83" s="392" t="s">
        <v>270</v>
      </c>
      <c r="E83" s="392" t="s">
        <v>271</v>
      </c>
      <c r="G83" s="391"/>
    </row>
    <row r="88" spans="2:7">
      <c r="C88" s="385" t="s">
        <v>272</v>
      </c>
      <c r="D88" s="385" t="s">
        <v>272</v>
      </c>
      <c r="E88" s="385" t="s">
        <v>272</v>
      </c>
      <c r="G88" s="393" t="s">
        <v>266</v>
      </c>
    </row>
    <row r="90" spans="2:7">
      <c r="C90" s="348">
        <f>SUM(C65:C81)</f>
        <v>0.51550506406481145</v>
      </c>
      <c r="D90" s="348">
        <f>SUM(D65:D81)</f>
        <v>0.81566983685965855</v>
      </c>
      <c r="E90" s="348">
        <f>SUM(E65:E81)</f>
        <v>-0.47933961269053266</v>
      </c>
      <c r="G90" s="342">
        <f>SUM(C90:E90)</f>
        <v>0.85183528823393728</v>
      </c>
    </row>
  </sheetData>
  <pageMargins left="0.70866141732283472" right="0.70866141732283472" top="0.74803149606299213" bottom="0.74803149606299213" header="0.31496062992125984" footer="0.31496062992125984"/>
  <pageSetup scale="47" fitToWidth="2" orientation="landscape" r:id="rId1"/>
  <rowBreaks count="3" manualBreakCount="3">
    <brk id="24" max="16383" man="1"/>
    <brk id="52" max="16383" man="1"/>
    <brk id="54" max="16383" man="1"/>
  </rowBreaks>
  <drawing r:id="rId2"/>
</worksheet>
</file>

<file path=xl/worksheets/sheet12.xml><?xml version="1.0" encoding="utf-8"?>
<worksheet xmlns="http://schemas.openxmlformats.org/spreadsheetml/2006/main" xmlns:r="http://schemas.openxmlformats.org/officeDocument/2006/relationships">
  <dimension ref="B1:W84"/>
  <sheetViews>
    <sheetView zoomScaleNormal="100" workbookViewId="0"/>
  </sheetViews>
  <sheetFormatPr defaultRowHeight="11.25"/>
  <cols>
    <col min="1" max="1" width="9.140625" style="337"/>
    <col min="2" max="2" width="31.140625" style="337" customWidth="1"/>
    <col min="3" max="14" width="15.7109375" style="337" customWidth="1"/>
    <col min="15" max="16384" width="9.140625" style="337"/>
  </cols>
  <sheetData>
    <row r="1" spans="2:16" ht="15">
      <c r="B1" s="11" t="str">
        <f>ToC!B38</f>
        <v>Appendix Table 23: CSLS Labour Productivity Growth Decomposition for Canada, Mining and Oil and Gas Extraction, 2000-2012</v>
      </c>
    </row>
    <row r="3" spans="2:16" ht="15">
      <c r="B3" s="413" t="s">
        <v>294</v>
      </c>
    </row>
    <row r="5" spans="2:16" ht="45">
      <c r="B5" s="338"/>
      <c r="C5" s="339" t="s">
        <v>241</v>
      </c>
      <c r="D5" s="339" t="s">
        <v>242</v>
      </c>
      <c r="E5" s="340" t="s">
        <v>243</v>
      </c>
      <c r="F5" s="339" t="s">
        <v>244</v>
      </c>
      <c r="G5" s="339" t="s">
        <v>245</v>
      </c>
      <c r="H5" s="339" t="s">
        <v>246</v>
      </c>
      <c r="I5" s="339" t="s">
        <v>247</v>
      </c>
      <c r="J5" s="339" t="s">
        <v>248</v>
      </c>
    </row>
    <row r="6" spans="2:16">
      <c r="B6" s="341" t="s">
        <v>64</v>
      </c>
      <c r="C6" s="342">
        <v>43.598296673083659</v>
      </c>
      <c r="D6" s="342">
        <v>47.815418190150318</v>
      </c>
      <c r="E6" s="343">
        <f t="shared" ref="E6:E21" si="0">D6-C6</f>
        <v>4.2171215170666585</v>
      </c>
      <c r="F6" s="344">
        <v>21631.708220246343</v>
      </c>
      <c r="G6" s="344">
        <v>24143.131999999994</v>
      </c>
      <c r="H6" s="345">
        <f t="shared" ref="H6:I21" si="1">F6/F$6</f>
        <v>1</v>
      </c>
      <c r="I6" s="345">
        <f t="shared" si="1"/>
        <v>1</v>
      </c>
      <c r="J6" s="345">
        <f t="shared" ref="J6:J21" si="2">I6-H6</f>
        <v>0</v>
      </c>
      <c r="L6" s="346"/>
      <c r="M6" s="346"/>
    </row>
    <row r="7" spans="2:16">
      <c r="B7" s="347" t="s">
        <v>249</v>
      </c>
      <c r="C7" s="348">
        <v>22.084796818616741</v>
      </c>
      <c r="D7" s="348">
        <v>32.409650726515217</v>
      </c>
      <c r="E7" s="343">
        <f t="shared" si="0"/>
        <v>10.324853907898476</v>
      </c>
      <c r="F7" s="349">
        <v>978.43355912551908</v>
      </c>
      <c r="G7" s="349">
        <v>743.34299999999996</v>
      </c>
      <c r="H7" s="350">
        <f t="shared" si="1"/>
        <v>4.5231451402887715E-2</v>
      </c>
      <c r="I7" s="350">
        <f t="shared" si="1"/>
        <v>3.0789004508611398E-2</v>
      </c>
      <c r="J7" s="350">
        <f t="shared" si="2"/>
        <v>-1.4442446894276317E-2</v>
      </c>
      <c r="O7" s="351"/>
      <c r="P7" s="351"/>
    </row>
    <row r="8" spans="2:16">
      <c r="B8" s="347" t="s">
        <v>206</v>
      </c>
      <c r="C8" s="348">
        <v>357.91070379548609</v>
      </c>
      <c r="D8" s="348">
        <v>233.25343180072591</v>
      </c>
      <c r="E8" s="343">
        <f t="shared" si="0"/>
        <v>-124.65727199476018</v>
      </c>
      <c r="F8" s="349">
        <v>306.65395641006029</v>
      </c>
      <c r="G8" s="349">
        <v>531.20799999999997</v>
      </c>
      <c r="H8" s="350">
        <f t="shared" si="1"/>
        <v>1.4176132244750115E-2</v>
      </c>
      <c r="I8" s="350">
        <f t="shared" si="1"/>
        <v>2.2002447735447087E-2</v>
      </c>
      <c r="J8" s="350">
        <f t="shared" si="2"/>
        <v>7.8263154906969713E-3</v>
      </c>
      <c r="O8" s="351"/>
      <c r="P8" s="351"/>
    </row>
    <row r="9" spans="2:16">
      <c r="B9" s="347" t="s">
        <v>67</v>
      </c>
      <c r="C9" s="348">
        <v>166.92541405918195</v>
      </c>
      <c r="D9" s="348">
        <v>175.49870567367077</v>
      </c>
      <c r="E9" s="343">
        <f t="shared" si="0"/>
        <v>8.5732916144888236</v>
      </c>
      <c r="F9" s="349">
        <v>182.23546021468832</v>
      </c>
      <c r="G9" s="349">
        <v>201.26300000000001</v>
      </c>
      <c r="H9" s="350">
        <f t="shared" si="1"/>
        <v>8.4244599806557949E-3</v>
      </c>
      <c r="I9" s="350">
        <f t="shared" si="1"/>
        <v>8.3362423731933397E-3</v>
      </c>
      <c r="J9" s="350">
        <f t="shared" si="2"/>
        <v>-8.8217607462455147E-5</v>
      </c>
      <c r="O9" s="351"/>
      <c r="P9" s="351"/>
    </row>
    <row r="10" spans="2:16">
      <c r="B10" s="347" t="s">
        <v>68</v>
      </c>
      <c r="C10" s="348">
        <v>38.050356381633677</v>
      </c>
      <c r="D10" s="348">
        <v>38.275950100708741</v>
      </c>
      <c r="E10" s="343">
        <f t="shared" si="0"/>
        <v>0.22559371907506431</v>
      </c>
      <c r="F10" s="349">
        <v>1795.8895308198971</v>
      </c>
      <c r="G10" s="349">
        <v>2940.1619999999998</v>
      </c>
      <c r="H10" s="350">
        <f t="shared" si="1"/>
        <v>8.3021160998234173E-2</v>
      </c>
      <c r="I10" s="350">
        <f t="shared" si="1"/>
        <v>0.12178047156433558</v>
      </c>
      <c r="J10" s="350">
        <f t="shared" si="2"/>
        <v>3.8759310566101407E-2</v>
      </c>
      <c r="O10" s="351"/>
      <c r="P10" s="351"/>
    </row>
    <row r="11" spans="2:16">
      <c r="B11" s="347" t="s">
        <v>69</v>
      </c>
      <c r="C11" s="348">
        <v>45.855273070395505</v>
      </c>
      <c r="D11" s="348">
        <v>52.375908036578082</v>
      </c>
      <c r="E11" s="343">
        <f t="shared" si="0"/>
        <v>6.5206349661825769</v>
      </c>
      <c r="F11" s="349">
        <v>4240.3445374169733</v>
      </c>
      <c r="G11" s="349">
        <v>3218.7579999999998</v>
      </c>
      <c r="H11" s="350">
        <f t="shared" si="1"/>
        <v>0.19602448841502931</v>
      </c>
      <c r="I11" s="350">
        <f t="shared" si="1"/>
        <v>0.13331981948323857</v>
      </c>
      <c r="J11" s="350">
        <f t="shared" si="2"/>
        <v>-6.2704668931790747E-2</v>
      </c>
      <c r="O11" s="351"/>
      <c r="P11" s="351"/>
    </row>
    <row r="12" spans="2:16">
      <c r="B12" s="347" t="s">
        <v>70</v>
      </c>
      <c r="C12" s="348">
        <v>38.681829288689279</v>
      </c>
      <c r="D12" s="348">
        <v>54.141079268261663</v>
      </c>
      <c r="E12" s="343">
        <f t="shared" si="0"/>
        <v>15.459249979572384</v>
      </c>
      <c r="F12" s="349">
        <v>1541.7582725581401</v>
      </c>
      <c r="G12" s="349">
        <v>1572.5840000000001</v>
      </c>
      <c r="H12" s="350">
        <f t="shared" si="1"/>
        <v>7.1273070848612924E-2</v>
      </c>
      <c r="I12" s="350">
        <f t="shared" si="1"/>
        <v>6.5135873837744024E-2</v>
      </c>
      <c r="J12" s="350">
        <f t="shared" si="2"/>
        <v>-6.1371970108689E-3</v>
      </c>
      <c r="O12" s="351"/>
      <c r="P12" s="351"/>
    </row>
    <row r="13" spans="2:16">
      <c r="B13" s="347" t="s">
        <v>71</v>
      </c>
      <c r="C13" s="348">
        <v>20.819803554779348</v>
      </c>
      <c r="D13" s="348">
        <v>27.798837971365195</v>
      </c>
      <c r="E13" s="343">
        <f t="shared" si="0"/>
        <v>6.9790344165858471</v>
      </c>
      <c r="F13" s="349">
        <v>2738.0362036158735</v>
      </c>
      <c r="G13" s="349">
        <v>3015.0720000000001</v>
      </c>
      <c r="H13" s="350">
        <f t="shared" si="1"/>
        <v>0.12657512646427019</v>
      </c>
      <c r="I13" s="350">
        <f t="shared" si="1"/>
        <v>0.12488321730585746</v>
      </c>
      <c r="J13" s="350">
        <f t="shared" si="2"/>
        <v>-1.6919091584127327E-3</v>
      </c>
      <c r="O13" s="351"/>
      <c r="P13" s="351"/>
    </row>
    <row r="14" spans="2:16">
      <c r="B14" s="347" t="s">
        <v>72</v>
      </c>
      <c r="C14" s="348">
        <v>38.374455746230851</v>
      </c>
      <c r="D14" s="348">
        <v>41.213187098786292</v>
      </c>
      <c r="E14" s="343">
        <f t="shared" si="0"/>
        <v>2.8387313525554418</v>
      </c>
      <c r="F14" s="349">
        <v>1378.0477531372612</v>
      </c>
      <c r="G14" s="349">
        <v>1539.08</v>
      </c>
      <c r="H14" s="350">
        <f t="shared" si="1"/>
        <v>6.3704989874422774E-2</v>
      </c>
      <c r="I14" s="350">
        <f t="shared" si="1"/>
        <v>6.374814999147585E-2</v>
      </c>
      <c r="J14" s="350">
        <f t="shared" si="2"/>
        <v>4.3160117053075986E-5</v>
      </c>
      <c r="O14" s="351"/>
      <c r="P14" s="351"/>
    </row>
    <row r="15" spans="2:16">
      <c r="B15" s="347" t="s">
        <v>73</v>
      </c>
      <c r="C15" s="348">
        <v>66.977753785271304</v>
      </c>
      <c r="D15" s="348">
        <v>85.087118875215111</v>
      </c>
      <c r="E15" s="343">
        <f t="shared" si="0"/>
        <v>18.109365089943807</v>
      </c>
      <c r="F15" s="349">
        <v>526.87570136054308</v>
      </c>
      <c r="G15" s="349">
        <v>585.14300000000003</v>
      </c>
      <c r="H15" s="350">
        <f t="shared" si="1"/>
        <v>2.4356638689653286E-2</v>
      </c>
      <c r="I15" s="350">
        <f t="shared" si="1"/>
        <v>2.4236416385413465E-2</v>
      </c>
      <c r="J15" s="350">
        <f t="shared" si="2"/>
        <v>-1.2022230423982053E-4</v>
      </c>
      <c r="O15" s="351"/>
      <c r="P15" s="351"/>
    </row>
    <row r="16" spans="2:16">
      <c r="B16" s="347" t="s">
        <v>82</v>
      </c>
      <c r="C16" s="348">
        <v>79.556416569280259</v>
      </c>
      <c r="D16" s="348">
        <v>81.692611669934166</v>
      </c>
      <c r="E16" s="343">
        <f t="shared" si="0"/>
        <v>2.1361951006539073</v>
      </c>
      <c r="F16" s="349">
        <v>1695.4084646687711</v>
      </c>
      <c r="G16" s="349">
        <v>2247.3820000000001</v>
      </c>
      <c r="H16" s="350">
        <f t="shared" si="1"/>
        <v>7.8376078643754177E-2</v>
      </c>
      <c r="I16" s="350">
        <f t="shared" si="1"/>
        <v>9.3085768656692949E-2</v>
      </c>
      <c r="J16" s="350">
        <f t="shared" si="2"/>
        <v>1.4709690012938773E-2</v>
      </c>
      <c r="O16" s="351"/>
      <c r="P16" s="351"/>
    </row>
    <row r="17" spans="2:23">
      <c r="B17" s="347" t="s">
        <v>74</v>
      </c>
      <c r="C17" s="348">
        <v>37.824440628930127</v>
      </c>
      <c r="D17" s="348">
        <v>42.209021734017639</v>
      </c>
      <c r="E17" s="343">
        <f t="shared" si="0"/>
        <v>4.3845811050875128</v>
      </c>
      <c r="F17" s="349">
        <v>1588.0259366634841</v>
      </c>
      <c r="G17" s="349">
        <v>1934.617</v>
      </c>
      <c r="H17" s="350">
        <f t="shared" si="1"/>
        <v>7.3411952514095047E-2</v>
      </c>
      <c r="I17" s="350">
        <f t="shared" si="1"/>
        <v>8.0131152826402166E-2</v>
      </c>
      <c r="J17" s="350">
        <f t="shared" si="2"/>
        <v>6.7192003123071192E-3</v>
      </c>
      <c r="O17" s="351"/>
      <c r="P17" s="351"/>
    </row>
    <row r="18" spans="2:23">
      <c r="B18" s="347" t="s">
        <v>75</v>
      </c>
      <c r="C18" s="348">
        <v>26.149884320434492</v>
      </c>
      <c r="D18" s="348">
        <v>25.855411106619457</v>
      </c>
      <c r="E18" s="343">
        <f t="shared" si="0"/>
        <v>-0.294473213815035</v>
      </c>
      <c r="F18" s="349">
        <v>1084.0743195916493</v>
      </c>
      <c r="G18" s="349">
        <v>1536.183</v>
      </c>
      <c r="H18" s="350">
        <f t="shared" si="1"/>
        <v>5.0115058346478746E-2</v>
      </c>
      <c r="I18" s="350">
        <f t="shared" si="1"/>
        <v>6.362815727470654E-2</v>
      </c>
      <c r="J18" s="350">
        <f t="shared" si="2"/>
        <v>1.3513098928227794E-2</v>
      </c>
      <c r="O18" s="351"/>
      <c r="P18" s="351"/>
    </row>
    <row r="19" spans="2:23">
      <c r="B19" s="347" t="s">
        <v>76</v>
      </c>
      <c r="C19" s="348">
        <v>24.412980111738644</v>
      </c>
      <c r="D19" s="348">
        <v>23.517375027526978</v>
      </c>
      <c r="E19" s="343">
        <f t="shared" si="0"/>
        <v>-0.89560508421166674</v>
      </c>
      <c r="F19" s="349">
        <v>351.37426469274772</v>
      </c>
      <c r="G19" s="349">
        <v>408.69</v>
      </c>
      <c r="H19" s="350">
        <f t="shared" si="1"/>
        <v>1.6243482073407249E-2</v>
      </c>
      <c r="I19" s="350">
        <f t="shared" si="1"/>
        <v>1.6927795449239978E-2</v>
      </c>
      <c r="J19" s="350">
        <f t="shared" si="2"/>
        <v>6.8431337583272842E-4</v>
      </c>
      <c r="O19" s="351"/>
      <c r="P19" s="351"/>
    </row>
    <row r="20" spans="2:23">
      <c r="B20" s="347" t="s">
        <v>77</v>
      </c>
      <c r="C20" s="348">
        <v>18.364598264753898</v>
      </c>
      <c r="D20" s="348">
        <v>19.168684150579786</v>
      </c>
      <c r="E20" s="343">
        <f t="shared" si="0"/>
        <v>0.80408588582588791</v>
      </c>
      <c r="F20" s="349">
        <v>1498.7420195896807</v>
      </c>
      <c r="G20" s="349">
        <v>1641.8140000000001</v>
      </c>
      <c r="H20" s="350">
        <f t="shared" si="1"/>
        <v>6.9284496828915396E-2</v>
      </c>
      <c r="I20" s="350">
        <f t="shared" si="1"/>
        <v>6.8003355985462061E-2</v>
      </c>
      <c r="J20" s="350">
        <f t="shared" si="2"/>
        <v>-1.281140843453335E-3</v>
      </c>
      <c r="O20" s="351"/>
      <c r="P20" s="351"/>
    </row>
    <row r="21" spans="2:23">
      <c r="B21" s="347" t="s">
        <v>78</v>
      </c>
      <c r="C21" s="348">
        <v>28.478585254743493</v>
      </c>
      <c r="D21" s="348">
        <v>30.541756150531132</v>
      </c>
      <c r="E21" s="343">
        <f t="shared" si="0"/>
        <v>2.0631708957876391</v>
      </c>
      <c r="F21" s="349">
        <v>1725.8082403810511</v>
      </c>
      <c r="G21" s="349">
        <v>2027.8330000000001</v>
      </c>
      <c r="H21" s="350">
        <f t="shared" si="1"/>
        <v>7.9781412674833019E-2</v>
      </c>
      <c r="I21" s="350">
        <f t="shared" si="1"/>
        <v>8.399212662217978E-2</v>
      </c>
      <c r="J21" s="350">
        <f t="shared" si="2"/>
        <v>4.2107139473467614E-3</v>
      </c>
      <c r="O21" s="351"/>
      <c r="P21" s="351"/>
    </row>
    <row r="22" spans="2:23">
      <c r="B22" s="352"/>
      <c r="C22" s="348"/>
      <c r="D22" s="348"/>
      <c r="E22" s="353"/>
      <c r="F22" s="349"/>
      <c r="G22" s="349"/>
      <c r="H22" s="350"/>
      <c r="I22" s="350"/>
      <c r="J22" s="354"/>
    </row>
    <row r="23" spans="2:23">
      <c r="B23" s="352"/>
      <c r="C23" s="348"/>
      <c r="D23" s="348"/>
      <c r="E23" s="353"/>
      <c r="F23" s="349"/>
      <c r="G23" s="349"/>
      <c r="H23" s="350"/>
      <c r="I23" s="350"/>
      <c r="J23" s="354"/>
      <c r="M23" s="355"/>
    </row>
    <row r="24" spans="2:23" ht="15">
      <c r="B24" s="64" t="s">
        <v>298</v>
      </c>
    </row>
    <row r="27" spans="2:23" s="75" customFormat="1" ht="18">
      <c r="B27" s="356"/>
      <c r="C27" s="357" t="s">
        <v>250</v>
      </c>
      <c r="D27" s="358"/>
      <c r="E27" s="359" t="s">
        <v>251</v>
      </c>
      <c r="F27"/>
      <c r="G27" s="360"/>
      <c r="H27" s="249"/>
      <c r="I27" s="361" t="s">
        <v>252</v>
      </c>
      <c r="J27" s="8"/>
      <c r="K27" s="362" t="s">
        <v>253</v>
      </c>
      <c r="L27" s="363" t="s">
        <v>254</v>
      </c>
    </row>
    <row r="28" spans="2:23" ht="33.75">
      <c r="B28" s="338"/>
      <c r="C28" s="339" t="s">
        <v>255</v>
      </c>
      <c r="D28" s="364" t="s">
        <v>256</v>
      </c>
      <c r="E28" s="365" t="s">
        <v>257</v>
      </c>
      <c r="F28" s="366"/>
      <c r="G28" s="364" t="s">
        <v>258</v>
      </c>
      <c r="H28" s="365" t="s">
        <v>259</v>
      </c>
      <c r="I28" s="365" t="s">
        <v>260</v>
      </c>
      <c r="J28" s="338"/>
      <c r="K28" s="365" t="s">
        <v>260</v>
      </c>
      <c r="L28" s="365" t="s">
        <v>257</v>
      </c>
      <c r="M28" s="365" t="s">
        <v>261</v>
      </c>
      <c r="N28" s="367"/>
    </row>
    <row r="29" spans="2:23">
      <c r="B29" s="341" t="s">
        <v>64</v>
      </c>
      <c r="C29" s="368">
        <f t="shared" ref="C29:C44" si="3">$E$6</f>
        <v>4.2171215170666585</v>
      </c>
      <c r="D29" s="369">
        <f t="shared" ref="D29:D44" si="4">H6</f>
        <v>1</v>
      </c>
      <c r="E29" s="370">
        <f t="shared" ref="E29:E44" si="5">E6</f>
        <v>4.2171215170666585</v>
      </c>
      <c r="F29" s="371"/>
      <c r="G29" s="372">
        <f t="shared" ref="G29:G44" si="6">C6</f>
        <v>43.598296673083659</v>
      </c>
      <c r="H29" s="370">
        <f t="shared" ref="H29:H44" si="7">$C$6</f>
        <v>43.598296673083659</v>
      </c>
      <c r="I29" s="373">
        <f t="shared" ref="I29:I44" si="8">J6</f>
        <v>0</v>
      </c>
      <c r="J29" s="341"/>
      <c r="K29" s="374">
        <f t="shared" ref="K29:K44" si="9">J6</f>
        <v>0</v>
      </c>
      <c r="L29" s="375">
        <f t="shared" ref="L29:L44" si="10">E6</f>
        <v>4.2171215170666585</v>
      </c>
      <c r="M29" s="375">
        <f t="shared" ref="M29:M44" si="11">$E$6</f>
        <v>4.2171215170666585</v>
      </c>
      <c r="N29" s="376"/>
    </row>
    <row r="30" spans="2:23">
      <c r="B30" s="347" t="s">
        <v>249</v>
      </c>
      <c r="C30" s="348">
        <f t="shared" si="3"/>
        <v>4.2171215170666585</v>
      </c>
      <c r="D30" s="377">
        <f t="shared" si="4"/>
        <v>4.5231451402887715E-2</v>
      </c>
      <c r="E30" s="353">
        <f t="shared" si="5"/>
        <v>10.324853907898476</v>
      </c>
      <c r="F30" s="378">
        <f t="shared" ref="F30:F44" si="12">D30*E30</f>
        <v>0.46700812777702522</v>
      </c>
      <c r="G30" s="379">
        <f t="shared" si="6"/>
        <v>22.084796818616741</v>
      </c>
      <c r="H30" s="353">
        <f t="shared" si="7"/>
        <v>43.598296673083659</v>
      </c>
      <c r="I30" s="380">
        <f t="shared" si="8"/>
        <v>-1.4442446894276317E-2</v>
      </c>
      <c r="J30" s="381">
        <f t="shared" ref="J30:J44" si="13">(G30-H30)*I30</f>
        <v>0.31070757915815972</v>
      </c>
      <c r="K30" s="350">
        <f t="shared" si="9"/>
        <v>-1.4442446894276317E-2</v>
      </c>
      <c r="L30" s="348">
        <f t="shared" si="10"/>
        <v>10.324853907898476</v>
      </c>
      <c r="M30" s="382">
        <f t="shared" si="11"/>
        <v>4.2171215170666585</v>
      </c>
      <c r="N30" s="348">
        <f t="shared" ref="N30:N44" si="14">K30*(L30-M30)</f>
        <v>-8.821060069903984E-2</v>
      </c>
      <c r="O30" s="355"/>
      <c r="U30" s="355"/>
      <c r="V30" s="355"/>
      <c r="W30" s="355"/>
    </row>
    <row r="31" spans="2:23">
      <c r="B31" s="347" t="s">
        <v>206</v>
      </c>
      <c r="C31" s="348">
        <f t="shared" si="3"/>
        <v>4.2171215170666585</v>
      </c>
      <c r="D31" s="377">
        <f t="shared" si="4"/>
        <v>1.4176132244750115E-2</v>
      </c>
      <c r="E31" s="353">
        <f t="shared" si="5"/>
        <v>-124.65727199476018</v>
      </c>
      <c r="F31" s="378">
        <f t="shared" si="12"/>
        <v>-1.7671579730675053</v>
      </c>
      <c r="G31" s="379">
        <f t="shared" si="6"/>
        <v>357.91070379548609</v>
      </c>
      <c r="H31" s="353">
        <f t="shared" si="7"/>
        <v>43.598296673083659</v>
      </c>
      <c r="I31" s="380">
        <f t="shared" si="8"/>
        <v>7.8263154906969713E-3</v>
      </c>
      <c r="J31" s="381">
        <f t="shared" si="13"/>
        <v>2.459908060780311</v>
      </c>
      <c r="K31" s="350">
        <f t="shared" si="9"/>
        <v>7.8263154906969713E-3</v>
      </c>
      <c r="L31" s="348">
        <f t="shared" si="10"/>
        <v>-124.65727199476018</v>
      </c>
      <c r="M31" s="382">
        <f t="shared" si="11"/>
        <v>4.2171215170666585</v>
      </c>
      <c r="N31" s="348">
        <f t="shared" si="14"/>
        <v>-1.0086116622957877</v>
      </c>
      <c r="O31" s="355"/>
      <c r="U31" s="355"/>
      <c r="V31" s="355"/>
      <c r="W31" s="355"/>
    </row>
    <row r="32" spans="2:23">
      <c r="B32" s="347" t="s">
        <v>67</v>
      </c>
      <c r="C32" s="348">
        <f t="shared" si="3"/>
        <v>4.2171215170666585</v>
      </c>
      <c r="D32" s="377">
        <f t="shared" si="4"/>
        <v>8.4244599806557949E-3</v>
      </c>
      <c r="E32" s="353">
        <f t="shared" si="5"/>
        <v>8.5732916144888236</v>
      </c>
      <c r="F32" s="378">
        <f t="shared" si="12"/>
        <v>7.2225352108752999E-2</v>
      </c>
      <c r="G32" s="379">
        <f t="shared" si="6"/>
        <v>166.92541405918195</v>
      </c>
      <c r="H32" s="353">
        <f t="shared" si="7"/>
        <v>43.598296673083659</v>
      </c>
      <c r="I32" s="380">
        <f t="shared" si="8"/>
        <v>-8.8217607462455147E-5</v>
      </c>
      <c r="J32" s="381">
        <f t="shared" si="13"/>
        <v>-1.0879623231042945E-2</v>
      </c>
      <c r="K32" s="350">
        <f t="shared" si="9"/>
        <v>-8.8217607462455147E-5</v>
      </c>
      <c r="L32" s="348">
        <f t="shared" si="10"/>
        <v>8.5732916144888236</v>
      </c>
      <c r="M32" s="382">
        <f t="shared" si="11"/>
        <v>4.2171215170666585</v>
      </c>
      <c r="N32" s="348">
        <f t="shared" si="14"/>
        <v>-3.8429090369407353E-4</v>
      </c>
      <c r="O32" s="355"/>
      <c r="U32" s="355"/>
      <c r="V32" s="355"/>
      <c r="W32" s="355"/>
    </row>
    <row r="33" spans="2:23">
      <c r="B33" s="347" t="s">
        <v>68</v>
      </c>
      <c r="C33" s="348">
        <f t="shared" si="3"/>
        <v>4.2171215170666585</v>
      </c>
      <c r="D33" s="377">
        <f t="shared" si="4"/>
        <v>8.3021160998234173E-2</v>
      </c>
      <c r="E33" s="353">
        <f t="shared" si="5"/>
        <v>0.22559371907506431</v>
      </c>
      <c r="F33" s="378">
        <f t="shared" si="12"/>
        <v>1.8729052471521325E-2</v>
      </c>
      <c r="G33" s="379">
        <f t="shared" si="6"/>
        <v>38.050356381633677</v>
      </c>
      <c r="H33" s="353">
        <f t="shared" si="7"/>
        <v>43.598296673083659</v>
      </c>
      <c r="I33" s="380">
        <f t="shared" si="8"/>
        <v>3.8759310566101407E-2</v>
      </c>
      <c r="J33" s="381">
        <f t="shared" si="13"/>
        <v>-0.21503434075849703</v>
      </c>
      <c r="K33" s="350">
        <f t="shared" si="9"/>
        <v>3.8759310566101407E-2</v>
      </c>
      <c r="L33" s="348">
        <f t="shared" si="10"/>
        <v>0.22559371907506431</v>
      </c>
      <c r="M33" s="382">
        <f t="shared" si="11"/>
        <v>4.2171215170666585</v>
      </c>
      <c r="N33" s="348">
        <f t="shared" si="14"/>
        <v>-0.15470886555558308</v>
      </c>
      <c r="O33" s="355"/>
      <c r="U33" s="355"/>
      <c r="V33" s="355"/>
      <c r="W33" s="355"/>
    </row>
    <row r="34" spans="2:23">
      <c r="B34" s="347" t="s">
        <v>69</v>
      </c>
      <c r="C34" s="348">
        <f t="shared" si="3"/>
        <v>4.2171215170666585</v>
      </c>
      <c r="D34" s="377">
        <f t="shared" si="4"/>
        <v>0.19602448841502931</v>
      </c>
      <c r="E34" s="353">
        <f t="shared" si="5"/>
        <v>6.5206349661825769</v>
      </c>
      <c r="F34" s="378">
        <f t="shared" si="12"/>
        <v>1.2782041333870915</v>
      </c>
      <c r="G34" s="379">
        <f t="shared" si="6"/>
        <v>45.855273070395505</v>
      </c>
      <c r="H34" s="353">
        <f t="shared" si="7"/>
        <v>43.598296673083659</v>
      </c>
      <c r="I34" s="380">
        <f t="shared" si="8"/>
        <v>-6.2704668931790747E-2</v>
      </c>
      <c r="J34" s="381">
        <f t="shared" si="13"/>
        <v>-0.14152295778030508</v>
      </c>
      <c r="K34" s="350">
        <f t="shared" si="9"/>
        <v>-6.2704668931790747E-2</v>
      </c>
      <c r="L34" s="348">
        <f t="shared" si="10"/>
        <v>6.5206349661825769</v>
      </c>
      <c r="M34" s="382">
        <f t="shared" si="11"/>
        <v>4.2171215170666585</v>
      </c>
      <c r="N34" s="348">
        <f t="shared" si="14"/>
        <v>-0.14444104820674109</v>
      </c>
      <c r="O34" s="355"/>
      <c r="U34" s="355"/>
      <c r="V34" s="355"/>
      <c r="W34" s="355"/>
    </row>
    <row r="35" spans="2:23">
      <c r="B35" s="347" t="s">
        <v>70</v>
      </c>
      <c r="C35" s="348">
        <f t="shared" si="3"/>
        <v>4.2171215170666585</v>
      </c>
      <c r="D35" s="377">
        <f t="shared" si="4"/>
        <v>7.1273070848612924E-2</v>
      </c>
      <c r="E35" s="353">
        <f t="shared" si="5"/>
        <v>15.459249979572384</v>
      </c>
      <c r="F35" s="378">
        <f t="shared" si="12"/>
        <v>1.1018282190604805</v>
      </c>
      <c r="G35" s="379">
        <f t="shared" si="6"/>
        <v>38.681829288689279</v>
      </c>
      <c r="H35" s="353">
        <f t="shared" si="7"/>
        <v>43.598296673083659</v>
      </c>
      <c r="I35" s="380">
        <f t="shared" si="8"/>
        <v>-6.1371970108689E-3</v>
      </c>
      <c r="J35" s="381">
        <f t="shared" si="13"/>
        <v>3.0173328935539631E-2</v>
      </c>
      <c r="K35" s="350">
        <f t="shared" si="9"/>
        <v>-6.1371970108689E-3</v>
      </c>
      <c r="L35" s="348">
        <f t="shared" si="10"/>
        <v>15.459249979572384</v>
      </c>
      <c r="M35" s="382">
        <f t="shared" si="11"/>
        <v>4.2171215170666585</v>
      </c>
      <c r="N35" s="348">
        <f t="shared" si="14"/>
        <v>-6.8995157195894316E-2</v>
      </c>
      <c r="O35" s="355"/>
      <c r="U35" s="355"/>
      <c r="V35" s="355"/>
      <c r="W35" s="355"/>
    </row>
    <row r="36" spans="2:23">
      <c r="B36" s="347" t="s">
        <v>71</v>
      </c>
      <c r="C36" s="348">
        <f t="shared" si="3"/>
        <v>4.2171215170666585</v>
      </c>
      <c r="D36" s="377">
        <f t="shared" si="4"/>
        <v>0.12657512646427019</v>
      </c>
      <c r="E36" s="353">
        <f t="shared" si="5"/>
        <v>6.9790344165858471</v>
      </c>
      <c r="F36" s="378">
        <f t="shared" si="12"/>
        <v>0.88337216387784767</v>
      </c>
      <c r="G36" s="379">
        <f t="shared" si="6"/>
        <v>20.819803554779348</v>
      </c>
      <c r="H36" s="353">
        <f t="shared" si="7"/>
        <v>43.598296673083659</v>
      </c>
      <c r="I36" s="380">
        <f t="shared" si="8"/>
        <v>-1.6919091584127327E-3</v>
      </c>
      <c r="J36" s="381">
        <f t="shared" si="13"/>
        <v>3.8539141121700468E-2</v>
      </c>
      <c r="K36" s="350">
        <f t="shared" si="9"/>
        <v>-1.6919091584127327E-3</v>
      </c>
      <c r="L36" s="348">
        <f t="shared" si="10"/>
        <v>6.9790344165858471</v>
      </c>
      <c r="M36" s="382">
        <f t="shared" si="11"/>
        <v>4.2171215170666585</v>
      </c>
      <c r="N36" s="348">
        <f t="shared" si="14"/>
        <v>-4.6729057294347806E-3</v>
      </c>
      <c r="O36" s="355"/>
      <c r="U36" s="355"/>
      <c r="V36" s="355"/>
      <c r="W36" s="355"/>
    </row>
    <row r="37" spans="2:23">
      <c r="B37" s="347" t="s">
        <v>72</v>
      </c>
      <c r="C37" s="348">
        <f t="shared" si="3"/>
        <v>4.2171215170666585</v>
      </c>
      <c r="D37" s="377">
        <f t="shared" si="4"/>
        <v>6.3704989874422774E-2</v>
      </c>
      <c r="E37" s="353">
        <f t="shared" si="5"/>
        <v>2.8387313525554418</v>
      </c>
      <c r="F37" s="378">
        <f t="shared" si="12"/>
        <v>0.18084135207075089</v>
      </c>
      <c r="G37" s="379">
        <f t="shared" si="6"/>
        <v>38.374455746230851</v>
      </c>
      <c r="H37" s="353">
        <f t="shared" si="7"/>
        <v>43.598296673083659</v>
      </c>
      <c r="I37" s="380">
        <f t="shared" si="8"/>
        <v>4.3160117053075986E-5</v>
      </c>
      <c r="J37" s="381">
        <f t="shared" si="13"/>
        <v>-2.2546158586961618E-4</v>
      </c>
      <c r="K37" s="350">
        <f t="shared" si="9"/>
        <v>4.3160117053075986E-5</v>
      </c>
      <c r="L37" s="348">
        <f t="shared" si="10"/>
        <v>2.8387313525554418</v>
      </c>
      <c r="M37" s="382">
        <f t="shared" si="11"/>
        <v>4.2171215170666585</v>
      </c>
      <c r="N37" s="348">
        <f t="shared" si="14"/>
        <v>-5.9491480845112774E-5</v>
      </c>
      <c r="O37" s="355"/>
      <c r="U37" s="355"/>
      <c r="V37" s="355"/>
      <c r="W37" s="355"/>
    </row>
    <row r="38" spans="2:23">
      <c r="B38" s="347" t="s">
        <v>73</v>
      </c>
      <c r="C38" s="348">
        <f t="shared" si="3"/>
        <v>4.2171215170666585</v>
      </c>
      <c r="D38" s="377">
        <f t="shared" si="4"/>
        <v>2.4356638689653286E-2</v>
      </c>
      <c r="E38" s="353">
        <f t="shared" si="5"/>
        <v>18.109365089943807</v>
      </c>
      <c r="F38" s="378">
        <f t="shared" si="12"/>
        <v>0.44108326239478191</v>
      </c>
      <c r="G38" s="379">
        <f t="shared" si="6"/>
        <v>66.977753785271304</v>
      </c>
      <c r="H38" s="353">
        <f t="shared" si="7"/>
        <v>43.598296673083659</v>
      </c>
      <c r="I38" s="380">
        <f t="shared" si="8"/>
        <v>-1.2022230423982053E-4</v>
      </c>
      <c r="J38" s="381">
        <f t="shared" si="13"/>
        <v>-2.8107322059032587E-3</v>
      </c>
      <c r="K38" s="350">
        <f t="shared" si="9"/>
        <v>-1.2022230423982053E-4</v>
      </c>
      <c r="L38" s="348">
        <f t="shared" si="10"/>
        <v>18.109365089943807</v>
      </c>
      <c r="M38" s="382">
        <f t="shared" si="11"/>
        <v>4.2171215170666585</v>
      </c>
      <c r="N38" s="348">
        <f t="shared" si="14"/>
        <v>-1.670157533392128E-3</v>
      </c>
      <c r="O38" s="355"/>
      <c r="U38" s="355"/>
      <c r="V38" s="355"/>
      <c r="W38" s="355"/>
    </row>
    <row r="39" spans="2:23">
      <c r="B39" s="347" t="s">
        <v>82</v>
      </c>
      <c r="C39" s="348">
        <f t="shared" si="3"/>
        <v>4.2171215170666585</v>
      </c>
      <c r="D39" s="377">
        <f t="shared" si="4"/>
        <v>7.8376078643754177E-2</v>
      </c>
      <c r="E39" s="353">
        <f t="shared" si="5"/>
        <v>2.1361951006539073</v>
      </c>
      <c r="F39" s="378">
        <f t="shared" si="12"/>
        <v>0.167426595207253</v>
      </c>
      <c r="G39" s="379">
        <f t="shared" si="6"/>
        <v>79.556416569280259</v>
      </c>
      <c r="H39" s="353">
        <f t="shared" si="7"/>
        <v>43.598296673083659</v>
      </c>
      <c r="I39" s="380">
        <f t="shared" si="8"/>
        <v>1.4709690012938773E-2</v>
      </c>
      <c r="J39" s="381">
        <f t="shared" si="13"/>
        <v>0.52893279712113805</v>
      </c>
      <c r="K39" s="350">
        <f t="shared" si="9"/>
        <v>1.4709690012938773E-2</v>
      </c>
      <c r="L39" s="348">
        <f t="shared" si="10"/>
        <v>2.1361951006539073</v>
      </c>
      <c r="M39" s="382">
        <f t="shared" si="11"/>
        <v>4.2171215170666585</v>
      </c>
      <c r="N39" s="348">
        <f t="shared" si="14"/>
        <v>-3.0609782525167117E-2</v>
      </c>
      <c r="O39" s="355"/>
      <c r="U39" s="355"/>
      <c r="V39" s="355"/>
      <c r="W39" s="355"/>
    </row>
    <row r="40" spans="2:23">
      <c r="B40" s="347" t="s">
        <v>74</v>
      </c>
      <c r="C40" s="348">
        <f t="shared" si="3"/>
        <v>4.2171215170666585</v>
      </c>
      <c r="D40" s="377">
        <f t="shared" si="4"/>
        <v>7.3411952514095047E-2</v>
      </c>
      <c r="E40" s="353">
        <f t="shared" si="5"/>
        <v>4.3845811050875128</v>
      </c>
      <c r="F40" s="378">
        <f t="shared" si="12"/>
        <v>0.32188065988088288</v>
      </c>
      <c r="G40" s="379">
        <f t="shared" si="6"/>
        <v>37.824440628930127</v>
      </c>
      <c r="H40" s="353">
        <f t="shared" si="7"/>
        <v>43.598296673083659</v>
      </c>
      <c r="I40" s="380">
        <f t="shared" si="8"/>
        <v>6.7192003123071192E-3</v>
      </c>
      <c r="J40" s="381">
        <f t="shared" si="13"/>
        <v>-3.8795695335092764E-2</v>
      </c>
      <c r="K40" s="350">
        <f t="shared" si="9"/>
        <v>6.7192003123071192E-3</v>
      </c>
      <c r="L40" s="348">
        <f t="shared" si="10"/>
        <v>4.3845811050875128</v>
      </c>
      <c r="M40" s="382">
        <f t="shared" si="11"/>
        <v>4.2171215170666585</v>
      </c>
      <c r="N40" s="348">
        <f t="shared" si="14"/>
        <v>1.1251945161285454E-3</v>
      </c>
      <c r="O40" s="355"/>
      <c r="U40" s="355"/>
      <c r="V40" s="355"/>
      <c r="W40" s="355"/>
    </row>
    <row r="41" spans="2:23">
      <c r="B41" s="347" t="s">
        <v>75</v>
      </c>
      <c r="C41" s="348">
        <f t="shared" si="3"/>
        <v>4.2171215170666585</v>
      </c>
      <c r="D41" s="377">
        <f t="shared" si="4"/>
        <v>5.0115058346478746E-2</v>
      </c>
      <c r="E41" s="353">
        <f t="shared" si="5"/>
        <v>-0.294473213815035</v>
      </c>
      <c r="F41" s="378">
        <f t="shared" si="12"/>
        <v>-1.4757542291815589E-2</v>
      </c>
      <c r="G41" s="379">
        <f t="shared" si="6"/>
        <v>26.149884320434492</v>
      </c>
      <c r="H41" s="353">
        <f t="shared" si="7"/>
        <v>43.598296673083659</v>
      </c>
      <c r="I41" s="380">
        <f t="shared" si="8"/>
        <v>1.3513098928227794E-2</v>
      </c>
      <c r="J41" s="381">
        <f t="shared" si="13"/>
        <v>-0.23578212226186007</v>
      </c>
      <c r="K41" s="350">
        <f t="shared" si="9"/>
        <v>1.3513098928227794E-2</v>
      </c>
      <c r="L41" s="348">
        <f t="shared" si="10"/>
        <v>-0.294473213815035</v>
      </c>
      <c r="M41" s="382">
        <f t="shared" si="11"/>
        <v>4.2171215170666585</v>
      </c>
      <c r="N41" s="348">
        <f t="shared" si="14"/>
        <v>-6.0965625922475578E-2</v>
      </c>
      <c r="O41" s="355"/>
      <c r="U41" s="355"/>
      <c r="V41" s="355"/>
      <c r="W41" s="355"/>
    </row>
    <row r="42" spans="2:23">
      <c r="B42" s="347" t="s">
        <v>76</v>
      </c>
      <c r="C42" s="348">
        <f t="shared" si="3"/>
        <v>4.2171215170666585</v>
      </c>
      <c r="D42" s="377">
        <f t="shared" si="4"/>
        <v>1.6243482073407249E-2</v>
      </c>
      <c r="E42" s="353">
        <f t="shared" si="5"/>
        <v>-0.89560508421166674</v>
      </c>
      <c r="F42" s="378">
        <f t="shared" si="12"/>
        <v>-1.4547745130244599E-2</v>
      </c>
      <c r="G42" s="379">
        <f t="shared" si="6"/>
        <v>24.412980111738644</v>
      </c>
      <c r="H42" s="353">
        <f t="shared" si="7"/>
        <v>43.598296673083659</v>
      </c>
      <c r="I42" s="380">
        <f t="shared" si="8"/>
        <v>6.8431337583272842E-4</v>
      </c>
      <c r="J42" s="381">
        <f t="shared" si="13"/>
        <v>-1.312876874251356E-2</v>
      </c>
      <c r="K42" s="350">
        <f t="shared" si="9"/>
        <v>6.8431337583272842E-4</v>
      </c>
      <c r="L42" s="348">
        <f t="shared" si="10"/>
        <v>-0.89560508421166674</v>
      </c>
      <c r="M42" s="382">
        <f t="shared" si="11"/>
        <v>4.2171215170666585</v>
      </c>
      <c r="N42" s="348">
        <f t="shared" si="14"/>
        <v>-3.4987072002305628E-3</v>
      </c>
      <c r="O42" s="355"/>
      <c r="U42" s="355"/>
      <c r="V42" s="355"/>
      <c r="W42" s="355"/>
    </row>
    <row r="43" spans="2:23">
      <c r="B43" s="347" t="s">
        <v>77</v>
      </c>
      <c r="C43" s="348">
        <f t="shared" si="3"/>
        <v>4.2171215170666585</v>
      </c>
      <c r="D43" s="377">
        <f t="shared" si="4"/>
        <v>6.9284496828915396E-2</v>
      </c>
      <c r="E43" s="353">
        <f t="shared" si="5"/>
        <v>0.80408588582588791</v>
      </c>
      <c r="F43" s="378">
        <f t="shared" si="12"/>
        <v>5.5710686006679361E-2</v>
      </c>
      <c r="G43" s="379">
        <f t="shared" si="6"/>
        <v>18.364598264753898</v>
      </c>
      <c r="H43" s="353">
        <f t="shared" si="7"/>
        <v>43.598296673083659</v>
      </c>
      <c r="I43" s="380">
        <f t="shared" si="8"/>
        <v>-1.281140843453335E-3</v>
      </c>
      <c r="J43" s="381">
        <f t="shared" si="13"/>
        <v>3.2327921662294666E-2</v>
      </c>
      <c r="K43" s="350">
        <f t="shared" si="9"/>
        <v>-1.281140843453335E-3</v>
      </c>
      <c r="L43" s="348">
        <f t="shared" si="10"/>
        <v>0.80408588582588791</v>
      </c>
      <c r="M43" s="382">
        <f t="shared" si="11"/>
        <v>4.2171215170666585</v>
      </c>
      <c r="N43" s="348">
        <f t="shared" si="14"/>
        <v>4.3725793473440864E-3</v>
      </c>
      <c r="O43" s="355"/>
      <c r="U43" s="355"/>
      <c r="V43" s="355"/>
      <c r="W43" s="355"/>
    </row>
    <row r="44" spans="2:23">
      <c r="B44" s="347" t="s">
        <v>262</v>
      </c>
      <c r="C44" s="348">
        <f t="shared" si="3"/>
        <v>4.2171215170666585</v>
      </c>
      <c r="D44" s="377">
        <f t="shared" si="4"/>
        <v>7.9781412674833019E-2</v>
      </c>
      <c r="E44" s="353">
        <f t="shared" si="5"/>
        <v>2.0631708957876391</v>
      </c>
      <c r="F44" s="378">
        <f t="shared" si="12"/>
        <v>0.16460268865553854</v>
      </c>
      <c r="G44" s="379">
        <f t="shared" si="6"/>
        <v>28.478585254743493</v>
      </c>
      <c r="H44" s="353">
        <f t="shared" si="7"/>
        <v>43.598296673083659</v>
      </c>
      <c r="I44" s="380">
        <f t="shared" si="8"/>
        <v>4.2107139473467614E-3</v>
      </c>
      <c r="J44" s="381">
        <f t="shared" si="13"/>
        <v>-6.3664779749063025E-2</v>
      </c>
      <c r="K44" s="350">
        <f t="shared" si="9"/>
        <v>4.2107139473467614E-3</v>
      </c>
      <c r="L44" s="348">
        <f t="shared" si="10"/>
        <v>2.0631708957876391</v>
      </c>
      <c r="M44" s="382">
        <f t="shared" si="11"/>
        <v>4.2171215170666585</v>
      </c>
      <c r="N44" s="348">
        <f t="shared" si="14"/>
        <v>-9.0696699229157896E-3</v>
      </c>
      <c r="O44" s="355"/>
      <c r="U44" s="355"/>
      <c r="V44" s="355"/>
      <c r="W44" s="355"/>
    </row>
    <row r="46" spans="2:23" ht="15">
      <c r="D46"/>
      <c r="F46" s="383">
        <f>SUM(F30:F44)</f>
        <v>3.3564490324090404</v>
      </c>
      <c r="I46"/>
      <c r="J46" s="348">
        <f>SUM(J30:J44)</f>
        <v>2.6787443471289962</v>
      </c>
      <c r="K46"/>
      <c r="N46" s="348">
        <f>SUM(N30:N44)</f>
        <v>-1.5704001913077286</v>
      </c>
    </row>
    <row r="47" spans="2:23">
      <c r="B47" s="355"/>
      <c r="F47" s="384"/>
      <c r="I47" s="355"/>
    </row>
    <row r="48" spans="2:23">
      <c r="B48" s="355"/>
      <c r="E48" s="385" t="s">
        <v>263</v>
      </c>
      <c r="F48" s="384"/>
      <c r="I48" s="348" t="s">
        <v>264</v>
      </c>
      <c r="M48" s="348" t="s">
        <v>265</v>
      </c>
    </row>
    <row r="49" spans="2:13">
      <c r="B49" s="355"/>
      <c r="E49" s="385"/>
      <c r="F49" s="384"/>
      <c r="I49" s="348"/>
      <c r="M49" s="348"/>
    </row>
    <row r="50" spans="2:13">
      <c r="B50" s="386" t="s">
        <v>266</v>
      </c>
      <c r="C50" s="387">
        <f>F46+J46+N46</f>
        <v>4.464793188230308</v>
      </c>
      <c r="D50" s="355"/>
      <c r="E50" s="385"/>
      <c r="F50" s="384"/>
      <c r="I50" s="348"/>
      <c r="M50" s="348"/>
    </row>
    <row r="51" spans="2:13">
      <c r="B51" s="355"/>
      <c r="E51" s="385"/>
      <c r="F51" s="384"/>
      <c r="I51" s="348"/>
      <c r="M51" s="348"/>
    </row>
    <row r="52" spans="2:13">
      <c r="B52" s="355"/>
      <c r="E52" s="385"/>
      <c r="F52" s="384"/>
    </row>
    <row r="53" spans="2:13" ht="15">
      <c r="B53" s="64" t="s">
        <v>296</v>
      </c>
      <c r="F53" s="384"/>
    </row>
    <row r="54" spans="2:13">
      <c r="B54" s="355" t="s">
        <v>267</v>
      </c>
      <c r="F54" s="384"/>
    </row>
    <row r="55" spans="2:13">
      <c r="B55" s="355"/>
      <c r="F55" s="384"/>
    </row>
    <row r="56" spans="2:13">
      <c r="B56" s="388" t="s">
        <v>273</v>
      </c>
      <c r="G56" s="389">
        <f>(POWER(D6/C6,1/12)-1)*100</f>
        <v>0.77238479775842972</v>
      </c>
    </row>
    <row r="57" spans="2:13">
      <c r="B57" s="355"/>
      <c r="F57" s="384"/>
    </row>
    <row r="58" spans="2:13">
      <c r="B58" s="355"/>
      <c r="F58" s="384"/>
    </row>
    <row r="59" spans="2:13" ht="15">
      <c r="B59" s="390"/>
      <c r="C59" s="367"/>
      <c r="D59" s="367"/>
      <c r="E59" s="367"/>
      <c r="F59" s="384"/>
    </row>
    <row r="60" spans="2:13">
      <c r="B60" s="341" t="s">
        <v>64</v>
      </c>
      <c r="C60" s="348"/>
      <c r="F60" s="384"/>
    </row>
    <row r="61" spans="2:13">
      <c r="B61" s="347" t="s">
        <v>249</v>
      </c>
      <c r="C61" s="348">
        <f t="shared" ref="C61:C75" si="15">$G$56*(F30/$C$29)</f>
        <v>8.5534641784641499E-2</v>
      </c>
      <c r="D61" s="348">
        <f t="shared" ref="D61:D75" si="16">$G$56*(J30/$C$29)</f>
        <v>5.6907492401835166E-2</v>
      </c>
      <c r="E61" s="348">
        <f t="shared" ref="E61:E75" si="17">$G$56*(N30/$C$29)</f>
        <v>-1.6156168776580347E-2</v>
      </c>
      <c r="F61" s="383">
        <f t="shared" ref="F61:F75" si="18">SUM(C61:E61)</f>
        <v>0.12628596540989631</v>
      </c>
      <c r="G61" s="351"/>
    </row>
    <row r="62" spans="2:13">
      <c r="B62" s="347" t="s">
        <v>206</v>
      </c>
      <c r="C62" s="348">
        <f t="shared" si="15"/>
        <v>-0.32366294120553479</v>
      </c>
      <c r="D62" s="348">
        <f t="shared" si="16"/>
        <v>0.4505432395867332</v>
      </c>
      <c r="E62" s="348">
        <f t="shared" si="17"/>
        <v>-0.18473176825623155</v>
      </c>
      <c r="F62" s="383">
        <f t="shared" si="18"/>
        <v>-5.7851469875033146E-2</v>
      </c>
      <c r="G62" s="351"/>
    </row>
    <row r="63" spans="2:13">
      <c r="B63" s="347" t="s">
        <v>67</v>
      </c>
      <c r="C63" s="348">
        <f t="shared" si="15"/>
        <v>1.3228398507319742E-2</v>
      </c>
      <c r="D63" s="348">
        <f t="shared" si="16"/>
        <v>-1.9926519914090944E-3</v>
      </c>
      <c r="E63" s="348">
        <f t="shared" si="17"/>
        <v>-7.0384609674850748E-5</v>
      </c>
      <c r="F63" s="383">
        <f t="shared" si="18"/>
        <v>1.1165361906235799E-2</v>
      </c>
      <c r="G63" s="351"/>
    </row>
    <row r="64" spans="2:13">
      <c r="B64" s="347" t="s">
        <v>68</v>
      </c>
      <c r="C64" s="348">
        <f t="shared" si="15"/>
        <v>3.4303103068951371E-3</v>
      </c>
      <c r="D64" s="348">
        <f t="shared" si="16"/>
        <v>-3.938450792221828E-2</v>
      </c>
      <c r="E64" s="348">
        <f t="shared" si="17"/>
        <v>-2.8335625461583379E-2</v>
      </c>
      <c r="F64" s="383">
        <f t="shared" si="18"/>
        <v>-6.4289823076906519E-2</v>
      </c>
      <c r="G64" s="351"/>
    </row>
    <row r="65" spans="2:7">
      <c r="B65" s="347" t="s">
        <v>69</v>
      </c>
      <c r="C65" s="348">
        <f t="shared" si="15"/>
        <v>0.23410884345274896</v>
      </c>
      <c r="D65" s="348">
        <f t="shared" si="16"/>
        <v>-2.5920567069489992E-2</v>
      </c>
      <c r="E65" s="348">
        <f t="shared" si="17"/>
        <v>-2.6455028472781819E-2</v>
      </c>
      <c r="F65" s="383">
        <f t="shared" si="18"/>
        <v>0.18173324791047712</v>
      </c>
      <c r="G65" s="351"/>
    </row>
    <row r="66" spans="2:7">
      <c r="B66" s="347" t="s">
        <v>70</v>
      </c>
      <c r="C66" s="348">
        <f t="shared" si="15"/>
        <v>0.20180480043067917</v>
      </c>
      <c r="D66" s="348">
        <f t="shared" si="16"/>
        <v>5.5263810808530165E-3</v>
      </c>
      <c r="E66" s="348">
        <f t="shared" si="17"/>
        <v>-1.2636773761769585E-2</v>
      </c>
      <c r="F66" s="383">
        <f t="shared" si="18"/>
        <v>0.1946944077497626</v>
      </c>
      <c r="G66" s="351"/>
    </row>
    <row r="67" spans="2:7">
      <c r="B67" s="347" t="s">
        <v>71</v>
      </c>
      <c r="C67" s="348">
        <f t="shared" si="15"/>
        <v>0.16179359010190764</v>
      </c>
      <c r="D67" s="348">
        <f t="shared" si="16"/>
        <v>7.058617258383755E-3</v>
      </c>
      <c r="E67" s="348">
        <f t="shared" si="17"/>
        <v>-8.5586372888875892E-4</v>
      </c>
      <c r="F67" s="383">
        <f t="shared" si="18"/>
        <v>0.16799634363140262</v>
      </c>
      <c r="G67" s="351"/>
    </row>
    <row r="68" spans="2:7">
      <c r="B68" s="347" t="s">
        <v>72</v>
      </c>
      <c r="C68" s="348">
        <f t="shared" si="15"/>
        <v>3.3121908055114752E-2</v>
      </c>
      <c r="D68" s="348">
        <f t="shared" si="16"/>
        <v>-4.1294304823667645E-5</v>
      </c>
      <c r="E68" s="348">
        <f t="shared" si="17"/>
        <v>-1.089613263809007E-5</v>
      </c>
      <c r="F68" s="383">
        <f t="shared" si="18"/>
        <v>3.306971761765299E-2</v>
      </c>
      <c r="G68" s="351"/>
    </row>
    <row r="69" spans="2:7">
      <c r="B69" s="347" t="s">
        <v>73</v>
      </c>
      <c r="C69" s="348">
        <f t="shared" si="15"/>
        <v>8.0786385936631983E-2</v>
      </c>
      <c r="D69" s="348">
        <f t="shared" si="16"/>
        <v>-5.1479826171093419E-4</v>
      </c>
      <c r="E69" s="348">
        <f t="shared" si="17"/>
        <v>-3.0589687383518807E-4</v>
      </c>
      <c r="F69" s="383">
        <f t="shared" si="18"/>
        <v>7.996569080108587E-2</v>
      </c>
      <c r="G69" s="351"/>
    </row>
    <row r="70" spans="2:7">
      <c r="B70" s="347" t="s">
        <v>82</v>
      </c>
      <c r="C70" s="348">
        <f t="shared" si="15"/>
        <v>3.0664934921886558E-2</v>
      </c>
      <c r="D70" s="348">
        <f t="shared" si="16"/>
        <v>9.6876423854246066E-2</v>
      </c>
      <c r="E70" s="348">
        <f t="shared" si="17"/>
        <v>-5.6063195213724758E-3</v>
      </c>
      <c r="F70" s="383">
        <f t="shared" si="18"/>
        <v>0.12193503925476015</v>
      </c>
      <c r="G70" s="351"/>
    </row>
    <row r="71" spans="2:7">
      <c r="B71" s="347" t="s">
        <v>74</v>
      </c>
      <c r="C71" s="348">
        <f t="shared" si="15"/>
        <v>5.8953892454438328E-2</v>
      </c>
      <c r="D71" s="348">
        <f t="shared" si="16"/>
        <v>-7.1056063179645926E-3</v>
      </c>
      <c r="E71" s="348">
        <f t="shared" si="17"/>
        <v>2.060844429693733E-4</v>
      </c>
      <c r="F71" s="383">
        <f t="shared" si="18"/>
        <v>5.2054370579443107E-2</v>
      </c>
      <c r="G71" s="351"/>
    </row>
    <row r="72" spans="2:7">
      <c r="B72" s="347" t="s">
        <v>75</v>
      </c>
      <c r="C72" s="348">
        <f t="shared" si="15"/>
        <v>-2.7029103316908963E-3</v>
      </c>
      <c r="D72" s="348">
        <f t="shared" si="16"/>
        <v>-4.3184557542689739E-2</v>
      </c>
      <c r="E72" s="348">
        <f t="shared" si="17"/>
        <v>-1.11661289478567E-2</v>
      </c>
      <c r="F72" s="383">
        <f t="shared" si="18"/>
        <v>-5.7053596822237339E-2</v>
      </c>
      <c r="G72" s="351"/>
    </row>
    <row r="73" spans="2:7">
      <c r="B73" s="347" t="s">
        <v>76</v>
      </c>
      <c r="C73" s="348">
        <f t="shared" si="15"/>
        <v>-2.6644850367226317E-3</v>
      </c>
      <c r="D73" s="348">
        <f t="shared" si="16"/>
        <v>-2.4045931209155723E-3</v>
      </c>
      <c r="E73" s="348">
        <f t="shared" si="17"/>
        <v>-6.4080398023383075E-4</v>
      </c>
      <c r="F73" s="383">
        <f t="shared" si="18"/>
        <v>-5.7098821378720344E-3</v>
      </c>
      <c r="G73" s="351"/>
    </row>
    <row r="74" spans="2:7">
      <c r="B74" s="347" t="s">
        <v>77</v>
      </c>
      <c r="C74" s="348">
        <f t="shared" si="15"/>
        <v>1.0203663036530957E-2</v>
      </c>
      <c r="D74" s="348">
        <f t="shared" si="16"/>
        <v>5.9210044420181076E-3</v>
      </c>
      <c r="E74" s="348">
        <f t="shared" si="17"/>
        <v>8.0085759948179958E-4</v>
      </c>
      <c r="F74" s="383">
        <f t="shared" si="18"/>
        <v>1.6925525078030863E-2</v>
      </c>
      <c r="G74" s="351"/>
    </row>
    <row r="75" spans="2:7">
      <c r="B75" s="347" t="s">
        <v>78</v>
      </c>
      <c r="C75" s="348">
        <f t="shared" si="15"/>
        <v>3.0147723719409318E-2</v>
      </c>
      <c r="D75" s="348">
        <f t="shared" si="16"/>
        <v>-1.1660491126900043E-2</v>
      </c>
      <c r="E75" s="348">
        <f t="shared" si="17"/>
        <v>-1.6611508918575693E-3</v>
      </c>
      <c r="F75" s="383">
        <f t="shared" si="18"/>
        <v>1.6826081700651706E-2</v>
      </c>
      <c r="G75" s="351"/>
    </row>
    <row r="76" spans="2:7">
      <c r="B76" s="352"/>
    </row>
    <row r="77" spans="2:7" ht="22.5">
      <c r="B77" s="352"/>
      <c r="C77" s="391" t="s">
        <v>269</v>
      </c>
      <c r="D77" s="392" t="s">
        <v>270</v>
      </c>
      <c r="E77" s="392" t="s">
        <v>271</v>
      </c>
      <c r="G77" s="391"/>
    </row>
    <row r="82" spans="3:7">
      <c r="C82" s="385" t="s">
        <v>272</v>
      </c>
      <c r="D82" s="385" t="s">
        <v>272</v>
      </c>
      <c r="E82" s="385" t="s">
        <v>272</v>
      </c>
      <c r="G82" s="393" t="s">
        <v>266</v>
      </c>
    </row>
    <row r="84" spans="3:7">
      <c r="C84" s="348">
        <f>SUM(C61:C75)</f>
        <v>0.61474875613425572</v>
      </c>
      <c r="D84" s="348">
        <f>SUM(D61:D75)</f>
        <v>0.49062409096594739</v>
      </c>
      <c r="E84" s="348">
        <f>SUM(E61:E75)</f>
        <v>-0.28762586737285295</v>
      </c>
      <c r="G84" s="342">
        <f>SUM(C84:E84)</f>
        <v>0.81774697972735022</v>
      </c>
    </row>
  </sheetData>
  <pageMargins left="0.70866141732283472" right="0.70866141732283472" top="0.74803149606299213" bottom="0.74803149606299213" header="0.31496062992125984" footer="0.31496062992125984"/>
  <pageSetup scale="50" fitToWidth="2" orientation="landscape" r:id="rId1"/>
  <drawing r:id="rId2"/>
</worksheet>
</file>

<file path=xl/worksheets/sheet13.xml><?xml version="1.0" encoding="utf-8"?>
<worksheet xmlns="http://schemas.openxmlformats.org/spreadsheetml/2006/main" xmlns:r="http://schemas.openxmlformats.org/officeDocument/2006/relationships">
  <sheetPr>
    <pageSetUpPr fitToPage="1"/>
  </sheetPr>
  <dimension ref="B1:W90"/>
  <sheetViews>
    <sheetView zoomScaleNormal="100" workbookViewId="0"/>
  </sheetViews>
  <sheetFormatPr defaultRowHeight="11.25"/>
  <cols>
    <col min="1" max="1" width="9.140625" style="337"/>
    <col min="2" max="2" width="31.140625" style="337" customWidth="1"/>
    <col min="3" max="14" width="15.7109375" style="337" customWidth="1"/>
    <col min="15" max="16384" width="9.140625" style="337"/>
  </cols>
  <sheetData>
    <row r="1" spans="2:16" ht="15">
      <c r="B1" s="11" t="str">
        <f>ToC!B39</f>
        <v>Appendix Table 24: CSLS Labour Productivity Growth Decomposition for Canada, Oil and Gas Extraction, 2000-2012</v>
      </c>
    </row>
    <row r="3" spans="2:16" ht="15">
      <c r="B3" s="413" t="s">
        <v>294</v>
      </c>
    </row>
    <row r="5" spans="2:16" ht="45">
      <c r="B5" s="338"/>
      <c r="C5" s="339" t="s">
        <v>241</v>
      </c>
      <c r="D5" s="339" t="s">
        <v>242</v>
      </c>
      <c r="E5" s="340" t="s">
        <v>243</v>
      </c>
      <c r="F5" s="339" t="s">
        <v>244</v>
      </c>
      <c r="G5" s="339" t="s">
        <v>245</v>
      </c>
      <c r="H5" s="339" t="s">
        <v>246</v>
      </c>
      <c r="I5" s="339" t="s">
        <v>247</v>
      </c>
      <c r="J5" s="339" t="s">
        <v>248</v>
      </c>
    </row>
    <row r="6" spans="2:16">
      <c r="B6" s="341" t="s">
        <v>64</v>
      </c>
      <c r="C6" s="342">
        <v>43.598296673083659</v>
      </c>
      <c r="D6" s="342">
        <v>47.815418190150318</v>
      </c>
      <c r="E6" s="343">
        <f t="shared" ref="E6:E23" si="0">D6-C6</f>
        <v>4.2171215170666585</v>
      </c>
      <c r="F6" s="344">
        <v>21631.708220246343</v>
      </c>
      <c r="G6" s="344">
        <v>24143.131999999994</v>
      </c>
      <c r="H6" s="345">
        <f t="shared" ref="H6:I23" si="1">F6/F$6</f>
        <v>1</v>
      </c>
      <c r="I6" s="345">
        <f t="shared" si="1"/>
        <v>1</v>
      </c>
      <c r="J6" s="345">
        <f t="shared" ref="J6:J23" si="2">I6-H6</f>
        <v>0</v>
      </c>
      <c r="L6" s="346"/>
      <c r="M6" s="346"/>
    </row>
    <row r="7" spans="2:16">
      <c r="B7" s="347" t="s">
        <v>249</v>
      </c>
      <c r="C7" s="348">
        <v>22.084796818616741</v>
      </c>
      <c r="D7" s="348">
        <v>32.409650726515217</v>
      </c>
      <c r="E7" s="343">
        <f t="shared" si="0"/>
        <v>10.324853907898476</v>
      </c>
      <c r="F7" s="349">
        <v>978.43355912551908</v>
      </c>
      <c r="G7" s="349">
        <v>743.34299999999996</v>
      </c>
      <c r="H7" s="350">
        <f t="shared" si="1"/>
        <v>4.5231451402887715E-2</v>
      </c>
      <c r="I7" s="350">
        <f t="shared" si="1"/>
        <v>3.0789004508611398E-2</v>
      </c>
      <c r="J7" s="350">
        <f t="shared" si="2"/>
        <v>-1.4442446894276317E-2</v>
      </c>
      <c r="O7" s="351"/>
      <c r="P7" s="351"/>
    </row>
    <row r="8" spans="2:16">
      <c r="B8" s="347" t="s">
        <v>11</v>
      </c>
      <c r="C8" s="348">
        <v>1419.1375345403626</v>
      </c>
      <c r="D8" s="348">
        <v>639.47908566785054</v>
      </c>
      <c r="E8" s="343">
        <f t="shared" si="0"/>
        <v>-779.65844887251205</v>
      </c>
      <c r="F8" s="349">
        <v>55.318105602376498</v>
      </c>
      <c r="G8" s="349">
        <v>142.749</v>
      </c>
      <c r="H8" s="350">
        <f t="shared" si="1"/>
        <v>2.5572694046696294E-3</v>
      </c>
      <c r="I8" s="350">
        <f t="shared" si="1"/>
        <v>5.9126131605460311E-3</v>
      </c>
      <c r="J8" s="350">
        <f t="shared" si="2"/>
        <v>3.3553437558764016E-3</v>
      </c>
      <c r="O8" s="351"/>
      <c r="P8" s="351"/>
    </row>
    <row r="9" spans="2:16">
      <c r="B9" s="347" t="s">
        <v>19</v>
      </c>
      <c r="C9" s="348">
        <v>233.91479159147522</v>
      </c>
      <c r="D9" s="348">
        <v>153.88744224506229</v>
      </c>
      <c r="E9" s="343">
        <f t="shared" si="0"/>
        <v>-80.027349346412933</v>
      </c>
      <c r="F9" s="349">
        <v>100.75036229927272</v>
      </c>
      <c r="G9" s="349">
        <v>137.86699999999999</v>
      </c>
      <c r="H9" s="350">
        <f t="shared" si="1"/>
        <v>4.6575314937437415E-3</v>
      </c>
      <c r="I9" s="350">
        <f t="shared" si="1"/>
        <v>5.7104024448857765E-3</v>
      </c>
      <c r="J9" s="350">
        <f t="shared" si="2"/>
        <v>1.0528709511420349E-3</v>
      </c>
      <c r="O9" s="351"/>
      <c r="P9" s="351"/>
    </row>
    <row r="10" spans="2:16">
      <c r="B10" s="347" t="s">
        <v>5</v>
      </c>
      <c r="C10" s="348">
        <v>46.003168077745165</v>
      </c>
      <c r="D10" s="348">
        <v>44.031732856595582</v>
      </c>
      <c r="E10" s="343">
        <f t="shared" si="0"/>
        <v>-1.9714352211495836</v>
      </c>
      <c r="F10" s="349">
        <v>156.22837079076814</v>
      </c>
      <c r="G10" s="349">
        <v>250.59200000000001</v>
      </c>
      <c r="H10" s="350">
        <f t="shared" si="1"/>
        <v>7.2221929586007054E-3</v>
      </c>
      <c r="I10" s="350">
        <f t="shared" si="1"/>
        <v>1.0379432130015281E-2</v>
      </c>
      <c r="J10" s="350">
        <f t="shared" si="2"/>
        <v>3.1572391714145753E-3</v>
      </c>
      <c r="O10" s="351"/>
      <c r="P10" s="351"/>
    </row>
    <row r="11" spans="2:16">
      <c r="B11" s="347" t="s">
        <v>67</v>
      </c>
      <c r="C11" s="348">
        <v>166.92541405918195</v>
      </c>
      <c r="D11" s="348">
        <v>175.49870567367077</v>
      </c>
      <c r="E11" s="343">
        <f t="shared" si="0"/>
        <v>8.5732916144888236</v>
      </c>
      <c r="F11" s="349">
        <v>182.23546021468832</v>
      </c>
      <c r="G11" s="349">
        <v>201.26300000000001</v>
      </c>
      <c r="H11" s="350">
        <f t="shared" si="1"/>
        <v>8.4244599806557949E-3</v>
      </c>
      <c r="I11" s="350">
        <f t="shared" si="1"/>
        <v>8.3362423731933397E-3</v>
      </c>
      <c r="J11" s="350">
        <f t="shared" si="2"/>
        <v>-8.8217607462455147E-5</v>
      </c>
      <c r="O11" s="351"/>
      <c r="P11" s="351"/>
    </row>
    <row r="12" spans="2:16">
      <c r="B12" s="347" t="s">
        <v>68</v>
      </c>
      <c r="C12" s="348">
        <v>38.050356381633677</v>
      </c>
      <c r="D12" s="348">
        <v>38.275950100708741</v>
      </c>
      <c r="E12" s="343">
        <f t="shared" si="0"/>
        <v>0.22559371907506431</v>
      </c>
      <c r="F12" s="349">
        <v>1795.8895308198971</v>
      </c>
      <c r="G12" s="349">
        <v>2940.1619999999998</v>
      </c>
      <c r="H12" s="350">
        <f t="shared" si="1"/>
        <v>8.3021160998234173E-2</v>
      </c>
      <c r="I12" s="350">
        <f t="shared" si="1"/>
        <v>0.12178047156433558</v>
      </c>
      <c r="J12" s="350">
        <f t="shared" si="2"/>
        <v>3.8759310566101407E-2</v>
      </c>
      <c r="O12" s="351"/>
      <c r="P12" s="351"/>
    </row>
    <row r="13" spans="2:16">
      <c r="B13" s="347" t="s">
        <v>69</v>
      </c>
      <c r="C13" s="348">
        <v>45.855273070395505</v>
      </c>
      <c r="D13" s="348">
        <v>52.375908036578082</v>
      </c>
      <c r="E13" s="343">
        <f t="shared" si="0"/>
        <v>6.5206349661825769</v>
      </c>
      <c r="F13" s="349">
        <v>4240.3445374169733</v>
      </c>
      <c r="G13" s="349">
        <v>3218.7579999999998</v>
      </c>
      <c r="H13" s="350">
        <f t="shared" si="1"/>
        <v>0.19602448841502931</v>
      </c>
      <c r="I13" s="350">
        <f t="shared" si="1"/>
        <v>0.13331981948323857</v>
      </c>
      <c r="J13" s="350">
        <f t="shared" si="2"/>
        <v>-6.2704668931790747E-2</v>
      </c>
      <c r="O13" s="351"/>
      <c r="P13" s="351"/>
    </row>
    <row r="14" spans="2:16">
      <c r="B14" s="347" t="s">
        <v>70</v>
      </c>
      <c r="C14" s="348">
        <v>38.681829288689279</v>
      </c>
      <c r="D14" s="348">
        <v>54.141079268261663</v>
      </c>
      <c r="E14" s="343">
        <f t="shared" si="0"/>
        <v>15.459249979572384</v>
      </c>
      <c r="F14" s="349">
        <v>1541.7582725581401</v>
      </c>
      <c r="G14" s="349">
        <v>1572.5840000000001</v>
      </c>
      <c r="H14" s="350">
        <f t="shared" si="1"/>
        <v>7.1273070848612924E-2</v>
      </c>
      <c r="I14" s="350">
        <f t="shared" si="1"/>
        <v>6.5135873837744024E-2</v>
      </c>
      <c r="J14" s="350">
        <f t="shared" si="2"/>
        <v>-6.1371970108689E-3</v>
      </c>
      <c r="O14" s="351"/>
      <c r="P14" s="351"/>
    </row>
    <row r="15" spans="2:16">
      <c r="B15" s="347" t="s">
        <v>71</v>
      </c>
      <c r="C15" s="348">
        <v>20.819803554779348</v>
      </c>
      <c r="D15" s="348">
        <v>27.798837971365195</v>
      </c>
      <c r="E15" s="343">
        <f t="shared" si="0"/>
        <v>6.9790344165858471</v>
      </c>
      <c r="F15" s="349">
        <v>2738.0362036158735</v>
      </c>
      <c r="G15" s="349">
        <v>3015.0720000000001</v>
      </c>
      <c r="H15" s="350">
        <f t="shared" si="1"/>
        <v>0.12657512646427019</v>
      </c>
      <c r="I15" s="350">
        <f t="shared" si="1"/>
        <v>0.12488321730585746</v>
      </c>
      <c r="J15" s="350">
        <f t="shared" si="2"/>
        <v>-1.6919091584127327E-3</v>
      </c>
      <c r="O15" s="351"/>
      <c r="P15" s="351"/>
    </row>
    <row r="16" spans="2:16">
      <c r="B16" s="347" t="s">
        <v>72</v>
      </c>
      <c r="C16" s="348">
        <v>38.374455746230851</v>
      </c>
      <c r="D16" s="348">
        <v>41.213187098786292</v>
      </c>
      <c r="E16" s="343">
        <f t="shared" si="0"/>
        <v>2.8387313525554418</v>
      </c>
      <c r="F16" s="349">
        <v>1378.0477531372612</v>
      </c>
      <c r="G16" s="349">
        <v>1539.08</v>
      </c>
      <c r="H16" s="350">
        <f t="shared" si="1"/>
        <v>6.3704989874422774E-2</v>
      </c>
      <c r="I16" s="350">
        <f t="shared" si="1"/>
        <v>6.374814999147585E-2</v>
      </c>
      <c r="J16" s="350">
        <f t="shared" si="2"/>
        <v>4.3160117053075986E-5</v>
      </c>
      <c r="O16" s="351"/>
      <c r="P16" s="351"/>
    </row>
    <row r="17" spans="2:23">
      <c r="B17" s="347" t="s">
        <v>73</v>
      </c>
      <c r="C17" s="348">
        <v>66.977753785271304</v>
      </c>
      <c r="D17" s="348">
        <v>85.087118875215111</v>
      </c>
      <c r="E17" s="343">
        <f t="shared" si="0"/>
        <v>18.109365089943807</v>
      </c>
      <c r="F17" s="349">
        <v>526.87570136054308</v>
      </c>
      <c r="G17" s="349">
        <v>585.14300000000003</v>
      </c>
      <c r="H17" s="350">
        <f t="shared" si="1"/>
        <v>2.4356638689653286E-2</v>
      </c>
      <c r="I17" s="350">
        <f t="shared" si="1"/>
        <v>2.4236416385413465E-2</v>
      </c>
      <c r="J17" s="350">
        <f t="shared" si="2"/>
        <v>-1.2022230423982053E-4</v>
      </c>
      <c r="O17" s="351"/>
      <c r="P17" s="351"/>
    </row>
    <row r="18" spans="2:23">
      <c r="B18" s="347" t="s">
        <v>82</v>
      </c>
      <c r="C18" s="348">
        <v>79.556416569280259</v>
      </c>
      <c r="D18" s="348">
        <v>81.692611669934166</v>
      </c>
      <c r="E18" s="343">
        <f t="shared" si="0"/>
        <v>2.1361951006539073</v>
      </c>
      <c r="F18" s="349">
        <v>1695.4084646687711</v>
      </c>
      <c r="G18" s="349">
        <v>2247.3820000000001</v>
      </c>
      <c r="H18" s="350">
        <f t="shared" si="1"/>
        <v>7.8376078643754177E-2</v>
      </c>
      <c r="I18" s="350">
        <f t="shared" si="1"/>
        <v>9.3085768656692949E-2</v>
      </c>
      <c r="J18" s="350">
        <f t="shared" si="2"/>
        <v>1.4709690012938773E-2</v>
      </c>
      <c r="O18" s="351"/>
      <c r="P18" s="351"/>
    </row>
    <row r="19" spans="2:23">
      <c r="B19" s="347" t="s">
        <v>74</v>
      </c>
      <c r="C19" s="348">
        <v>37.824440628930127</v>
      </c>
      <c r="D19" s="348">
        <v>42.209021734017639</v>
      </c>
      <c r="E19" s="343">
        <f t="shared" si="0"/>
        <v>4.3845811050875128</v>
      </c>
      <c r="F19" s="349">
        <v>1588.0259366634841</v>
      </c>
      <c r="G19" s="349">
        <v>1934.617</v>
      </c>
      <c r="H19" s="350">
        <f t="shared" si="1"/>
        <v>7.3411952514095047E-2</v>
      </c>
      <c r="I19" s="350">
        <f t="shared" si="1"/>
        <v>8.0131152826402166E-2</v>
      </c>
      <c r="J19" s="350">
        <f t="shared" si="2"/>
        <v>6.7192003123071192E-3</v>
      </c>
      <c r="O19" s="351"/>
      <c r="P19" s="351"/>
    </row>
    <row r="20" spans="2:23">
      <c r="B20" s="347" t="s">
        <v>75</v>
      </c>
      <c r="C20" s="348">
        <v>26.149884320434492</v>
      </c>
      <c r="D20" s="348">
        <v>25.855411106619457</v>
      </c>
      <c r="E20" s="343">
        <f t="shared" si="0"/>
        <v>-0.294473213815035</v>
      </c>
      <c r="F20" s="349">
        <v>1084.0743195916493</v>
      </c>
      <c r="G20" s="349">
        <v>1536.183</v>
      </c>
      <c r="H20" s="350">
        <f t="shared" si="1"/>
        <v>5.0115058346478746E-2</v>
      </c>
      <c r="I20" s="350">
        <f t="shared" si="1"/>
        <v>6.362815727470654E-2</v>
      </c>
      <c r="J20" s="350">
        <f t="shared" si="2"/>
        <v>1.3513098928227794E-2</v>
      </c>
      <c r="O20" s="351"/>
      <c r="P20" s="351"/>
    </row>
    <row r="21" spans="2:23">
      <c r="B21" s="347" t="s">
        <v>76</v>
      </c>
      <c r="C21" s="348">
        <v>24.412980111738644</v>
      </c>
      <c r="D21" s="348">
        <v>23.517375027526978</v>
      </c>
      <c r="E21" s="343">
        <f t="shared" si="0"/>
        <v>-0.89560508421166674</v>
      </c>
      <c r="F21" s="349">
        <v>351.37426469274772</v>
      </c>
      <c r="G21" s="349">
        <v>408.69</v>
      </c>
      <c r="H21" s="350">
        <f t="shared" si="1"/>
        <v>1.6243482073407249E-2</v>
      </c>
      <c r="I21" s="350">
        <f t="shared" si="1"/>
        <v>1.6927795449239978E-2</v>
      </c>
      <c r="J21" s="350">
        <f t="shared" si="2"/>
        <v>6.8431337583272842E-4</v>
      </c>
      <c r="O21" s="351"/>
      <c r="P21" s="351"/>
    </row>
    <row r="22" spans="2:23">
      <c r="B22" s="347" t="s">
        <v>77</v>
      </c>
      <c r="C22" s="348">
        <v>18.364598264753898</v>
      </c>
      <c r="D22" s="348">
        <v>19.168684150579786</v>
      </c>
      <c r="E22" s="343">
        <f t="shared" si="0"/>
        <v>0.80408588582588791</v>
      </c>
      <c r="F22" s="349">
        <v>1498.7420195896807</v>
      </c>
      <c r="G22" s="349">
        <v>1641.8140000000001</v>
      </c>
      <c r="H22" s="350">
        <f t="shared" si="1"/>
        <v>6.9284496828915396E-2</v>
      </c>
      <c r="I22" s="350">
        <f t="shared" si="1"/>
        <v>6.8003355985462061E-2</v>
      </c>
      <c r="J22" s="350">
        <f t="shared" si="2"/>
        <v>-1.281140843453335E-3</v>
      </c>
      <c r="O22" s="351"/>
      <c r="P22" s="351"/>
    </row>
    <row r="23" spans="2:23">
      <c r="B23" s="347" t="s">
        <v>78</v>
      </c>
      <c r="C23" s="348">
        <v>28.478585254743493</v>
      </c>
      <c r="D23" s="348">
        <v>30.541756150531132</v>
      </c>
      <c r="E23" s="343">
        <f t="shared" si="0"/>
        <v>2.0631708957876391</v>
      </c>
      <c r="F23" s="349">
        <v>1725.8082403810511</v>
      </c>
      <c r="G23" s="349">
        <v>2027.8330000000001</v>
      </c>
      <c r="H23" s="350">
        <f t="shared" si="1"/>
        <v>7.9781412674833019E-2</v>
      </c>
      <c r="I23" s="350">
        <f t="shared" si="1"/>
        <v>8.399212662217978E-2</v>
      </c>
      <c r="J23" s="350">
        <f t="shared" si="2"/>
        <v>4.2107139473467614E-3</v>
      </c>
      <c r="O23" s="351"/>
      <c r="P23" s="351"/>
    </row>
    <row r="24" spans="2:23">
      <c r="B24" s="352"/>
      <c r="C24" s="348"/>
      <c r="D24" s="348"/>
      <c r="E24" s="353"/>
      <c r="F24" s="349"/>
      <c r="G24" s="349"/>
      <c r="H24" s="350"/>
      <c r="I24" s="350"/>
      <c r="J24" s="354"/>
    </row>
    <row r="25" spans="2:23">
      <c r="B25" s="352"/>
      <c r="C25" s="348"/>
      <c r="D25" s="348"/>
      <c r="E25" s="353"/>
      <c r="F25" s="349"/>
      <c r="G25" s="349"/>
      <c r="H25" s="350"/>
      <c r="I25" s="350"/>
      <c r="J25" s="354"/>
      <c r="M25" s="355"/>
    </row>
    <row r="26" spans="2:23" ht="15">
      <c r="B26" s="64" t="s">
        <v>298</v>
      </c>
    </row>
    <row r="29" spans="2:23" s="75" customFormat="1" ht="18">
      <c r="B29" s="356"/>
      <c r="C29" s="357" t="s">
        <v>250</v>
      </c>
      <c r="D29" s="358"/>
      <c r="E29" s="359" t="s">
        <v>251</v>
      </c>
      <c r="F29"/>
      <c r="G29" s="360"/>
      <c r="H29" s="249"/>
      <c r="I29" s="361" t="s">
        <v>252</v>
      </c>
      <c r="J29" s="8"/>
      <c r="K29" s="362" t="s">
        <v>253</v>
      </c>
      <c r="L29" s="363" t="s">
        <v>254</v>
      </c>
    </row>
    <row r="30" spans="2:23" ht="33.75">
      <c r="B30" s="338"/>
      <c r="C30" s="339" t="s">
        <v>255</v>
      </c>
      <c r="D30" s="364" t="s">
        <v>256</v>
      </c>
      <c r="E30" s="365" t="s">
        <v>257</v>
      </c>
      <c r="F30" s="366"/>
      <c r="G30" s="364" t="s">
        <v>258</v>
      </c>
      <c r="H30" s="365" t="s">
        <v>259</v>
      </c>
      <c r="I30" s="365" t="s">
        <v>260</v>
      </c>
      <c r="J30" s="338"/>
      <c r="K30" s="365" t="s">
        <v>260</v>
      </c>
      <c r="L30" s="365" t="s">
        <v>257</v>
      </c>
      <c r="M30" s="365" t="s">
        <v>261</v>
      </c>
      <c r="N30" s="367"/>
    </row>
    <row r="31" spans="2:23">
      <c r="B31" s="341" t="s">
        <v>64</v>
      </c>
      <c r="C31" s="368">
        <f t="shared" ref="C31:C48" si="3">$E$6</f>
        <v>4.2171215170666585</v>
      </c>
      <c r="D31" s="369">
        <f t="shared" ref="D31:D48" si="4">H6</f>
        <v>1</v>
      </c>
      <c r="E31" s="370">
        <f t="shared" ref="E31:E48" si="5">E6</f>
        <v>4.2171215170666585</v>
      </c>
      <c r="F31" s="371"/>
      <c r="G31" s="372">
        <f t="shared" ref="G31:G48" si="6">C6</f>
        <v>43.598296673083659</v>
      </c>
      <c r="H31" s="370">
        <f t="shared" ref="H31:H48" si="7">$C$6</f>
        <v>43.598296673083659</v>
      </c>
      <c r="I31" s="373">
        <f t="shared" ref="I31:I48" si="8">J6</f>
        <v>0</v>
      </c>
      <c r="J31" s="341"/>
      <c r="K31" s="374">
        <f t="shared" ref="K31:K48" si="9">J6</f>
        <v>0</v>
      </c>
      <c r="L31" s="375">
        <f t="shared" ref="L31:L48" si="10">E6</f>
        <v>4.2171215170666585</v>
      </c>
      <c r="M31" s="375">
        <f t="shared" ref="M31:M48" si="11">$E$6</f>
        <v>4.2171215170666585</v>
      </c>
      <c r="N31" s="376"/>
    </row>
    <row r="32" spans="2:23">
      <c r="B32" s="347" t="s">
        <v>249</v>
      </c>
      <c r="C32" s="348">
        <f t="shared" si="3"/>
        <v>4.2171215170666585</v>
      </c>
      <c r="D32" s="377">
        <f t="shared" si="4"/>
        <v>4.5231451402887715E-2</v>
      </c>
      <c r="E32" s="353">
        <f t="shared" si="5"/>
        <v>10.324853907898476</v>
      </c>
      <c r="F32" s="378">
        <f t="shared" ref="F32:F48" si="12">D32*E32</f>
        <v>0.46700812777702522</v>
      </c>
      <c r="G32" s="379">
        <f t="shared" si="6"/>
        <v>22.084796818616741</v>
      </c>
      <c r="H32" s="353">
        <f t="shared" si="7"/>
        <v>43.598296673083659</v>
      </c>
      <c r="I32" s="380">
        <f t="shared" si="8"/>
        <v>-1.4442446894276317E-2</v>
      </c>
      <c r="J32" s="381">
        <f t="shared" ref="J32:J48" si="13">(G32-H32)*I32</f>
        <v>0.31070757915815972</v>
      </c>
      <c r="K32" s="350">
        <f t="shared" si="9"/>
        <v>-1.4442446894276317E-2</v>
      </c>
      <c r="L32" s="348">
        <f t="shared" si="10"/>
        <v>10.324853907898476</v>
      </c>
      <c r="M32" s="382">
        <f t="shared" si="11"/>
        <v>4.2171215170666585</v>
      </c>
      <c r="N32" s="348">
        <f t="shared" ref="N32:N48" si="14">K32*(L32-M32)</f>
        <v>-8.821060069903984E-2</v>
      </c>
      <c r="O32" s="355"/>
      <c r="U32" s="355"/>
      <c r="V32" s="355"/>
      <c r="W32" s="355"/>
    </row>
    <row r="33" spans="2:23">
      <c r="B33" s="347" t="s">
        <v>11</v>
      </c>
      <c r="C33" s="348">
        <f t="shared" si="3"/>
        <v>4.2171215170666585</v>
      </c>
      <c r="D33" s="377">
        <f t="shared" si="4"/>
        <v>2.5572694046696294E-3</v>
      </c>
      <c r="E33" s="353">
        <f t="shared" si="5"/>
        <v>-779.65844887251205</v>
      </c>
      <c r="F33" s="378">
        <f t="shared" si="12"/>
        <v>-1.9937966973938557</v>
      </c>
      <c r="G33" s="379">
        <f t="shared" si="6"/>
        <v>1419.1375345403626</v>
      </c>
      <c r="H33" s="353">
        <f t="shared" si="7"/>
        <v>43.598296673083659</v>
      </c>
      <c r="I33" s="380">
        <f t="shared" si="8"/>
        <v>3.3553437558764016E-3</v>
      </c>
      <c r="J33" s="381">
        <f t="shared" si="13"/>
        <v>4.6154069927409589</v>
      </c>
      <c r="K33" s="350">
        <f t="shared" si="9"/>
        <v>3.3553437558764016E-3</v>
      </c>
      <c r="L33" s="348">
        <f t="shared" si="10"/>
        <v>-779.65844887251205</v>
      </c>
      <c r="M33" s="382">
        <f t="shared" si="11"/>
        <v>4.2171215170666585</v>
      </c>
      <c r="N33" s="348">
        <f t="shared" si="14"/>
        <v>-2.6301720004907256</v>
      </c>
      <c r="O33" s="355"/>
      <c r="U33" s="355"/>
      <c r="V33" s="355"/>
      <c r="W33" s="355"/>
    </row>
    <row r="34" spans="2:23">
      <c r="B34" s="347" t="s">
        <v>19</v>
      </c>
      <c r="C34" s="348">
        <f t="shared" si="3"/>
        <v>4.2171215170666585</v>
      </c>
      <c r="D34" s="377">
        <f t="shared" si="4"/>
        <v>4.6575314937437415E-3</v>
      </c>
      <c r="E34" s="353">
        <f t="shared" si="5"/>
        <v>-80.027349346412933</v>
      </c>
      <c r="F34" s="378">
        <f t="shared" si="12"/>
        <v>-0.37272989994175088</v>
      </c>
      <c r="G34" s="379">
        <f t="shared" si="6"/>
        <v>233.91479159147522</v>
      </c>
      <c r="H34" s="353">
        <f t="shared" si="7"/>
        <v>43.598296673083659</v>
      </c>
      <c r="I34" s="380">
        <f t="shared" si="8"/>
        <v>1.0528709511420349E-3</v>
      </c>
      <c r="J34" s="381">
        <f t="shared" si="13"/>
        <v>0.20037870902274518</v>
      </c>
      <c r="K34" s="350">
        <f t="shared" si="9"/>
        <v>1.0528709511420349E-3</v>
      </c>
      <c r="L34" s="348">
        <f t="shared" si="10"/>
        <v>-80.027349346412933</v>
      </c>
      <c r="M34" s="382">
        <f t="shared" si="11"/>
        <v>4.2171215170666585</v>
      </c>
      <c r="N34" s="348">
        <f t="shared" si="14"/>
        <v>-8.8698556166489209E-2</v>
      </c>
      <c r="O34" s="355"/>
      <c r="U34" s="355"/>
      <c r="V34" s="355"/>
      <c r="W34" s="355"/>
    </row>
    <row r="35" spans="2:23">
      <c r="B35" s="347" t="s">
        <v>5</v>
      </c>
      <c r="C35" s="348">
        <f t="shared" si="3"/>
        <v>4.2171215170666585</v>
      </c>
      <c r="D35" s="377">
        <f t="shared" si="4"/>
        <v>7.2221929586007054E-3</v>
      </c>
      <c r="E35" s="353">
        <f t="shared" si="5"/>
        <v>-1.9714352211495836</v>
      </c>
      <c r="F35" s="378">
        <f t="shared" si="12"/>
        <v>-1.4238085572523948E-2</v>
      </c>
      <c r="G35" s="379">
        <f t="shared" si="6"/>
        <v>46.003168077745165</v>
      </c>
      <c r="H35" s="353">
        <f t="shared" si="7"/>
        <v>43.598296673083659</v>
      </c>
      <c r="I35" s="380">
        <f t="shared" si="8"/>
        <v>3.1572391714145753E-3</v>
      </c>
      <c r="J35" s="381">
        <f t="shared" si="13"/>
        <v>7.5927542010120995E-3</v>
      </c>
      <c r="K35" s="350">
        <f t="shared" si="9"/>
        <v>3.1572391714145753E-3</v>
      </c>
      <c r="L35" s="348">
        <f t="shared" si="10"/>
        <v>-1.9714352211495836</v>
      </c>
      <c r="M35" s="382">
        <f t="shared" si="11"/>
        <v>4.2171215170666585</v>
      </c>
      <c r="N35" s="348">
        <f t="shared" si="14"/>
        <v>-1.9538753748417934E-2</v>
      </c>
      <c r="O35" s="355"/>
      <c r="U35" s="355"/>
      <c r="V35" s="355"/>
      <c r="W35" s="355"/>
    </row>
    <row r="36" spans="2:23">
      <c r="B36" s="347" t="s">
        <v>67</v>
      </c>
      <c r="C36" s="348">
        <f t="shared" si="3"/>
        <v>4.2171215170666585</v>
      </c>
      <c r="D36" s="377">
        <f t="shared" si="4"/>
        <v>8.4244599806557949E-3</v>
      </c>
      <c r="E36" s="353">
        <f t="shared" si="5"/>
        <v>8.5732916144888236</v>
      </c>
      <c r="F36" s="378">
        <f t="shared" si="12"/>
        <v>7.2225352108752999E-2</v>
      </c>
      <c r="G36" s="379">
        <f t="shared" si="6"/>
        <v>166.92541405918195</v>
      </c>
      <c r="H36" s="353">
        <f t="shared" si="7"/>
        <v>43.598296673083659</v>
      </c>
      <c r="I36" s="380">
        <f t="shared" si="8"/>
        <v>-8.8217607462455147E-5</v>
      </c>
      <c r="J36" s="381">
        <f t="shared" si="13"/>
        <v>-1.0879623231042945E-2</v>
      </c>
      <c r="K36" s="350">
        <f t="shared" si="9"/>
        <v>-8.8217607462455147E-5</v>
      </c>
      <c r="L36" s="348">
        <f t="shared" si="10"/>
        <v>8.5732916144888236</v>
      </c>
      <c r="M36" s="382">
        <f t="shared" si="11"/>
        <v>4.2171215170666585</v>
      </c>
      <c r="N36" s="348">
        <f t="shared" si="14"/>
        <v>-3.8429090369407353E-4</v>
      </c>
      <c r="O36" s="355"/>
      <c r="U36" s="355"/>
      <c r="V36" s="355"/>
      <c r="W36" s="355"/>
    </row>
    <row r="37" spans="2:23">
      <c r="B37" s="347" t="s">
        <v>68</v>
      </c>
      <c r="C37" s="348">
        <f t="shared" si="3"/>
        <v>4.2171215170666585</v>
      </c>
      <c r="D37" s="377">
        <f t="shared" si="4"/>
        <v>8.3021160998234173E-2</v>
      </c>
      <c r="E37" s="353">
        <f t="shared" si="5"/>
        <v>0.22559371907506431</v>
      </c>
      <c r="F37" s="378">
        <f t="shared" si="12"/>
        <v>1.8729052471521325E-2</v>
      </c>
      <c r="G37" s="379">
        <f t="shared" si="6"/>
        <v>38.050356381633677</v>
      </c>
      <c r="H37" s="353">
        <f t="shared" si="7"/>
        <v>43.598296673083659</v>
      </c>
      <c r="I37" s="380">
        <f t="shared" si="8"/>
        <v>3.8759310566101407E-2</v>
      </c>
      <c r="J37" s="381">
        <f t="shared" si="13"/>
        <v>-0.21503434075849703</v>
      </c>
      <c r="K37" s="350">
        <f t="shared" si="9"/>
        <v>3.8759310566101407E-2</v>
      </c>
      <c r="L37" s="348">
        <f t="shared" si="10"/>
        <v>0.22559371907506431</v>
      </c>
      <c r="M37" s="382">
        <f t="shared" si="11"/>
        <v>4.2171215170666585</v>
      </c>
      <c r="N37" s="348">
        <f t="shared" si="14"/>
        <v>-0.15470886555558308</v>
      </c>
      <c r="O37" s="355"/>
      <c r="U37" s="355"/>
      <c r="V37" s="355"/>
      <c r="W37" s="355"/>
    </row>
    <row r="38" spans="2:23">
      <c r="B38" s="347" t="s">
        <v>69</v>
      </c>
      <c r="C38" s="348">
        <f t="shared" si="3"/>
        <v>4.2171215170666585</v>
      </c>
      <c r="D38" s="377">
        <f t="shared" si="4"/>
        <v>0.19602448841502931</v>
      </c>
      <c r="E38" s="353">
        <f t="shared" si="5"/>
        <v>6.5206349661825769</v>
      </c>
      <c r="F38" s="378">
        <f t="shared" si="12"/>
        <v>1.2782041333870915</v>
      </c>
      <c r="G38" s="379">
        <f t="shared" si="6"/>
        <v>45.855273070395505</v>
      </c>
      <c r="H38" s="353">
        <f t="shared" si="7"/>
        <v>43.598296673083659</v>
      </c>
      <c r="I38" s="380">
        <f t="shared" si="8"/>
        <v>-6.2704668931790747E-2</v>
      </c>
      <c r="J38" s="381">
        <f t="shared" si="13"/>
        <v>-0.14152295778030508</v>
      </c>
      <c r="K38" s="350">
        <f t="shared" si="9"/>
        <v>-6.2704668931790747E-2</v>
      </c>
      <c r="L38" s="348">
        <f t="shared" si="10"/>
        <v>6.5206349661825769</v>
      </c>
      <c r="M38" s="382">
        <f t="shared" si="11"/>
        <v>4.2171215170666585</v>
      </c>
      <c r="N38" s="348">
        <f t="shared" si="14"/>
        <v>-0.14444104820674109</v>
      </c>
      <c r="O38" s="355"/>
      <c r="U38" s="355"/>
      <c r="V38" s="355"/>
      <c r="W38" s="355"/>
    </row>
    <row r="39" spans="2:23">
      <c r="B39" s="347" t="s">
        <v>70</v>
      </c>
      <c r="C39" s="348">
        <f t="shared" si="3"/>
        <v>4.2171215170666585</v>
      </c>
      <c r="D39" s="377">
        <f t="shared" si="4"/>
        <v>7.1273070848612924E-2</v>
      </c>
      <c r="E39" s="353">
        <f t="shared" si="5"/>
        <v>15.459249979572384</v>
      </c>
      <c r="F39" s="378">
        <f t="shared" si="12"/>
        <v>1.1018282190604805</v>
      </c>
      <c r="G39" s="379">
        <f t="shared" si="6"/>
        <v>38.681829288689279</v>
      </c>
      <c r="H39" s="353">
        <f t="shared" si="7"/>
        <v>43.598296673083659</v>
      </c>
      <c r="I39" s="380">
        <f t="shared" si="8"/>
        <v>-6.1371970108689E-3</v>
      </c>
      <c r="J39" s="381">
        <f t="shared" si="13"/>
        <v>3.0173328935539631E-2</v>
      </c>
      <c r="K39" s="350">
        <f t="shared" si="9"/>
        <v>-6.1371970108689E-3</v>
      </c>
      <c r="L39" s="348">
        <f t="shared" si="10"/>
        <v>15.459249979572384</v>
      </c>
      <c r="M39" s="382">
        <f t="shared" si="11"/>
        <v>4.2171215170666585</v>
      </c>
      <c r="N39" s="348">
        <f t="shared" si="14"/>
        <v>-6.8995157195894316E-2</v>
      </c>
      <c r="O39" s="355"/>
      <c r="U39" s="355"/>
      <c r="V39" s="355"/>
      <c r="W39" s="355"/>
    </row>
    <row r="40" spans="2:23">
      <c r="B40" s="347" t="s">
        <v>71</v>
      </c>
      <c r="C40" s="348">
        <f t="shared" si="3"/>
        <v>4.2171215170666585</v>
      </c>
      <c r="D40" s="377">
        <f t="shared" si="4"/>
        <v>0.12657512646427019</v>
      </c>
      <c r="E40" s="353">
        <f t="shared" si="5"/>
        <v>6.9790344165858471</v>
      </c>
      <c r="F40" s="378">
        <f t="shared" si="12"/>
        <v>0.88337216387784767</v>
      </c>
      <c r="G40" s="379">
        <f t="shared" si="6"/>
        <v>20.819803554779348</v>
      </c>
      <c r="H40" s="353">
        <f t="shared" si="7"/>
        <v>43.598296673083659</v>
      </c>
      <c r="I40" s="380">
        <f t="shared" si="8"/>
        <v>-1.6919091584127327E-3</v>
      </c>
      <c r="J40" s="381">
        <f t="shared" si="13"/>
        <v>3.8539141121700468E-2</v>
      </c>
      <c r="K40" s="350">
        <f t="shared" si="9"/>
        <v>-1.6919091584127327E-3</v>
      </c>
      <c r="L40" s="348">
        <f t="shared" si="10"/>
        <v>6.9790344165858471</v>
      </c>
      <c r="M40" s="382">
        <f t="shared" si="11"/>
        <v>4.2171215170666585</v>
      </c>
      <c r="N40" s="348">
        <f t="shared" si="14"/>
        <v>-4.6729057294347806E-3</v>
      </c>
      <c r="O40" s="355"/>
      <c r="U40" s="355"/>
      <c r="V40" s="355"/>
      <c r="W40" s="355"/>
    </row>
    <row r="41" spans="2:23">
      <c r="B41" s="347" t="s">
        <v>72</v>
      </c>
      <c r="C41" s="348">
        <f t="shared" si="3"/>
        <v>4.2171215170666585</v>
      </c>
      <c r="D41" s="377">
        <f t="shared" si="4"/>
        <v>6.3704989874422774E-2</v>
      </c>
      <c r="E41" s="353">
        <f t="shared" si="5"/>
        <v>2.8387313525554418</v>
      </c>
      <c r="F41" s="378">
        <f t="shared" si="12"/>
        <v>0.18084135207075089</v>
      </c>
      <c r="G41" s="379">
        <f t="shared" si="6"/>
        <v>38.374455746230851</v>
      </c>
      <c r="H41" s="353">
        <f t="shared" si="7"/>
        <v>43.598296673083659</v>
      </c>
      <c r="I41" s="380">
        <f t="shared" si="8"/>
        <v>4.3160117053075986E-5</v>
      </c>
      <c r="J41" s="381">
        <f t="shared" si="13"/>
        <v>-2.2546158586961618E-4</v>
      </c>
      <c r="K41" s="350">
        <f t="shared" si="9"/>
        <v>4.3160117053075986E-5</v>
      </c>
      <c r="L41" s="348">
        <f t="shared" si="10"/>
        <v>2.8387313525554418</v>
      </c>
      <c r="M41" s="382">
        <f t="shared" si="11"/>
        <v>4.2171215170666585</v>
      </c>
      <c r="N41" s="348">
        <f t="shared" si="14"/>
        <v>-5.9491480845112774E-5</v>
      </c>
      <c r="O41" s="355"/>
      <c r="U41" s="355"/>
      <c r="V41" s="355"/>
      <c r="W41" s="355"/>
    </row>
    <row r="42" spans="2:23">
      <c r="B42" s="347" t="s">
        <v>73</v>
      </c>
      <c r="C42" s="348">
        <f t="shared" si="3"/>
        <v>4.2171215170666585</v>
      </c>
      <c r="D42" s="377">
        <f t="shared" si="4"/>
        <v>2.4356638689653286E-2</v>
      </c>
      <c r="E42" s="353">
        <f t="shared" si="5"/>
        <v>18.109365089943807</v>
      </c>
      <c r="F42" s="378">
        <f t="shared" si="12"/>
        <v>0.44108326239478191</v>
      </c>
      <c r="G42" s="379">
        <f t="shared" si="6"/>
        <v>66.977753785271304</v>
      </c>
      <c r="H42" s="353">
        <f t="shared" si="7"/>
        <v>43.598296673083659</v>
      </c>
      <c r="I42" s="380">
        <f t="shared" si="8"/>
        <v>-1.2022230423982053E-4</v>
      </c>
      <c r="J42" s="381">
        <f t="shared" si="13"/>
        <v>-2.8107322059032587E-3</v>
      </c>
      <c r="K42" s="350">
        <f t="shared" si="9"/>
        <v>-1.2022230423982053E-4</v>
      </c>
      <c r="L42" s="348">
        <f t="shared" si="10"/>
        <v>18.109365089943807</v>
      </c>
      <c r="M42" s="382">
        <f t="shared" si="11"/>
        <v>4.2171215170666585</v>
      </c>
      <c r="N42" s="348">
        <f t="shared" si="14"/>
        <v>-1.670157533392128E-3</v>
      </c>
      <c r="O42" s="355"/>
      <c r="U42" s="355"/>
      <c r="V42" s="355"/>
      <c r="W42" s="355"/>
    </row>
    <row r="43" spans="2:23">
      <c r="B43" s="347" t="s">
        <v>82</v>
      </c>
      <c r="C43" s="348">
        <f t="shared" si="3"/>
        <v>4.2171215170666585</v>
      </c>
      <c r="D43" s="377">
        <f t="shared" si="4"/>
        <v>7.8376078643754177E-2</v>
      </c>
      <c r="E43" s="353">
        <f t="shared" si="5"/>
        <v>2.1361951006539073</v>
      </c>
      <c r="F43" s="378">
        <f t="shared" si="12"/>
        <v>0.167426595207253</v>
      </c>
      <c r="G43" s="379">
        <f t="shared" si="6"/>
        <v>79.556416569280259</v>
      </c>
      <c r="H43" s="353">
        <f t="shared" si="7"/>
        <v>43.598296673083659</v>
      </c>
      <c r="I43" s="380">
        <f t="shared" si="8"/>
        <v>1.4709690012938773E-2</v>
      </c>
      <c r="J43" s="381">
        <f t="shared" si="13"/>
        <v>0.52893279712113805</v>
      </c>
      <c r="K43" s="350">
        <f t="shared" si="9"/>
        <v>1.4709690012938773E-2</v>
      </c>
      <c r="L43" s="348">
        <f t="shared" si="10"/>
        <v>2.1361951006539073</v>
      </c>
      <c r="M43" s="382">
        <f t="shared" si="11"/>
        <v>4.2171215170666585</v>
      </c>
      <c r="N43" s="348">
        <f t="shared" si="14"/>
        <v>-3.0609782525167117E-2</v>
      </c>
      <c r="O43" s="355"/>
      <c r="U43" s="355"/>
      <c r="V43" s="355"/>
      <c r="W43" s="355"/>
    </row>
    <row r="44" spans="2:23">
      <c r="B44" s="347" t="s">
        <v>74</v>
      </c>
      <c r="C44" s="348">
        <f t="shared" si="3"/>
        <v>4.2171215170666585</v>
      </c>
      <c r="D44" s="377">
        <f t="shared" si="4"/>
        <v>7.3411952514095047E-2</v>
      </c>
      <c r="E44" s="353">
        <f t="shared" si="5"/>
        <v>4.3845811050875128</v>
      </c>
      <c r="F44" s="378">
        <f t="shared" si="12"/>
        <v>0.32188065988088288</v>
      </c>
      <c r="G44" s="379">
        <f t="shared" si="6"/>
        <v>37.824440628930127</v>
      </c>
      <c r="H44" s="353">
        <f t="shared" si="7"/>
        <v>43.598296673083659</v>
      </c>
      <c r="I44" s="380">
        <f t="shared" si="8"/>
        <v>6.7192003123071192E-3</v>
      </c>
      <c r="J44" s="381">
        <f t="shared" si="13"/>
        <v>-3.8795695335092764E-2</v>
      </c>
      <c r="K44" s="350">
        <f t="shared" si="9"/>
        <v>6.7192003123071192E-3</v>
      </c>
      <c r="L44" s="348">
        <f t="shared" si="10"/>
        <v>4.3845811050875128</v>
      </c>
      <c r="M44" s="382">
        <f t="shared" si="11"/>
        <v>4.2171215170666585</v>
      </c>
      <c r="N44" s="348">
        <f t="shared" si="14"/>
        <v>1.1251945161285454E-3</v>
      </c>
      <c r="O44" s="355"/>
      <c r="U44" s="355"/>
      <c r="V44" s="355"/>
      <c r="W44" s="355"/>
    </row>
    <row r="45" spans="2:23">
      <c r="B45" s="347" t="s">
        <v>75</v>
      </c>
      <c r="C45" s="348">
        <f t="shared" si="3"/>
        <v>4.2171215170666585</v>
      </c>
      <c r="D45" s="377">
        <f t="shared" si="4"/>
        <v>5.0115058346478746E-2</v>
      </c>
      <c r="E45" s="353">
        <f t="shared" si="5"/>
        <v>-0.294473213815035</v>
      </c>
      <c r="F45" s="378">
        <f t="shared" si="12"/>
        <v>-1.4757542291815589E-2</v>
      </c>
      <c r="G45" s="379">
        <f t="shared" si="6"/>
        <v>26.149884320434492</v>
      </c>
      <c r="H45" s="353">
        <f t="shared" si="7"/>
        <v>43.598296673083659</v>
      </c>
      <c r="I45" s="380">
        <f t="shared" si="8"/>
        <v>1.3513098928227794E-2</v>
      </c>
      <c r="J45" s="381">
        <f t="shared" si="13"/>
        <v>-0.23578212226186007</v>
      </c>
      <c r="K45" s="350">
        <f t="shared" si="9"/>
        <v>1.3513098928227794E-2</v>
      </c>
      <c r="L45" s="348">
        <f t="shared" si="10"/>
        <v>-0.294473213815035</v>
      </c>
      <c r="M45" s="382">
        <f t="shared" si="11"/>
        <v>4.2171215170666585</v>
      </c>
      <c r="N45" s="348">
        <f t="shared" si="14"/>
        <v>-6.0965625922475578E-2</v>
      </c>
      <c r="O45" s="355"/>
      <c r="U45" s="355"/>
      <c r="V45" s="355"/>
      <c r="W45" s="355"/>
    </row>
    <row r="46" spans="2:23">
      <c r="B46" s="347" t="s">
        <v>76</v>
      </c>
      <c r="C46" s="348">
        <f t="shared" si="3"/>
        <v>4.2171215170666585</v>
      </c>
      <c r="D46" s="377">
        <f t="shared" si="4"/>
        <v>1.6243482073407249E-2</v>
      </c>
      <c r="E46" s="353">
        <f t="shared" si="5"/>
        <v>-0.89560508421166674</v>
      </c>
      <c r="F46" s="378">
        <f t="shared" si="12"/>
        <v>-1.4547745130244599E-2</v>
      </c>
      <c r="G46" s="379">
        <f t="shared" si="6"/>
        <v>24.412980111738644</v>
      </c>
      <c r="H46" s="353">
        <f t="shared" si="7"/>
        <v>43.598296673083659</v>
      </c>
      <c r="I46" s="380">
        <f t="shared" si="8"/>
        <v>6.8431337583272842E-4</v>
      </c>
      <c r="J46" s="381">
        <f t="shared" si="13"/>
        <v>-1.312876874251356E-2</v>
      </c>
      <c r="K46" s="350">
        <f t="shared" si="9"/>
        <v>6.8431337583272842E-4</v>
      </c>
      <c r="L46" s="348">
        <f t="shared" si="10"/>
        <v>-0.89560508421166674</v>
      </c>
      <c r="M46" s="382">
        <f t="shared" si="11"/>
        <v>4.2171215170666585</v>
      </c>
      <c r="N46" s="348">
        <f t="shared" si="14"/>
        <v>-3.4987072002305628E-3</v>
      </c>
      <c r="O46" s="355"/>
      <c r="U46" s="355"/>
      <c r="V46" s="355"/>
      <c r="W46" s="355"/>
    </row>
    <row r="47" spans="2:23">
      <c r="B47" s="347" t="s">
        <v>77</v>
      </c>
      <c r="C47" s="348">
        <f t="shared" si="3"/>
        <v>4.2171215170666585</v>
      </c>
      <c r="D47" s="377">
        <f t="shared" si="4"/>
        <v>6.9284496828915396E-2</v>
      </c>
      <c r="E47" s="353">
        <f t="shared" si="5"/>
        <v>0.80408588582588791</v>
      </c>
      <c r="F47" s="378">
        <f t="shared" si="12"/>
        <v>5.5710686006679361E-2</v>
      </c>
      <c r="G47" s="379">
        <f t="shared" si="6"/>
        <v>18.364598264753898</v>
      </c>
      <c r="H47" s="353">
        <f t="shared" si="7"/>
        <v>43.598296673083659</v>
      </c>
      <c r="I47" s="380">
        <f t="shared" si="8"/>
        <v>-1.281140843453335E-3</v>
      </c>
      <c r="J47" s="381">
        <f t="shared" si="13"/>
        <v>3.2327921662294666E-2</v>
      </c>
      <c r="K47" s="350">
        <f t="shared" si="9"/>
        <v>-1.281140843453335E-3</v>
      </c>
      <c r="L47" s="348">
        <f t="shared" si="10"/>
        <v>0.80408588582588791</v>
      </c>
      <c r="M47" s="382">
        <f t="shared" si="11"/>
        <v>4.2171215170666585</v>
      </c>
      <c r="N47" s="348">
        <f t="shared" si="14"/>
        <v>4.3725793473440864E-3</v>
      </c>
      <c r="O47" s="355"/>
      <c r="U47" s="355"/>
      <c r="V47" s="355"/>
      <c r="W47" s="355"/>
    </row>
    <row r="48" spans="2:23">
      <c r="B48" s="347" t="s">
        <v>78</v>
      </c>
      <c r="C48" s="348">
        <f t="shared" si="3"/>
        <v>4.2171215170666585</v>
      </c>
      <c r="D48" s="377">
        <f t="shared" si="4"/>
        <v>7.9781412674833019E-2</v>
      </c>
      <c r="E48" s="353">
        <f t="shared" si="5"/>
        <v>2.0631708957876391</v>
      </c>
      <c r="F48" s="378">
        <f t="shared" si="12"/>
        <v>0.16460268865553854</v>
      </c>
      <c r="G48" s="379">
        <f t="shared" si="6"/>
        <v>28.478585254743493</v>
      </c>
      <c r="H48" s="353">
        <f t="shared" si="7"/>
        <v>43.598296673083659</v>
      </c>
      <c r="I48" s="380">
        <f t="shared" si="8"/>
        <v>4.2107139473467614E-3</v>
      </c>
      <c r="J48" s="381">
        <f t="shared" si="13"/>
        <v>-6.3664779749063025E-2</v>
      </c>
      <c r="K48" s="350">
        <f t="shared" si="9"/>
        <v>4.2107139473467614E-3</v>
      </c>
      <c r="L48" s="348">
        <f t="shared" si="10"/>
        <v>2.0631708957876391</v>
      </c>
      <c r="M48" s="382">
        <f t="shared" si="11"/>
        <v>4.2171215170666585</v>
      </c>
      <c r="N48" s="348">
        <f t="shared" si="14"/>
        <v>-9.0696699229157896E-3</v>
      </c>
      <c r="O48" s="355"/>
      <c r="U48" s="355"/>
      <c r="V48" s="355"/>
      <c r="W48" s="355"/>
    </row>
    <row r="50" spans="2:14" ht="15">
      <c r="D50"/>
      <c r="F50" s="383">
        <f>SUM(F32:F48)</f>
        <v>2.7428423225684151</v>
      </c>
      <c r="I50"/>
      <c r="J50" s="348">
        <f>SUM(J32:J48)</f>
        <v>5.0422147423134014</v>
      </c>
      <c r="K50"/>
      <c r="N50" s="348">
        <f>SUM(N32:N48)</f>
        <v>-3.3001978394175726</v>
      </c>
    </row>
    <row r="51" spans="2:14">
      <c r="B51" s="355"/>
      <c r="F51" s="384"/>
      <c r="I51" s="355"/>
    </row>
    <row r="52" spans="2:14">
      <c r="B52" s="355"/>
      <c r="E52" s="385" t="s">
        <v>263</v>
      </c>
      <c r="F52" s="384"/>
      <c r="I52" s="348" t="s">
        <v>264</v>
      </c>
      <c r="M52" s="348" t="s">
        <v>265</v>
      </c>
    </row>
    <row r="53" spans="2:14">
      <c r="B53" s="355"/>
      <c r="E53" s="385"/>
      <c r="F53" s="384"/>
      <c r="I53" s="348"/>
      <c r="M53" s="348"/>
    </row>
    <row r="54" spans="2:14">
      <c r="B54" s="386" t="s">
        <v>266</v>
      </c>
      <c r="C54" s="387">
        <f>F50+J50+N50</f>
        <v>4.4848592254642439</v>
      </c>
      <c r="D54" s="355"/>
      <c r="E54" s="385"/>
      <c r="F54" s="384"/>
      <c r="I54" s="348"/>
      <c r="M54" s="348"/>
    </row>
    <row r="55" spans="2:14">
      <c r="B55" s="355"/>
      <c r="E55" s="385"/>
      <c r="F55" s="384"/>
      <c r="I55" s="348"/>
      <c r="M55" s="348"/>
    </row>
    <row r="56" spans="2:14">
      <c r="B56" s="355"/>
      <c r="E56" s="385"/>
      <c r="F56" s="384"/>
    </row>
    <row r="57" spans="2:14" ht="15">
      <c r="B57" s="64" t="s">
        <v>296</v>
      </c>
      <c r="F57" s="384"/>
    </row>
    <row r="58" spans="2:14">
      <c r="B58" s="355" t="s">
        <v>267</v>
      </c>
      <c r="F58" s="384"/>
    </row>
    <row r="59" spans="2:14">
      <c r="B59" s="355"/>
      <c r="F59" s="384"/>
    </row>
    <row r="60" spans="2:14">
      <c r="B60" s="388" t="s">
        <v>273</v>
      </c>
      <c r="G60" s="389">
        <f>(POWER(D6/C6,1/12)-1)*100</f>
        <v>0.77238479775842972</v>
      </c>
    </row>
    <row r="61" spans="2:14">
      <c r="B61" s="355"/>
      <c r="F61" s="384"/>
    </row>
    <row r="62" spans="2:14">
      <c r="B62" s="355"/>
      <c r="F62" s="384"/>
    </row>
    <row r="63" spans="2:14" ht="15">
      <c r="B63" s="390"/>
      <c r="C63" s="367"/>
      <c r="D63" s="367"/>
      <c r="E63" s="367"/>
      <c r="F63" s="384"/>
    </row>
    <row r="64" spans="2:14">
      <c r="B64" s="341" t="s">
        <v>64</v>
      </c>
      <c r="C64" s="348"/>
      <c r="F64" s="384"/>
    </row>
    <row r="65" spans="2:7">
      <c r="B65" s="347" t="s">
        <v>249</v>
      </c>
      <c r="C65" s="348">
        <f t="shared" ref="C65:C81" si="15">$G$60*(F32/$C$31)</f>
        <v>8.5534641784641499E-2</v>
      </c>
      <c r="D65" s="348">
        <f t="shared" ref="D65:D81" si="16">$G$60*(J32/$C$31)</f>
        <v>5.6907492401835166E-2</v>
      </c>
      <c r="E65" s="348">
        <f t="shared" ref="E65:E81" si="17">$G$60*(N32/$C$31)</f>
        <v>-1.6156168776580347E-2</v>
      </c>
      <c r="F65" s="383">
        <f t="shared" ref="F65:F81" si="18">SUM(C65:E65)</f>
        <v>0.12628596540989631</v>
      </c>
      <c r="G65" s="351"/>
    </row>
    <row r="66" spans="2:7">
      <c r="B66" s="347" t="s">
        <v>11</v>
      </c>
      <c r="C66" s="348">
        <f t="shared" si="15"/>
        <v>-0.36517284423882451</v>
      </c>
      <c r="D66" s="348">
        <f t="shared" si="16"/>
        <v>0.84533257631634895</v>
      </c>
      <c r="E66" s="348">
        <f t="shared" si="17"/>
        <v>-0.48172784693242277</v>
      </c>
      <c r="F66" s="383">
        <f t="shared" si="18"/>
        <v>-1.5681148548983281E-3</v>
      </c>
      <c r="G66" s="351"/>
    </row>
    <row r="67" spans="2:7">
      <c r="B67" s="347" t="s">
        <v>19</v>
      </c>
      <c r="C67" s="348">
        <f t="shared" si="15"/>
        <v>-6.8267159772355784E-2</v>
      </c>
      <c r="D67" s="348">
        <f t="shared" si="16"/>
        <v>3.6700262967827087E-2</v>
      </c>
      <c r="E67" s="348">
        <f t="shared" si="17"/>
        <v>-1.6245540017962821E-2</v>
      </c>
      <c r="F67" s="383">
        <f t="shared" si="18"/>
        <v>-4.7812436822491519E-2</v>
      </c>
      <c r="G67" s="351"/>
    </row>
    <row r="68" spans="2:7">
      <c r="B68" s="347" t="s">
        <v>5</v>
      </c>
      <c r="C68" s="348">
        <f t="shared" si="15"/>
        <v>-2.6077694941668661E-3</v>
      </c>
      <c r="D68" s="348">
        <f t="shared" si="16"/>
        <v>1.3906471260656109E-3</v>
      </c>
      <c r="E68" s="348">
        <f t="shared" si="17"/>
        <v>-3.5786107422678287E-3</v>
      </c>
      <c r="F68" s="383">
        <f t="shared" si="18"/>
        <v>-4.7957331103690836E-3</v>
      </c>
      <c r="G68" s="351"/>
    </row>
    <row r="69" spans="2:7">
      <c r="B69" s="347" t="s">
        <v>67</v>
      </c>
      <c r="C69" s="348">
        <f t="shared" si="15"/>
        <v>1.3228398507319742E-2</v>
      </c>
      <c r="D69" s="348">
        <f t="shared" si="16"/>
        <v>-1.9926519914090944E-3</v>
      </c>
      <c r="E69" s="348">
        <f t="shared" si="17"/>
        <v>-7.0384609674850748E-5</v>
      </c>
      <c r="F69" s="383">
        <f t="shared" si="18"/>
        <v>1.1165361906235799E-2</v>
      </c>
      <c r="G69" s="351"/>
    </row>
    <row r="70" spans="2:7">
      <c r="B70" s="347" t="s">
        <v>68</v>
      </c>
      <c r="C70" s="348">
        <f t="shared" si="15"/>
        <v>3.4303103068951371E-3</v>
      </c>
      <c r="D70" s="348">
        <f t="shared" si="16"/>
        <v>-3.938450792221828E-2</v>
      </c>
      <c r="E70" s="348">
        <f t="shared" si="17"/>
        <v>-2.8335625461583379E-2</v>
      </c>
      <c r="F70" s="383">
        <f t="shared" si="18"/>
        <v>-6.4289823076906519E-2</v>
      </c>
      <c r="G70" s="351"/>
    </row>
    <row r="71" spans="2:7">
      <c r="B71" s="347" t="s">
        <v>69</v>
      </c>
      <c r="C71" s="348">
        <f t="shared" si="15"/>
        <v>0.23410884345274896</v>
      </c>
      <c r="D71" s="348">
        <f t="shared" si="16"/>
        <v>-2.5920567069489992E-2</v>
      </c>
      <c r="E71" s="348">
        <f t="shared" si="17"/>
        <v>-2.6455028472781819E-2</v>
      </c>
      <c r="F71" s="383">
        <f t="shared" si="18"/>
        <v>0.18173324791047712</v>
      </c>
      <c r="G71" s="351"/>
    </row>
    <row r="72" spans="2:7">
      <c r="B72" s="347" t="s">
        <v>70</v>
      </c>
      <c r="C72" s="348">
        <f t="shared" si="15"/>
        <v>0.20180480043067917</v>
      </c>
      <c r="D72" s="348">
        <f t="shared" si="16"/>
        <v>5.5263810808530165E-3</v>
      </c>
      <c r="E72" s="348">
        <f t="shared" si="17"/>
        <v>-1.2636773761769585E-2</v>
      </c>
      <c r="F72" s="383">
        <f t="shared" si="18"/>
        <v>0.1946944077497626</v>
      </c>
      <c r="G72" s="351"/>
    </row>
    <row r="73" spans="2:7">
      <c r="B73" s="347" t="s">
        <v>71</v>
      </c>
      <c r="C73" s="348">
        <f t="shared" si="15"/>
        <v>0.16179359010190764</v>
      </c>
      <c r="D73" s="348">
        <f t="shared" si="16"/>
        <v>7.058617258383755E-3</v>
      </c>
      <c r="E73" s="348">
        <f t="shared" si="17"/>
        <v>-8.5586372888875892E-4</v>
      </c>
      <c r="F73" s="383">
        <f t="shared" si="18"/>
        <v>0.16799634363140262</v>
      </c>
      <c r="G73" s="351"/>
    </row>
    <row r="74" spans="2:7">
      <c r="B74" s="347" t="s">
        <v>72</v>
      </c>
      <c r="C74" s="348">
        <f t="shared" si="15"/>
        <v>3.3121908055114752E-2</v>
      </c>
      <c r="D74" s="348">
        <f t="shared" si="16"/>
        <v>-4.1294304823667645E-5</v>
      </c>
      <c r="E74" s="348">
        <f t="shared" si="17"/>
        <v>-1.089613263809007E-5</v>
      </c>
      <c r="F74" s="383">
        <f t="shared" si="18"/>
        <v>3.306971761765299E-2</v>
      </c>
      <c r="G74" s="351"/>
    </row>
    <row r="75" spans="2:7">
      <c r="B75" s="347" t="s">
        <v>73</v>
      </c>
      <c r="C75" s="348">
        <f t="shared" si="15"/>
        <v>8.0786385936631983E-2</v>
      </c>
      <c r="D75" s="348">
        <f t="shared" si="16"/>
        <v>-5.1479826171093419E-4</v>
      </c>
      <c r="E75" s="348">
        <f t="shared" si="17"/>
        <v>-3.0589687383518807E-4</v>
      </c>
      <c r="F75" s="383">
        <f t="shared" si="18"/>
        <v>7.996569080108587E-2</v>
      </c>
      <c r="G75" s="351"/>
    </row>
    <row r="76" spans="2:7">
      <c r="B76" s="347" t="s">
        <v>82</v>
      </c>
      <c r="C76" s="348">
        <f t="shared" si="15"/>
        <v>3.0664934921886558E-2</v>
      </c>
      <c r="D76" s="348">
        <f t="shared" si="16"/>
        <v>9.6876423854246066E-2</v>
      </c>
      <c r="E76" s="348">
        <f t="shared" si="17"/>
        <v>-5.6063195213724758E-3</v>
      </c>
      <c r="F76" s="383">
        <f t="shared" si="18"/>
        <v>0.12193503925476015</v>
      </c>
      <c r="G76" s="351"/>
    </row>
    <row r="77" spans="2:7">
      <c r="B77" s="347" t="s">
        <v>74</v>
      </c>
      <c r="C77" s="348">
        <f t="shared" si="15"/>
        <v>5.8953892454438328E-2</v>
      </c>
      <c r="D77" s="348">
        <f t="shared" si="16"/>
        <v>-7.1056063179645926E-3</v>
      </c>
      <c r="E77" s="348">
        <f t="shared" si="17"/>
        <v>2.060844429693733E-4</v>
      </c>
      <c r="F77" s="383">
        <f t="shared" si="18"/>
        <v>5.2054370579443107E-2</v>
      </c>
      <c r="G77" s="351"/>
    </row>
    <row r="78" spans="2:7">
      <c r="B78" s="347" t="s">
        <v>75</v>
      </c>
      <c r="C78" s="348">
        <f t="shared" si="15"/>
        <v>-2.7029103316908963E-3</v>
      </c>
      <c r="D78" s="348">
        <f t="shared" si="16"/>
        <v>-4.3184557542689739E-2</v>
      </c>
      <c r="E78" s="348">
        <f t="shared" si="17"/>
        <v>-1.11661289478567E-2</v>
      </c>
      <c r="F78" s="383">
        <f t="shared" si="18"/>
        <v>-5.7053596822237339E-2</v>
      </c>
      <c r="G78" s="351"/>
    </row>
    <row r="79" spans="2:7">
      <c r="B79" s="347" t="s">
        <v>76</v>
      </c>
      <c r="C79" s="348">
        <f t="shared" si="15"/>
        <v>-2.6644850367226317E-3</v>
      </c>
      <c r="D79" s="348">
        <f t="shared" si="16"/>
        <v>-2.4045931209155723E-3</v>
      </c>
      <c r="E79" s="348">
        <f t="shared" si="17"/>
        <v>-6.4080398023383075E-4</v>
      </c>
      <c r="F79" s="383">
        <f t="shared" si="18"/>
        <v>-5.7098821378720344E-3</v>
      </c>
      <c r="G79" s="351"/>
    </row>
    <row r="80" spans="2:7">
      <c r="B80" s="347" t="s">
        <v>77</v>
      </c>
      <c r="C80" s="348">
        <f t="shared" si="15"/>
        <v>1.0203663036530957E-2</v>
      </c>
      <c r="D80" s="348">
        <f t="shared" si="16"/>
        <v>5.9210044420181076E-3</v>
      </c>
      <c r="E80" s="348">
        <f t="shared" si="17"/>
        <v>8.0085759948179958E-4</v>
      </c>
      <c r="F80" s="383">
        <f t="shared" si="18"/>
        <v>1.6925525078030863E-2</v>
      </c>
      <c r="G80" s="351"/>
    </row>
    <row r="81" spans="2:7">
      <c r="B81" s="347" t="s">
        <v>78</v>
      </c>
      <c r="C81" s="348">
        <f t="shared" si="15"/>
        <v>3.0147723719409318E-2</v>
      </c>
      <c r="D81" s="348">
        <f t="shared" si="16"/>
        <v>-1.1660491126900043E-2</v>
      </c>
      <c r="E81" s="348">
        <f t="shared" si="17"/>
        <v>-1.6611508918575693E-3</v>
      </c>
      <c r="F81" s="383">
        <f t="shared" si="18"/>
        <v>1.6826081700651706E-2</v>
      </c>
    </row>
    <row r="82" spans="2:7">
      <c r="B82" s="352"/>
    </row>
    <row r="83" spans="2:7" ht="22.5">
      <c r="B83" s="352"/>
      <c r="C83" s="391" t="s">
        <v>269</v>
      </c>
      <c r="D83" s="392" t="s">
        <v>270</v>
      </c>
      <c r="E83" s="392" t="s">
        <v>271</v>
      </c>
      <c r="G83" s="391"/>
    </row>
    <row r="88" spans="2:7">
      <c r="C88" s="385" t="s">
        <v>272</v>
      </c>
      <c r="D88" s="385" t="s">
        <v>272</v>
      </c>
      <c r="E88" s="385" t="s">
        <v>272</v>
      </c>
      <c r="G88" s="393" t="s">
        <v>266</v>
      </c>
    </row>
    <row r="90" spans="2:7">
      <c r="C90" s="348">
        <f>SUM(C65:C81)</f>
        <v>0.50236392383444328</v>
      </c>
      <c r="D90" s="348">
        <f>SUM(D65:D81)</f>
        <v>0.92350433778945584</v>
      </c>
      <c r="E90" s="348">
        <f>SUM(E65:E81)</f>
        <v>-0.60444609680927508</v>
      </c>
      <c r="G90" s="342">
        <f>SUM(C90:E90)</f>
        <v>0.82142216481462405</v>
      </c>
    </row>
  </sheetData>
  <pageMargins left="0.70866141732283472" right="0.70866141732283472" top="0.74803149606299213" bottom="0.74803149606299213" header="0.31496062992125984" footer="0.31496062992125984"/>
  <pageSetup scale="47" fitToWidth="2" orientation="landscape" r:id="rId1"/>
  <rowBreaks count="2" manualBreakCount="2">
    <brk id="24" max="16383" man="1"/>
    <brk id="54" max="16383" man="1"/>
  </rowBreaks>
  <drawing r:id="rId2"/>
</worksheet>
</file>

<file path=xl/worksheets/sheet14.xml><?xml version="1.0" encoding="utf-8"?>
<worksheet xmlns="http://schemas.openxmlformats.org/spreadsheetml/2006/main" xmlns:r="http://schemas.openxmlformats.org/officeDocument/2006/relationships">
  <dimension ref="B1:W93"/>
  <sheetViews>
    <sheetView zoomScaleNormal="100" workbookViewId="0"/>
  </sheetViews>
  <sheetFormatPr defaultRowHeight="11.25"/>
  <cols>
    <col min="1" max="1" width="9.140625" style="337"/>
    <col min="2" max="2" width="31.140625" style="337" customWidth="1"/>
    <col min="3" max="14" width="15.7109375" style="337" customWidth="1"/>
    <col min="15" max="16384" width="9.140625" style="337"/>
  </cols>
  <sheetData>
    <row r="1" spans="2:16" ht="15">
      <c r="B1" s="11" t="str">
        <f>ToC!B40</f>
        <v>Appendix Table 25: CSLS Labour Productivity Growth Decomposition for Canada, Conventional and Non-conventional Oil Extraction, 2007-2012</v>
      </c>
    </row>
    <row r="3" spans="2:16" ht="15">
      <c r="B3" s="64" t="s">
        <v>294</v>
      </c>
    </row>
    <row r="5" spans="2:16" ht="45">
      <c r="B5" s="338"/>
      <c r="C5" s="339" t="s">
        <v>241</v>
      </c>
      <c r="D5" s="339" t="s">
        <v>242</v>
      </c>
      <c r="E5" s="340" t="s">
        <v>243</v>
      </c>
      <c r="F5" s="339" t="s">
        <v>244</v>
      </c>
      <c r="G5" s="339" t="s">
        <v>245</v>
      </c>
      <c r="H5" s="339" t="s">
        <v>246</v>
      </c>
      <c r="I5" s="339" t="s">
        <v>247</v>
      </c>
      <c r="J5" s="339" t="s">
        <v>248</v>
      </c>
    </row>
    <row r="6" spans="2:16">
      <c r="B6" s="341" t="s">
        <v>64</v>
      </c>
      <c r="C6" s="342">
        <v>46.655788698095868</v>
      </c>
      <c r="D6" s="342">
        <v>47.815418190150311</v>
      </c>
      <c r="E6" s="343">
        <f t="shared" ref="E6:E24" si="0">D6-C6</f>
        <v>1.1596294920544423</v>
      </c>
      <c r="F6" s="344">
        <v>23820.287</v>
      </c>
      <c r="G6" s="344">
        <v>24143.131999999998</v>
      </c>
      <c r="H6" s="345">
        <f t="shared" ref="H6:I21" si="1">F6/F$6</f>
        <v>1</v>
      </c>
      <c r="I6" s="345">
        <f t="shared" si="1"/>
        <v>1</v>
      </c>
      <c r="J6" s="345">
        <f t="shared" ref="J6:J24" si="2">I6-H6</f>
        <v>0</v>
      </c>
      <c r="L6" s="346"/>
      <c r="M6" s="346"/>
    </row>
    <row r="7" spans="2:16">
      <c r="B7" s="347" t="s">
        <v>249</v>
      </c>
      <c r="C7" s="348">
        <v>26.88600067448121</v>
      </c>
      <c r="D7" s="348">
        <v>32.409650726515217</v>
      </c>
      <c r="E7" s="343">
        <f t="shared" si="0"/>
        <v>5.5236500520340073</v>
      </c>
      <c r="F7" s="349">
        <v>833.23299999999995</v>
      </c>
      <c r="G7" s="349">
        <v>743.34299999999996</v>
      </c>
      <c r="H7" s="350">
        <f t="shared" si="1"/>
        <v>3.4979973163211678E-2</v>
      </c>
      <c r="I7" s="350">
        <f t="shared" si="1"/>
        <v>3.0789004508611394E-2</v>
      </c>
      <c r="J7" s="350">
        <f t="shared" si="2"/>
        <v>-4.1909686546002835E-3</v>
      </c>
      <c r="O7" s="351"/>
      <c r="P7" s="351"/>
    </row>
    <row r="8" spans="2:16">
      <c r="B8" s="347" t="s">
        <v>289</v>
      </c>
      <c r="C8" s="348">
        <v>217.1786542923434</v>
      </c>
      <c r="D8" s="348">
        <v>153.88744224506229</v>
      </c>
      <c r="E8" s="343">
        <f t="shared" si="0"/>
        <v>-63.291212047281107</v>
      </c>
      <c r="F8" s="349">
        <v>107.75</v>
      </c>
      <c r="G8" s="349">
        <v>137.86699999999999</v>
      </c>
      <c r="H8" s="350">
        <f t="shared" si="1"/>
        <v>4.5234551540038123E-3</v>
      </c>
      <c r="I8" s="350">
        <f t="shared" si="1"/>
        <v>5.7104024448857756E-3</v>
      </c>
      <c r="J8" s="350">
        <f t="shared" si="2"/>
        <v>1.1869472908819633E-3</v>
      </c>
      <c r="O8" s="351"/>
      <c r="P8" s="351"/>
    </row>
    <row r="9" spans="2:16">
      <c r="B9" s="347" t="s">
        <v>290</v>
      </c>
      <c r="C9" s="348">
        <v>946.54381676873652</v>
      </c>
      <c r="D9" s="348">
        <v>548.80455831967822</v>
      </c>
      <c r="E9" s="343">
        <f t="shared" si="0"/>
        <v>-397.7392584490583</v>
      </c>
      <c r="F9" s="349">
        <v>72.825999999999993</v>
      </c>
      <c r="G9" s="349">
        <v>107.408</v>
      </c>
      <c r="H9" s="350">
        <f t="shared" si="1"/>
        <v>3.0573099308165343E-3</v>
      </c>
      <c r="I9" s="350">
        <f t="shared" si="1"/>
        <v>4.4488014231127927E-3</v>
      </c>
      <c r="J9" s="350">
        <f t="shared" si="2"/>
        <v>1.3914914922962584E-3</v>
      </c>
      <c r="O9" s="351"/>
      <c r="P9" s="351"/>
    </row>
    <row r="10" spans="2:16">
      <c r="B10" s="347" t="s">
        <v>291</v>
      </c>
      <c r="C10" s="348">
        <v>512.4313007066213</v>
      </c>
      <c r="D10" s="348">
        <v>850.20655310961467</v>
      </c>
      <c r="E10" s="343">
        <f t="shared" si="0"/>
        <v>337.77525240299337</v>
      </c>
      <c r="F10" s="349">
        <v>38.21</v>
      </c>
      <c r="G10" s="349">
        <v>35.341999999999999</v>
      </c>
      <c r="H10" s="350">
        <f t="shared" si="1"/>
        <v>1.6040948625010269E-3</v>
      </c>
      <c r="I10" s="350">
        <f t="shared" si="1"/>
        <v>1.4638531570800343E-3</v>
      </c>
      <c r="J10" s="350">
        <f t="shared" si="2"/>
        <v>-1.402417054209926E-4</v>
      </c>
      <c r="O10" s="351"/>
      <c r="P10" s="351"/>
    </row>
    <row r="11" spans="2:16">
      <c r="B11" s="347" t="s">
        <v>292</v>
      </c>
      <c r="C11" s="348">
        <v>44.513275815944354</v>
      </c>
      <c r="D11" s="348">
        <v>44.031732856595582</v>
      </c>
      <c r="E11" s="343">
        <f t="shared" si="0"/>
        <v>-0.48154295934877211</v>
      </c>
      <c r="F11" s="349">
        <v>239.232</v>
      </c>
      <c r="G11" s="349">
        <v>250.59200000000001</v>
      </c>
      <c r="H11" s="350">
        <f t="shared" si="1"/>
        <v>1.0043203929490858E-2</v>
      </c>
      <c r="I11" s="350">
        <f t="shared" si="1"/>
        <v>1.0379432130015279E-2</v>
      </c>
      <c r="J11" s="350">
        <f t="shared" si="2"/>
        <v>3.362282005244209E-4</v>
      </c>
      <c r="O11" s="351"/>
      <c r="P11" s="351"/>
    </row>
    <row r="12" spans="2:16">
      <c r="B12" s="347" t="s">
        <v>67</v>
      </c>
      <c r="C12" s="348">
        <v>164.79570404770382</v>
      </c>
      <c r="D12" s="348">
        <v>175.49870567367077</v>
      </c>
      <c r="E12" s="343">
        <f t="shared" si="0"/>
        <v>10.703001625966948</v>
      </c>
      <c r="F12" s="349">
        <v>199.39699999999999</v>
      </c>
      <c r="G12" s="349">
        <v>201.26300000000001</v>
      </c>
      <c r="H12" s="350">
        <f t="shared" si="1"/>
        <v>8.3708899057345527E-3</v>
      </c>
      <c r="I12" s="350">
        <f t="shared" si="1"/>
        <v>8.336242373193338E-3</v>
      </c>
      <c r="J12" s="350">
        <f t="shared" si="2"/>
        <v>-3.4647532541214748E-5</v>
      </c>
      <c r="O12" s="351"/>
      <c r="P12" s="351"/>
    </row>
    <row r="13" spans="2:16">
      <c r="B13" s="347" t="s">
        <v>68</v>
      </c>
      <c r="C13" s="348">
        <v>38.77855861219696</v>
      </c>
      <c r="D13" s="348">
        <v>38.275950100708741</v>
      </c>
      <c r="E13" s="343">
        <f t="shared" si="0"/>
        <v>-0.50260851148821928</v>
      </c>
      <c r="F13" s="349">
        <v>2458.9079999999999</v>
      </c>
      <c r="G13" s="349">
        <v>2940.1619999999998</v>
      </c>
      <c r="H13" s="350">
        <f t="shared" si="1"/>
        <v>0.10322747160854946</v>
      </c>
      <c r="I13" s="350">
        <f t="shared" si="1"/>
        <v>0.12178047156433557</v>
      </c>
      <c r="J13" s="350">
        <f t="shared" si="2"/>
        <v>1.8552999955786104E-2</v>
      </c>
      <c r="O13" s="351"/>
      <c r="P13" s="351"/>
    </row>
    <row r="14" spans="2:16">
      <c r="B14" s="347" t="s">
        <v>69</v>
      </c>
      <c r="C14" s="348">
        <v>49.147676393432754</v>
      </c>
      <c r="D14" s="348">
        <v>52.375908036578082</v>
      </c>
      <c r="E14" s="343">
        <f t="shared" si="0"/>
        <v>3.2282316431453282</v>
      </c>
      <c r="F14" s="349">
        <v>3788.3780000000002</v>
      </c>
      <c r="G14" s="349">
        <v>3218.7579999999998</v>
      </c>
      <c r="H14" s="350">
        <f t="shared" si="1"/>
        <v>0.15903998134027522</v>
      </c>
      <c r="I14" s="350">
        <f t="shared" si="1"/>
        <v>0.13331981948323854</v>
      </c>
      <c r="J14" s="350">
        <f t="shared" si="2"/>
        <v>-2.5720161857036683E-2</v>
      </c>
      <c r="O14" s="351"/>
      <c r="P14" s="351"/>
    </row>
    <row r="15" spans="2:16">
      <c r="B15" s="347" t="s">
        <v>70</v>
      </c>
      <c r="C15" s="348">
        <v>49.084066343989889</v>
      </c>
      <c r="D15" s="348">
        <v>54.141079268261663</v>
      </c>
      <c r="E15" s="343">
        <f t="shared" si="0"/>
        <v>5.0570129242717741</v>
      </c>
      <c r="F15" s="349">
        <v>1621.85</v>
      </c>
      <c r="G15" s="349">
        <v>1572.5840000000001</v>
      </c>
      <c r="H15" s="350">
        <f t="shared" si="1"/>
        <v>6.8086921034998443E-2</v>
      </c>
      <c r="I15" s="350">
        <f t="shared" si="1"/>
        <v>6.513587383774401E-2</v>
      </c>
      <c r="J15" s="350">
        <f t="shared" si="2"/>
        <v>-2.9510471972544333E-3</v>
      </c>
      <c r="O15" s="351"/>
      <c r="P15" s="351"/>
    </row>
    <row r="16" spans="2:16">
      <c r="B16" s="347" t="s">
        <v>71</v>
      </c>
      <c r="C16" s="348">
        <v>24.826314708987745</v>
      </c>
      <c r="D16" s="348">
        <v>27.798837971365195</v>
      </c>
      <c r="E16" s="343">
        <f t="shared" si="0"/>
        <v>2.9725232623774502</v>
      </c>
      <c r="F16" s="349">
        <v>3132.1190000000001</v>
      </c>
      <c r="G16" s="349">
        <v>3015.0720000000001</v>
      </c>
      <c r="H16" s="350">
        <f t="shared" si="1"/>
        <v>0.13148955761951986</v>
      </c>
      <c r="I16" s="350">
        <f t="shared" si="1"/>
        <v>0.12488321730585743</v>
      </c>
      <c r="J16" s="350">
        <f t="shared" si="2"/>
        <v>-6.6063403136624316E-3</v>
      </c>
      <c r="O16" s="351"/>
      <c r="P16" s="351"/>
    </row>
    <row r="17" spans="2:16">
      <c r="B17" s="347" t="s">
        <v>72</v>
      </c>
      <c r="C17" s="348">
        <v>40.238731973526946</v>
      </c>
      <c r="D17" s="348">
        <v>41.213187098786292</v>
      </c>
      <c r="E17" s="343">
        <f t="shared" si="0"/>
        <v>0.97445512525934674</v>
      </c>
      <c r="F17" s="349">
        <v>1519.432</v>
      </c>
      <c r="G17" s="349">
        <v>1539.08</v>
      </c>
      <c r="H17" s="350">
        <f t="shared" si="1"/>
        <v>6.3787308691956562E-2</v>
      </c>
      <c r="I17" s="350">
        <f t="shared" si="1"/>
        <v>6.3748149991475836E-2</v>
      </c>
      <c r="J17" s="350">
        <f t="shared" si="2"/>
        <v>-3.9158700480726449E-5</v>
      </c>
      <c r="O17" s="351"/>
      <c r="P17" s="351"/>
    </row>
    <row r="18" spans="2:16">
      <c r="B18" s="347" t="s">
        <v>73</v>
      </c>
      <c r="C18" s="348">
        <v>85.375107775387846</v>
      </c>
      <c r="D18" s="348">
        <v>85.087118875215111</v>
      </c>
      <c r="E18" s="343">
        <f t="shared" si="0"/>
        <v>-0.28798890017273493</v>
      </c>
      <c r="F18" s="349">
        <v>546.27499999999998</v>
      </c>
      <c r="G18" s="349">
        <v>585.14300000000003</v>
      </c>
      <c r="H18" s="350">
        <f t="shared" si="1"/>
        <v>2.2933182962908884E-2</v>
      </c>
      <c r="I18" s="350">
        <f t="shared" si="1"/>
        <v>2.4236416385413462E-2</v>
      </c>
      <c r="J18" s="350">
        <f t="shared" si="2"/>
        <v>1.3032334225045773E-3</v>
      </c>
      <c r="O18" s="351"/>
      <c r="P18" s="351"/>
    </row>
    <row r="19" spans="2:16">
      <c r="B19" s="347" t="s">
        <v>82</v>
      </c>
      <c r="C19" s="348">
        <v>88.311148411033557</v>
      </c>
      <c r="D19" s="348">
        <v>81.692611669934166</v>
      </c>
      <c r="E19" s="343">
        <f t="shared" si="0"/>
        <v>-6.6185367410993905</v>
      </c>
      <c r="F19" s="349">
        <v>1953.5339999999999</v>
      </c>
      <c r="G19" s="349">
        <v>2247.3820000000001</v>
      </c>
      <c r="H19" s="350">
        <f t="shared" si="1"/>
        <v>8.201135443918034E-2</v>
      </c>
      <c r="I19" s="350">
        <f t="shared" si="1"/>
        <v>9.3085768656692935E-2</v>
      </c>
      <c r="J19" s="350">
        <f t="shared" si="2"/>
        <v>1.1074414217512596E-2</v>
      </c>
      <c r="O19" s="351"/>
      <c r="P19" s="351"/>
    </row>
    <row r="20" spans="2:16">
      <c r="B20" s="347" t="s">
        <v>74</v>
      </c>
      <c r="C20" s="348">
        <v>41.076887407622081</v>
      </c>
      <c r="D20" s="348">
        <v>42.209021734017639</v>
      </c>
      <c r="E20" s="343">
        <f t="shared" si="0"/>
        <v>1.1321343263955583</v>
      </c>
      <c r="F20" s="349">
        <v>1863.27</v>
      </c>
      <c r="G20" s="349">
        <v>1934.617</v>
      </c>
      <c r="H20" s="350">
        <f t="shared" si="1"/>
        <v>7.8221979441305642E-2</v>
      </c>
      <c r="I20" s="350">
        <f t="shared" si="1"/>
        <v>8.0131152826402152E-2</v>
      </c>
      <c r="J20" s="350">
        <f t="shared" si="2"/>
        <v>1.9091733850965104E-3</v>
      </c>
      <c r="O20" s="351"/>
      <c r="P20" s="351"/>
    </row>
    <row r="21" spans="2:16">
      <c r="B21" s="347" t="s">
        <v>75</v>
      </c>
      <c r="C21" s="348">
        <v>26.274125801657295</v>
      </c>
      <c r="D21" s="348">
        <v>25.855411106619457</v>
      </c>
      <c r="E21" s="343">
        <f t="shared" si="0"/>
        <v>-0.41871469503783842</v>
      </c>
      <c r="F21" s="349">
        <v>1524.654</v>
      </c>
      <c r="G21" s="349">
        <v>1536.183</v>
      </c>
      <c r="H21" s="350">
        <f t="shared" si="1"/>
        <v>6.4006533590464293E-2</v>
      </c>
      <c r="I21" s="350">
        <f t="shared" si="1"/>
        <v>6.362815727470654E-2</v>
      </c>
      <c r="J21" s="350">
        <f t="shared" si="2"/>
        <v>-3.7837631575775299E-4</v>
      </c>
      <c r="O21" s="351"/>
      <c r="P21" s="351"/>
    </row>
    <row r="22" spans="2:16">
      <c r="B22" s="347" t="s">
        <v>76</v>
      </c>
      <c r="C22" s="348">
        <v>24.044322539814484</v>
      </c>
      <c r="D22" s="348">
        <v>23.517375027526978</v>
      </c>
      <c r="E22" s="343">
        <f t="shared" si="0"/>
        <v>-0.52694751228750647</v>
      </c>
      <c r="F22" s="349">
        <v>423.464</v>
      </c>
      <c r="G22" s="349">
        <v>408.69</v>
      </c>
      <c r="H22" s="350">
        <f t="shared" ref="H22:I24" si="3">F22/F$6</f>
        <v>1.7777451631880003E-2</v>
      </c>
      <c r="I22" s="350">
        <f t="shared" si="3"/>
        <v>1.6927795449239978E-2</v>
      </c>
      <c r="J22" s="350">
        <f t="shared" si="2"/>
        <v>-8.4965618264002535E-4</v>
      </c>
      <c r="O22" s="351"/>
      <c r="P22" s="351"/>
    </row>
    <row r="23" spans="2:16">
      <c r="B23" s="347" t="s">
        <v>77</v>
      </c>
      <c r="C23" s="348">
        <v>18.517289560978647</v>
      </c>
      <c r="D23" s="348">
        <v>19.168684150579786</v>
      </c>
      <c r="E23" s="343">
        <f t="shared" si="0"/>
        <v>0.65139458960113927</v>
      </c>
      <c r="F23" s="349">
        <v>1605.2750000000001</v>
      </c>
      <c r="G23" s="349">
        <v>1641.8140000000001</v>
      </c>
      <c r="H23" s="350">
        <f t="shared" si="3"/>
        <v>6.7391085590194619E-2</v>
      </c>
      <c r="I23" s="350">
        <f t="shared" si="3"/>
        <v>6.8003355985462047E-2</v>
      </c>
      <c r="J23" s="350">
        <f t="shared" si="2"/>
        <v>6.1227039526742799E-4</v>
      </c>
      <c r="O23" s="351"/>
      <c r="P23" s="351"/>
    </row>
    <row r="24" spans="2:16">
      <c r="B24" s="347" t="s">
        <v>78</v>
      </c>
      <c r="C24" s="348">
        <v>30.552229878254987</v>
      </c>
      <c r="D24" s="348">
        <v>30.541756150531132</v>
      </c>
      <c r="E24" s="343">
        <f t="shared" si="0"/>
        <v>-1.0473727723855575E-2</v>
      </c>
      <c r="F24" s="349">
        <v>1892.48</v>
      </c>
      <c r="G24" s="349">
        <v>2027.8330000000001</v>
      </c>
      <c r="H24" s="350">
        <f t="shared" si="3"/>
        <v>7.94482451030082E-2</v>
      </c>
      <c r="I24" s="350">
        <f t="shared" si="3"/>
        <v>8.3992126622179766E-2</v>
      </c>
      <c r="J24" s="350">
        <f t="shared" si="2"/>
        <v>4.5438815191715665E-3</v>
      </c>
      <c r="O24" s="351"/>
      <c r="P24" s="351"/>
    </row>
    <row r="25" spans="2:16">
      <c r="B25" s="352"/>
      <c r="C25" s="348"/>
      <c r="D25" s="348"/>
      <c r="E25" s="353"/>
      <c r="F25" s="349"/>
      <c r="G25" s="349"/>
      <c r="H25" s="350"/>
      <c r="I25" s="350"/>
      <c r="J25" s="354"/>
    </row>
    <row r="26" spans="2:16">
      <c r="B26" s="352"/>
      <c r="C26" s="348"/>
      <c r="D26" s="348"/>
      <c r="E26" s="353"/>
      <c r="F26" s="349"/>
      <c r="G26" s="349"/>
      <c r="H26" s="350"/>
      <c r="I26" s="350"/>
      <c r="J26" s="354"/>
      <c r="M26" s="355"/>
    </row>
    <row r="27" spans="2:16" ht="15">
      <c r="B27" s="64" t="s">
        <v>298</v>
      </c>
    </row>
    <row r="30" spans="2:16" s="75" customFormat="1" ht="18">
      <c r="B30" s="356"/>
      <c r="C30" s="357" t="s">
        <v>250</v>
      </c>
      <c r="D30" s="358"/>
      <c r="E30" s="359" t="s">
        <v>251</v>
      </c>
      <c r="F30"/>
      <c r="G30" s="360"/>
      <c r="H30" s="249"/>
      <c r="I30" s="361" t="s">
        <v>252</v>
      </c>
      <c r="J30" s="8"/>
      <c r="K30" s="362" t="s">
        <v>253</v>
      </c>
      <c r="L30" s="363" t="s">
        <v>254</v>
      </c>
    </row>
    <row r="31" spans="2:16" ht="33.75">
      <c r="B31" s="338"/>
      <c r="C31" s="339" t="s">
        <v>255</v>
      </c>
      <c r="D31" s="364" t="s">
        <v>256</v>
      </c>
      <c r="E31" s="365" t="s">
        <v>257</v>
      </c>
      <c r="F31" s="366"/>
      <c r="G31" s="364" t="s">
        <v>258</v>
      </c>
      <c r="H31" s="365" t="s">
        <v>259</v>
      </c>
      <c r="I31" s="365" t="s">
        <v>260</v>
      </c>
      <c r="J31" s="338"/>
      <c r="K31" s="365" t="s">
        <v>260</v>
      </c>
      <c r="L31" s="365" t="s">
        <v>257</v>
      </c>
      <c r="M31" s="365" t="s">
        <v>261</v>
      </c>
      <c r="N31" s="367"/>
    </row>
    <row r="32" spans="2:16">
      <c r="B32" s="341" t="s">
        <v>64</v>
      </c>
      <c r="C32" s="368">
        <f t="shared" ref="C32:C50" si="4">$E$6</f>
        <v>1.1596294920544423</v>
      </c>
      <c r="D32" s="369">
        <f>H6</f>
        <v>1</v>
      </c>
      <c r="E32" s="370">
        <f>E6</f>
        <v>1.1596294920544423</v>
      </c>
      <c r="F32" s="371"/>
      <c r="G32" s="372">
        <f>C6</f>
        <v>46.655788698095868</v>
      </c>
      <c r="H32" s="370">
        <f t="shared" ref="H32:H50" si="5">$C$6</f>
        <v>46.655788698095868</v>
      </c>
      <c r="I32" s="373">
        <f>J6</f>
        <v>0</v>
      </c>
      <c r="J32" s="341"/>
      <c r="K32" s="374">
        <f>J6</f>
        <v>0</v>
      </c>
      <c r="L32" s="375">
        <f>E6</f>
        <v>1.1596294920544423</v>
      </c>
      <c r="M32" s="375">
        <f t="shared" ref="M32:M50" si="6">$E$6</f>
        <v>1.1596294920544423</v>
      </c>
      <c r="N32" s="376"/>
    </row>
    <row r="33" spans="2:23">
      <c r="B33" s="347" t="s">
        <v>249</v>
      </c>
      <c r="C33" s="348">
        <f t="shared" si="4"/>
        <v>1.1596294920544423</v>
      </c>
      <c r="D33" s="377">
        <f>H7</f>
        <v>3.4979973163211678E-2</v>
      </c>
      <c r="E33" s="353">
        <f>E7</f>
        <v>5.5236500520340073</v>
      </c>
      <c r="F33" s="378">
        <f t="shared" ref="F33:F50" si="7">D33*E33</f>
        <v>0.19321713058312237</v>
      </c>
      <c r="G33" s="379">
        <f>C7</f>
        <v>26.88600067448121</v>
      </c>
      <c r="H33" s="353">
        <f t="shared" si="5"/>
        <v>46.655788698095868</v>
      </c>
      <c r="I33" s="380">
        <f>J7</f>
        <v>-4.1909686546002835E-3</v>
      </c>
      <c r="J33" s="381">
        <f t="shared" ref="J33:J50" si="8">(G33-H33)*I33</f>
        <v>8.2854561915061117E-2</v>
      </c>
      <c r="K33" s="350">
        <f>J7</f>
        <v>-4.1909686546002835E-3</v>
      </c>
      <c r="L33" s="348">
        <f>E7</f>
        <v>5.5236500520340073</v>
      </c>
      <c r="M33" s="382">
        <f t="shared" si="6"/>
        <v>1.1596294920544423</v>
      </c>
      <c r="N33" s="348">
        <f t="shared" ref="N33:N50" si="9">K33*(L33-M33)</f>
        <v>-1.8289473374905534E-2</v>
      </c>
      <c r="O33" s="355"/>
      <c r="U33" s="355"/>
      <c r="V33" s="355"/>
      <c r="W33" s="355"/>
    </row>
    <row r="34" spans="2:23">
      <c r="B34" s="347" t="s">
        <v>289</v>
      </c>
      <c r="C34" s="348">
        <f t="shared" si="4"/>
        <v>1.1596294920544423</v>
      </c>
      <c r="D34" s="377">
        <f t="shared" ref="D34:D50" si="10">H8</f>
        <v>4.5234551540038123E-3</v>
      </c>
      <c r="E34" s="353">
        <f t="shared" ref="E34:E50" si="11">E8</f>
        <v>-63.291212047281107</v>
      </c>
      <c r="F34" s="378">
        <f t="shared" si="7"/>
        <v>-0.28629495933842192</v>
      </c>
      <c r="G34" s="379">
        <f t="shared" ref="G34:G50" si="12">C8</f>
        <v>217.1786542923434</v>
      </c>
      <c r="H34" s="353">
        <f t="shared" si="5"/>
        <v>46.655788698095868</v>
      </c>
      <c r="I34" s="380">
        <f t="shared" ref="I34:I50" si="13">J8</f>
        <v>1.1869472908819633E-3</v>
      </c>
      <c r="J34" s="381">
        <f t="shared" si="8"/>
        <v>0.20240165335052124</v>
      </c>
      <c r="K34" s="350">
        <f t="shared" ref="K34:K50" si="14">J8</f>
        <v>1.1869472908819633E-3</v>
      </c>
      <c r="L34" s="348">
        <f t="shared" ref="L34:L50" si="15">E8</f>
        <v>-63.291212047281107</v>
      </c>
      <c r="M34" s="382">
        <f t="shared" si="6"/>
        <v>1.1596294920544423</v>
      </c>
      <c r="N34" s="348">
        <f t="shared" si="9"/>
        <v>-7.6499751760177051E-2</v>
      </c>
      <c r="O34" s="355"/>
      <c r="U34" s="355"/>
      <c r="V34" s="355"/>
      <c r="W34" s="355"/>
    </row>
    <row r="35" spans="2:23">
      <c r="B35" s="347" t="s">
        <v>290</v>
      </c>
      <c r="C35" s="348">
        <f t="shared" si="4"/>
        <v>1.1596294920544423</v>
      </c>
      <c r="D35" s="377">
        <f t="shared" si="10"/>
        <v>3.0573099308165343E-3</v>
      </c>
      <c r="E35" s="353">
        <f t="shared" si="11"/>
        <v>-397.7392584490583</v>
      </c>
      <c r="F35" s="378">
        <f t="shared" si="7"/>
        <v>-1.2160121847319101</v>
      </c>
      <c r="G35" s="379">
        <f t="shared" si="12"/>
        <v>946.54381676873652</v>
      </c>
      <c r="H35" s="353">
        <f t="shared" si="5"/>
        <v>46.655788698095868</v>
      </c>
      <c r="I35" s="380">
        <f t="shared" si="13"/>
        <v>1.3914914922962584E-3</v>
      </c>
      <c r="J35" s="381">
        <f t="shared" si="8"/>
        <v>1.2521865350795529</v>
      </c>
      <c r="K35" s="350">
        <f t="shared" si="14"/>
        <v>1.3914914922962584E-3</v>
      </c>
      <c r="L35" s="348">
        <f t="shared" si="15"/>
        <v>-397.7392584490583</v>
      </c>
      <c r="M35" s="382">
        <f t="shared" si="6"/>
        <v>1.1596294920544423</v>
      </c>
      <c r="N35" s="348">
        <f t="shared" si="9"/>
        <v>-0.55506440885649688</v>
      </c>
      <c r="O35" s="355"/>
      <c r="U35" s="355"/>
      <c r="V35" s="355"/>
      <c r="W35" s="355"/>
    </row>
    <row r="36" spans="2:23">
      <c r="B36" s="347" t="s">
        <v>291</v>
      </c>
      <c r="C36" s="348">
        <f t="shared" si="4"/>
        <v>1.1596294920544423</v>
      </c>
      <c r="D36" s="377">
        <f t="shared" si="10"/>
        <v>1.6040948625010269E-3</v>
      </c>
      <c r="E36" s="353">
        <f t="shared" si="11"/>
        <v>337.77525240299337</v>
      </c>
      <c r="F36" s="378">
        <f t="shared" si="7"/>
        <v>0.54182354705962932</v>
      </c>
      <c r="G36" s="379">
        <f t="shared" si="12"/>
        <v>512.4313007066213</v>
      </c>
      <c r="H36" s="353">
        <f t="shared" si="5"/>
        <v>46.655788698095868</v>
      </c>
      <c r="I36" s="380">
        <f t="shared" si="13"/>
        <v>-1.402417054209926E-4</v>
      </c>
      <c r="J36" s="381">
        <f t="shared" si="8"/>
        <v>-6.5321152147411632E-2</v>
      </c>
      <c r="K36" s="350">
        <f t="shared" si="14"/>
        <v>-1.402417054209926E-4</v>
      </c>
      <c r="L36" s="348">
        <f t="shared" si="15"/>
        <v>337.77525240299337</v>
      </c>
      <c r="M36" s="382">
        <f t="shared" si="6"/>
        <v>1.1596294920544423</v>
      </c>
      <c r="N36" s="348">
        <f t="shared" si="9"/>
        <v>-4.7207549028379828E-2</v>
      </c>
      <c r="O36" s="355"/>
      <c r="U36" s="355"/>
      <c r="V36" s="355"/>
      <c r="W36" s="355"/>
    </row>
    <row r="37" spans="2:23">
      <c r="B37" s="347" t="s">
        <v>292</v>
      </c>
      <c r="C37" s="348">
        <f t="shared" si="4"/>
        <v>1.1596294920544423</v>
      </c>
      <c r="D37" s="377">
        <f t="shared" si="10"/>
        <v>1.0043203929490858E-2</v>
      </c>
      <c r="E37" s="353">
        <f t="shared" si="11"/>
        <v>-0.48154295934877211</v>
      </c>
      <c r="F37" s="378">
        <f t="shared" si="7"/>
        <v>-4.8362341415502446E-3</v>
      </c>
      <c r="G37" s="379">
        <f t="shared" si="12"/>
        <v>44.513275815944354</v>
      </c>
      <c r="H37" s="353">
        <f t="shared" si="5"/>
        <v>46.655788698095868</v>
      </c>
      <c r="I37" s="380">
        <f t="shared" si="13"/>
        <v>3.362282005244209E-4</v>
      </c>
      <c r="J37" s="381">
        <f t="shared" si="8"/>
        <v>-7.203732509661944E-4</v>
      </c>
      <c r="K37" s="350">
        <f t="shared" si="14"/>
        <v>3.362282005244209E-4</v>
      </c>
      <c r="L37" s="348">
        <f t="shared" si="15"/>
        <v>-0.48154295934877211</v>
      </c>
      <c r="M37" s="382">
        <f t="shared" si="6"/>
        <v>1.1596294920544423</v>
      </c>
      <c r="N37" s="348">
        <f t="shared" si="9"/>
        <v>-5.5180846008555536E-4</v>
      </c>
      <c r="O37" s="355"/>
      <c r="U37" s="355"/>
      <c r="V37" s="355"/>
      <c r="W37" s="355"/>
    </row>
    <row r="38" spans="2:23">
      <c r="B38" s="347" t="s">
        <v>67</v>
      </c>
      <c r="C38" s="348">
        <f t="shared" si="4"/>
        <v>1.1596294920544423</v>
      </c>
      <c r="D38" s="377">
        <f t="shared" si="10"/>
        <v>8.3708899057345527E-3</v>
      </c>
      <c r="E38" s="353">
        <f t="shared" si="11"/>
        <v>10.703001625966948</v>
      </c>
      <c r="F38" s="378">
        <f t="shared" si="7"/>
        <v>8.9593648271867235E-2</v>
      </c>
      <c r="G38" s="379">
        <f t="shared" si="12"/>
        <v>164.79570404770382</v>
      </c>
      <c r="H38" s="353">
        <f t="shared" si="5"/>
        <v>46.655788698095868</v>
      </c>
      <c r="I38" s="380">
        <f t="shared" si="13"/>
        <v>-3.4647532541214748E-5</v>
      </c>
      <c r="J38" s="381">
        <f t="shared" si="8"/>
        <v>-4.0932565614918972E-3</v>
      </c>
      <c r="K38" s="350">
        <f t="shared" si="14"/>
        <v>-3.4647532541214748E-5</v>
      </c>
      <c r="L38" s="348">
        <f t="shared" si="15"/>
        <v>10.703001625966948</v>
      </c>
      <c r="M38" s="382">
        <f t="shared" si="6"/>
        <v>1.1596294920544423</v>
      </c>
      <c r="N38" s="348">
        <f t="shared" si="9"/>
        <v>-3.3065429656265556E-4</v>
      </c>
      <c r="O38" s="355"/>
      <c r="U38" s="355"/>
      <c r="V38" s="355"/>
      <c r="W38" s="355"/>
    </row>
    <row r="39" spans="2:23">
      <c r="B39" s="347" t="s">
        <v>68</v>
      </c>
      <c r="C39" s="348">
        <f t="shared" si="4"/>
        <v>1.1596294920544423</v>
      </c>
      <c r="D39" s="377">
        <f t="shared" si="10"/>
        <v>0.10322747160854946</v>
      </c>
      <c r="E39" s="353">
        <f t="shared" si="11"/>
        <v>-0.50260851148821928</v>
      </c>
      <c r="F39" s="378">
        <f t="shared" si="7"/>
        <v>-5.1883005849865459E-2</v>
      </c>
      <c r="G39" s="379">
        <f t="shared" si="12"/>
        <v>38.77855861219696</v>
      </c>
      <c r="H39" s="353">
        <f t="shared" si="5"/>
        <v>46.655788698095868</v>
      </c>
      <c r="I39" s="380">
        <f t="shared" si="13"/>
        <v>1.8552999955786104E-2</v>
      </c>
      <c r="J39" s="381">
        <f t="shared" si="8"/>
        <v>-0.14614624943539942</v>
      </c>
      <c r="K39" s="350">
        <f t="shared" si="14"/>
        <v>1.8552999955786104E-2</v>
      </c>
      <c r="L39" s="348">
        <f t="shared" si="15"/>
        <v>-0.50260851148821928</v>
      </c>
      <c r="M39" s="382">
        <f t="shared" si="6"/>
        <v>1.1596294920544423</v>
      </c>
      <c r="N39" s="348">
        <f t="shared" si="9"/>
        <v>-3.0839501606232982E-2</v>
      </c>
      <c r="O39" s="355"/>
      <c r="U39" s="355"/>
      <c r="V39" s="355"/>
      <c r="W39" s="355"/>
    </row>
    <row r="40" spans="2:23">
      <c r="B40" s="347" t="s">
        <v>69</v>
      </c>
      <c r="C40" s="348">
        <f t="shared" si="4"/>
        <v>1.1596294920544423</v>
      </c>
      <c r="D40" s="377">
        <f t="shared" si="10"/>
        <v>0.15903998134027522</v>
      </c>
      <c r="E40" s="353">
        <f t="shared" si="11"/>
        <v>3.2282316431453282</v>
      </c>
      <c r="F40" s="378">
        <f t="shared" si="7"/>
        <v>0.513417900287919</v>
      </c>
      <c r="G40" s="379">
        <f t="shared" si="12"/>
        <v>49.147676393432754</v>
      </c>
      <c r="H40" s="353">
        <f t="shared" si="5"/>
        <v>46.655788698095868</v>
      </c>
      <c r="I40" s="380">
        <f t="shared" si="13"/>
        <v>-2.5720161857036683E-2</v>
      </c>
      <c r="J40" s="381">
        <f t="shared" si="8"/>
        <v>-6.4091754853622798E-2</v>
      </c>
      <c r="K40" s="350">
        <f t="shared" si="14"/>
        <v>-2.5720161857036683E-2</v>
      </c>
      <c r="L40" s="348">
        <f t="shared" si="15"/>
        <v>3.2282316431453282</v>
      </c>
      <c r="M40" s="382">
        <f t="shared" si="6"/>
        <v>1.1596294920544423</v>
      </c>
      <c r="N40" s="348">
        <f t="shared" si="9"/>
        <v>-5.3204782143871837E-2</v>
      </c>
      <c r="O40" s="355"/>
      <c r="U40" s="355"/>
      <c r="V40" s="355"/>
      <c r="W40" s="355"/>
    </row>
    <row r="41" spans="2:23">
      <c r="B41" s="347" t="s">
        <v>70</v>
      </c>
      <c r="C41" s="348">
        <f t="shared" si="4"/>
        <v>1.1596294920544423</v>
      </c>
      <c r="D41" s="377">
        <f t="shared" si="10"/>
        <v>6.8086921034998443E-2</v>
      </c>
      <c r="E41" s="353">
        <f t="shared" si="11"/>
        <v>5.0570129242717741</v>
      </c>
      <c r="F41" s="378">
        <f t="shared" si="7"/>
        <v>0.34431643964785885</v>
      </c>
      <c r="G41" s="379">
        <f t="shared" si="12"/>
        <v>49.084066343989889</v>
      </c>
      <c r="H41" s="353">
        <f t="shared" si="5"/>
        <v>46.655788698095868</v>
      </c>
      <c r="I41" s="380">
        <f t="shared" si="13"/>
        <v>-2.9510471972544333E-3</v>
      </c>
      <c r="J41" s="381">
        <f t="shared" si="8"/>
        <v>-7.1659619410711422E-3</v>
      </c>
      <c r="K41" s="350">
        <f t="shared" si="14"/>
        <v>-2.9510471972544333E-3</v>
      </c>
      <c r="L41" s="348">
        <f t="shared" si="15"/>
        <v>5.0570129242717741</v>
      </c>
      <c r="M41" s="382">
        <f t="shared" si="6"/>
        <v>1.1596294920544423</v>
      </c>
      <c r="N41" s="348">
        <f t="shared" si="9"/>
        <v>-1.150136245427082E-2</v>
      </c>
      <c r="O41" s="355"/>
      <c r="U41" s="355"/>
      <c r="V41" s="355"/>
      <c r="W41" s="355"/>
    </row>
    <row r="42" spans="2:23">
      <c r="B42" s="347" t="s">
        <v>71</v>
      </c>
      <c r="C42" s="348">
        <f t="shared" si="4"/>
        <v>1.1596294920544423</v>
      </c>
      <c r="D42" s="377">
        <f t="shared" si="10"/>
        <v>0.13148955761951986</v>
      </c>
      <c r="E42" s="353">
        <f t="shared" si="11"/>
        <v>2.9725232623774502</v>
      </c>
      <c r="F42" s="378">
        <f t="shared" si="7"/>
        <v>0.3908557687837429</v>
      </c>
      <c r="G42" s="379">
        <f t="shared" si="12"/>
        <v>24.826314708987745</v>
      </c>
      <c r="H42" s="353">
        <f t="shared" si="5"/>
        <v>46.655788698095868</v>
      </c>
      <c r="I42" s="380">
        <f t="shared" si="13"/>
        <v>-6.6063403136624316E-3</v>
      </c>
      <c r="J42" s="381">
        <f t="shared" si="8"/>
        <v>0.14421293404029045</v>
      </c>
      <c r="K42" s="350">
        <f t="shared" si="14"/>
        <v>-6.6063403136624316E-3</v>
      </c>
      <c r="L42" s="348">
        <f t="shared" si="15"/>
        <v>2.9725232623774502</v>
      </c>
      <c r="M42" s="382">
        <f t="shared" si="6"/>
        <v>1.1596294920544423</v>
      </c>
      <c r="N42" s="348">
        <f t="shared" si="9"/>
        <v>-1.1976593199272368E-2</v>
      </c>
      <c r="O42" s="355"/>
      <c r="U42" s="355"/>
      <c r="V42" s="355"/>
      <c r="W42" s="355"/>
    </row>
    <row r="43" spans="2:23">
      <c r="B43" s="347" t="s">
        <v>72</v>
      </c>
      <c r="C43" s="348">
        <f t="shared" si="4"/>
        <v>1.1596294920544423</v>
      </c>
      <c r="D43" s="377">
        <f t="shared" si="10"/>
        <v>6.3787308691956562E-2</v>
      </c>
      <c r="E43" s="353">
        <f t="shared" si="11"/>
        <v>0.97445512525934674</v>
      </c>
      <c r="F43" s="378">
        <f t="shared" si="7"/>
        <v>6.2157869881377149E-2</v>
      </c>
      <c r="G43" s="379">
        <f t="shared" si="12"/>
        <v>40.238731973526946</v>
      </c>
      <c r="H43" s="353">
        <f t="shared" si="5"/>
        <v>46.655788698095868</v>
      </c>
      <c r="I43" s="380">
        <f t="shared" si="13"/>
        <v>-3.9158700480726449E-5</v>
      </c>
      <c r="J43" s="381">
        <f t="shared" si="8"/>
        <v>2.5128360224522595E-4</v>
      </c>
      <c r="K43" s="350">
        <f t="shared" si="14"/>
        <v>-3.9158700480726449E-5</v>
      </c>
      <c r="L43" s="348">
        <f t="shared" si="15"/>
        <v>0.97445512525934674</v>
      </c>
      <c r="M43" s="382">
        <f t="shared" si="6"/>
        <v>1.1596294920544423</v>
      </c>
      <c r="N43" s="348">
        <f t="shared" si="9"/>
        <v>7.2511875660373255E-6</v>
      </c>
      <c r="O43" s="355"/>
      <c r="U43" s="355"/>
      <c r="V43" s="355"/>
      <c r="W43" s="355"/>
    </row>
    <row r="44" spans="2:23">
      <c r="B44" s="347" t="s">
        <v>73</v>
      </c>
      <c r="C44" s="348">
        <f t="shared" si="4"/>
        <v>1.1596294920544423</v>
      </c>
      <c r="D44" s="377">
        <f t="shared" si="10"/>
        <v>2.2933182962908884E-2</v>
      </c>
      <c r="E44" s="353">
        <f t="shared" si="11"/>
        <v>-0.28798890017273493</v>
      </c>
      <c r="F44" s="378">
        <f t="shared" si="7"/>
        <v>-6.6045021389482322E-3</v>
      </c>
      <c r="G44" s="379">
        <f t="shared" si="12"/>
        <v>85.375107775387846</v>
      </c>
      <c r="H44" s="353">
        <f t="shared" si="5"/>
        <v>46.655788698095868</v>
      </c>
      <c r="I44" s="380">
        <f t="shared" si="13"/>
        <v>1.3032334225045773E-3</v>
      </c>
      <c r="J44" s="381">
        <f t="shared" si="8"/>
        <v>5.0460310718145995E-2</v>
      </c>
      <c r="K44" s="350">
        <f t="shared" si="14"/>
        <v>1.3032334225045773E-3</v>
      </c>
      <c r="L44" s="348">
        <f t="shared" si="15"/>
        <v>-0.28798890017273493</v>
      </c>
      <c r="M44" s="382">
        <f t="shared" si="6"/>
        <v>1.1596294920544423</v>
      </c>
      <c r="N44" s="348">
        <f t="shared" si="9"/>
        <v>-1.8865846717827978E-3</v>
      </c>
      <c r="O44" s="355"/>
      <c r="U44" s="355"/>
      <c r="V44" s="355"/>
      <c r="W44" s="355"/>
    </row>
    <row r="45" spans="2:23">
      <c r="B45" s="347" t="s">
        <v>82</v>
      </c>
      <c r="C45" s="348">
        <f t="shared" si="4"/>
        <v>1.1596294920544423</v>
      </c>
      <c r="D45" s="377">
        <f t="shared" si="10"/>
        <v>8.201135443918034E-2</v>
      </c>
      <c r="E45" s="353">
        <f t="shared" si="11"/>
        <v>-6.6185367410993905</v>
      </c>
      <c r="F45" s="378">
        <f t="shared" si="7"/>
        <v>-0.54279516254303972</v>
      </c>
      <c r="G45" s="379">
        <f t="shared" si="12"/>
        <v>88.311148411033557</v>
      </c>
      <c r="H45" s="353">
        <f t="shared" si="5"/>
        <v>46.655788698095868</v>
      </c>
      <c r="I45" s="380">
        <f t="shared" si="13"/>
        <v>1.1074414217512596E-2</v>
      </c>
      <c r="J45" s="381">
        <f t="shared" si="8"/>
        <v>0.46130870784055855</v>
      </c>
      <c r="K45" s="350">
        <f t="shared" si="14"/>
        <v>1.1074414217512596E-2</v>
      </c>
      <c r="L45" s="348">
        <f t="shared" si="15"/>
        <v>-6.6185367410993905</v>
      </c>
      <c r="M45" s="382">
        <f t="shared" si="6"/>
        <v>1.1596294920544423</v>
      </c>
      <c r="N45" s="348">
        <f t="shared" si="9"/>
        <v>-8.6138634718615201E-2</v>
      </c>
      <c r="O45" s="355"/>
      <c r="U45" s="355"/>
      <c r="V45" s="355"/>
      <c r="W45" s="355"/>
    </row>
    <row r="46" spans="2:23">
      <c r="B46" s="347" t="s">
        <v>74</v>
      </c>
      <c r="C46" s="348">
        <f t="shared" si="4"/>
        <v>1.1596294920544423</v>
      </c>
      <c r="D46" s="377">
        <f t="shared" si="10"/>
        <v>7.8221979441305642E-2</v>
      </c>
      <c r="E46" s="353">
        <f t="shared" si="11"/>
        <v>1.1321343263955583</v>
      </c>
      <c r="F46" s="378">
        <f t="shared" si="7"/>
        <v>8.855778800410978E-2</v>
      </c>
      <c r="G46" s="379">
        <f t="shared" si="12"/>
        <v>41.076887407622081</v>
      </c>
      <c r="H46" s="353">
        <f t="shared" si="5"/>
        <v>46.655788698095868</v>
      </c>
      <c r="I46" s="380">
        <f t="shared" si="13"/>
        <v>1.9091733850965104E-3</v>
      </c>
      <c r="J46" s="381">
        <f t="shared" si="8"/>
        <v>-1.0651089861853131E-2</v>
      </c>
      <c r="K46" s="350">
        <f t="shared" si="14"/>
        <v>1.9091733850965104E-3</v>
      </c>
      <c r="L46" s="348">
        <f t="shared" si="15"/>
        <v>1.1321343263955583</v>
      </c>
      <c r="M46" s="382">
        <f t="shared" si="6"/>
        <v>1.1596294920544423</v>
      </c>
      <c r="N46" s="348">
        <f t="shared" si="9"/>
        <v>-5.2493038494760873E-5</v>
      </c>
      <c r="O46" s="355"/>
      <c r="U46" s="355"/>
      <c r="V46" s="355"/>
      <c r="W46" s="355"/>
    </row>
    <row r="47" spans="2:23">
      <c r="B47" s="347" t="s">
        <v>75</v>
      </c>
      <c r="C47" s="348">
        <f t="shared" si="4"/>
        <v>1.1596294920544423</v>
      </c>
      <c r="D47" s="377">
        <f t="shared" si="10"/>
        <v>6.4006533590464293E-2</v>
      </c>
      <c r="E47" s="353">
        <f t="shared" si="11"/>
        <v>-0.41871469503783842</v>
      </c>
      <c r="F47" s="378">
        <f t="shared" si="7"/>
        <v>-2.6800476192760419E-2</v>
      </c>
      <c r="G47" s="379">
        <f t="shared" si="12"/>
        <v>26.274125801657295</v>
      </c>
      <c r="H47" s="353">
        <f t="shared" si="5"/>
        <v>46.655788698095868</v>
      </c>
      <c r="I47" s="380">
        <f t="shared" si="13"/>
        <v>-3.7837631575775299E-4</v>
      </c>
      <c r="J47" s="381">
        <f t="shared" si="8"/>
        <v>7.7119385157709197E-3</v>
      </c>
      <c r="K47" s="350">
        <f t="shared" si="14"/>
        <v>-3.7837631575775299E-4</v>
      </c>
      <c r="L47" s="348">
        <f t="shared" si="15"/>
        <v>-0.41871469503783842</v>
      </c>
      <c r="M47" s="382">
        <f t="shared" si="6"/>
        <v>1.1596294920544423</v>
      </c>
      <c r="N47" s="348">
        <f t="shared" si="9"/>
        <v>5.9720805850964277E-4</v>
      </c>
      <c r="O47" s="355"/>
      <c r="U47" s="355"/>
      <c r="V47" s="355"/>
      <c r="W47" s="355"/>
    </row>
    <row r="48" spans="2:23">
      <c r="B48" s="347" t="s">
        <v>76</v>
      </c>
      <c r="C48" s="348">
        <f t="shared" si="4"/>
        <v>1.1596294920544423</v>
      </c>
      <c r="D48" s="377">
        <f t="shared" si="10"/>
        <v>1.7777451631880003E-2</v>
      </c>
      <c r="E48" s="353">
        <f t="shared" si="11"/>
        <v>-0.52694751228750647</v>
      </c>
      <c r="F48" s="378">
        <f t="shared" si="7"/>
        <v>-9.3677839122306393E-3</v>
      </c>
      <c r="G48" s="379">
        <f t="shared" si="12"/>
        <v>24.044322539814484</v>
      </c>
      <c r="H48" s="353">
        <f t="shared" si="5"/>
        <v>46.655788698095868</v>
      </c>
      <c r="I48" s="380">
        <f t="shared" si="13"/>
        <v>-8.4965618264002535E-4</v>
      </c>
      <c r="J48" s="381">
        <f t="shared" si="8"/>
        <v>1.9211972019939481E-2</v>
      </c>
      <c r="K48" s="350">
        <f t="shared" si="14"/>
        <v>-8.4965618264002535E-4</v>
      </c>
      <c r="L48" s="348">
        <f t="shared" si="15"/>
        <v>-0.52694751228750647</v>
      </c>
      <c r="M48" s="382">
        <f t="shared" si="6"/>
        <v>1.1596294920544423</v>
      </c>
      <c r="N48" s="348">
        <f t="shared" si="9"/>
        <v>1.4330105792376296E-3</v>
      </c>
      <c r="O48" s="355"/>
      <c r="U48" s="355"/>
      <c r="V48" s="355"/>
      <c r="W48" s="355"/>
    </row>
    <row r="49" spans="2:23">
      <c r="B49" s="347" t="s">
        <v>77</v>
      </c>
      <c r="C49" s="348">
        <f t="shared" si="4"/>
        <v>1.1596294920544423</v>
      </c>
      <c r="D49" s="377">
        <f t="shared" si="10"/>
        <v>6.7391085590194619E-2</v>
      </c>
      <c r="E49" s="353">
        <f t="shared" si="11"/>
        <v>0.65139458960113927</v>
      </c>
      <c r="F49" s="378">
        <f t="shared" si="7"/>
        <v>4.3898188540800076E-2</v>
      </c>
      <c r="G49" s="379">
        <f t="shared" si="12"/>
        <v>18.517289560978647</v>
      </c>
      <c r="H49" s="353">
        <f t="shared" si="5"/>
        <v>46.655788698095868</v>
      </c>
      <c r="I49" s="380">
        <f t="shared" si="13"/>
        <v>6.1227039526742799E-4</v>
      </c>
      <c r="J49" s="381">
        <f t="shared" si="8"/>
        <v>-1.7228369988914943E-2</v>
      </c>
      <c r="K49" s="350">
        <f t="shared" si="14"/>
        <v>6.1227039526742799E-4</v>
      </c>
      <c r="L49" s="348">
        <f t="shared" si="15"/>
        <v>0.65139458960113927</v>
      </c>
      <c r="M49" s="382">
        <f t="shared" si="6"/>
        <v>1.1596294920544423</v>
      </c>
      <c r="N49" s="348">
        <f t="shared" si="9"/>
        <v>-3.1117718461378654E-4</v>
      </c>
      <c r="O49" s="355"/>
      <c r="U49" s="355"/>
      <c r="V49" s="355"/>
      <c r="W49" s="355"/>
    </row>
    <row r="50" spans="2:23">
      <c r="B50" s="347" t="s">
        <v>262</v>
      </c>
      <c r="C50" s="348">
        <f t="shared" si="4"/>
        <v>1.1596294920544423</v>
      </c>
      <c r="D50" s="377">
        <f t="shared" si="10"/>
        <v>7.94482451030082E-2</v>
      </c>
      <c r="E50" s="353">
        <f t="shared" si="11"/>
        <v>-1.0473727723855575E-2</v>
      </c>
      <c r="F50" s="378">
        <f t="shared" si="7"/>
        <v>-8.3211928734704989E-4</v>
      </c>
      <c r="G50" s="379">
        <f t="shared" si="12"/>
        <v>30.552229878254987</v>
      </c>
      <c r="H50" s="353">
        <f t="shared" si="5"/>
        <v>46.655788698095868</v>
      </c>
      <c r="I50" s="380">
        <f t="shared" si="13"/>
        <v>4.5438815191715665E-3</v>
      </c>
      <c r="J50" s="381">
        <f t="shared" si="8"/>
        <v>-7.3172663314367267E-2</v>
      </c>
      <c r="K50" s="350">
        <f t="shared" si="14"/>
        <v>4.5438815191715665E-3</v>
      </c>
      <c r="L50" s="348">
        <f t="shared" si="15"/>
        <v>-1.0473727723855575E-2</v>
      </c>
      <c r="M50" s="382">
        <f t="shared" si="6"/>
        <v>1.1596294920544423</v>
      </c>
      <c r="N50" s="348">
        <f t="shared" si="9"/>
        <v>-5.3168103958737539E-3</v>
      </c>
      <c r="O50" s="355"/>
      <c r="U50" s="355"/>
      <c r="V50" s="355"/>
      <c r="W50" s="355"/>
    </row>
    <row r="52" spans="2:23" ht="15">
      <c r="D52"/>
      <c r="F52" s="383">
        <f>SUM(F33:F50)</f>
        <v>0.12241185292435292</v>
      </c>
      <c r="I52"/>
      <c r="J52" s="348">
        <f>SUM(J33:J50)</f>
        <v>1.8320090257269879</v>
      </c>
      <c r="K52"/>
      <c r="N52" s="348">
        <f>SUM(N33:N50)</f>
        <v>-0.89713411536432242</v>
      </c>
    </row>
    <row r="53" spans="2:23">
      <c r="B53" s="355"/>
      <c r="F53" s="384"/>
      <c r="I53" s="355"/>
    </row>
    <row r="54" spans="2:23">
      <c r="B54" s="355"/>
      <c r="E54" s="385" t="s">
        <v>263</v>
      </c>
      <c r="F54" s="384"/>
      <c r="I54" s="348" t="s">
        <v>264</v>
      </c>
      <c r="M54" s="348" t="s">
        <v>265</v>
      </c>
    </row>
    <row r="55" spans="2:23">
      <c r="B55" s="355"/>
      <c r="E55" s="385"/>
      <c r="F55" s="384"/>
      <c r="I55" s="348"/>
      <c r="M55" s="348"/>
    </row>
    <row r="56" spans="2:23">
      <c r="B56" s="386" t="s">
        <v>266</v>
      </c>
      <c r="C56" s="387">
        <f>F52+J52+N52</f>
        <v>1.0572867632870184</v>
      </c>
      <c r="D56" s="355"/>
      <c r="E56" s="385"/>
      <c r="F56" s="384"/>
      <c r="I56" s="348"/>
      <c r="M56" s="348"/>
    </row>
    <row r="57" spans="2:23">
      <c r="B57" s="355"/>
      <c r="E57" s="385"/>
      <c r="F57" s="384"/>
      <c r="I57" s="348"/>
      <c r="M57" s="348"/>
    </row>
    <row r="58" spans="2:23">
      <c r="B58" s="355"/>
      <c r="E58" s="385"/>
      <c r="F58" s="384"/>
    </row>
    <row r="59" spans="2:23" ht="15">
      <c r="B59" s="64" t="s">
        <v>297</v>
      </c>
      <c r="F59" s="384"/>
    </row>
    <row r="60" spans="2:23">
      <c r="B60" s="355" t="s">
        <v>267</v>
      </c>
      <c r="F60" s="384"/>
    </row>
    <row r="61" spans="2:23">
      <c r="B61" s="355"/>
      <c r="F61" s="384"/>
    </row>
    <row r="62" spans="2:23">
      <c r="B62" s="388" t="s">
        <v>293</v>
      </c>
      <c r="G62" s="389">
        <f>(POWER(D6/C6,1/5)-1)*100</f>
        <v>0.49223021861033445</v>
      </c>
    </row>
    <row r="63" spans="2:23">
      <c r="B63" s="355"/>
      <c r="F63" s="384"/>
    </row>
    <row r="64" spans="2:23">
      <c r="B64" s="355"/>
      <c r="F64" s="384"/>
    </row>
    <row r="65" spans="2:7" ht="15">
      <c r="B65" s="390"/>
      <c r="C65" s="367"/>
      <c r="D65" s="367"/>
      <c r="E65" s="367"/>
      <c r="F65" s="384"/>
    </row>
    <row r="66" spans="2:7">
      <c r="B66" s="341" t="s">
        <v>64</v>
      </c>
      <c r="C66" s="348"/>
      <c r="F66" s="384"/>
    </row>
    <row r="67" spans="2:7">
      <c r="B67" s="347" t="s">
        <v>249</v>
      </c>
      <c r="C67" s="348">
        <f>$G$62*(F33/$C$32)</f>
        <v>8.2015256664174904E-2</v>
      </c>
      <c r="D67" s="348">
        <f>$G$62*(J33/$C$32)</f>
        <v>3.516943938021138E-2</v>
      </c>
      <c r="E67" s="348">
        <f>$G$62*(N33/$C$32)</f>
        <v>-7.7633688512425188E-3</v>
      </c>
      <c r="F67" s="383">
        <f t="shared" ref="F67:F84" si="16">SUM(C67:E67)</f>
        <v>0.10942132719314376</v>
      </c>
      <c r="G67" s="351"/>
    </row>
    <row r="68" spans="2:7">
      <c r="B68" s="347" t="s">
        <v>289</v>
      </c>
      <c r="C68" s="348">
        <f t="shared" ref="C68:C84" si="17">$G$62*(F34/$C$32)</f>
        <v>-0.12152418629205765</v>
      </c>
      <c r="D68" s="348">
        <f t="shared" ref="D68:D84" si="18">$G$62*(J34/$C$32)</f>
        <v>8.5913829165654612E-2</v>
      </c>
      <c r="E68" s="348">
        <f t="shared" ref="E68:E84" si="19">$G$62*(N34/$C$32)</f>
        <v>-3.2472000574801194E-2</v>
      </c>
      <c r="F68" s="383">
        <f t="shared" si="16"/>
        <v>-6.808235770120423E-2</v>
      </c>
      <c r="G68" s="351"/>
    </row>
    <row r="69" spans="2:7">
      <c r="B69" s="347" t="s">
        <v>290</v>
      </c>
      <c r="C69" s="348">
        <f>$G$62*(F35/$C$32)</f>
        <v>-0.51616309142240868</v>
      </c>
      <c r="D69" s="348">
        <f t="shared" si="18"/>
        <v>0.53151808929173783</v>
      </c>
      <c r="E69" s="348">
        <f t="shared" si="19"/>
        <v>-0.2356092848502877</v>
      </c>
      <c r="F69" s="383">
        <f t="shared" si="16"/>
        <v>-0.22025428698095856</v>
      </c>
      <c r="G69" s="351"/>
    </row>
    <row r="70" spans="2:7">
      <c r="B70" s="347" t="s">
        <v>291</v>
      </c>
      <c r="C70" s="348">
        <f t="shared" si="17"/>
        <v>0.22998891011722133</v>
      </c>
      <c r="D70" s="348">
        <f t="shared" si="18"/>
        <v>-2.7726998340164517E-2</v>
      </c>
      <c r="E70" s="348">
        <f t="shared" si="19"/>
        <v>-2.0038281483450365E-2</v>
      </c>
      <c r="F70" s="383">
        <f t="shared" si="16"/>
        <v>0.18222363029360647</v>
      </c>
      <c r="G70" s="351"/>
    </row>
    <row r="71" spans="2:7">
      <c r="B71" s="347" t="s">
        <v>292</v>
      </c>
      <c r="C71" s="348">
        <f t="shared" si="17"/>
        <v>-2.0528458486585976E-3</v>
      </c>
      <c r="D71" s="348">
        <f t="shared" si="18"/>
        <v>-3.057782552390276E-4</v>
      </c>
      <c r="E71" s="348">
        <f t="shared" si="19"/>
        <v>-2.342272258510247E-4</v>
      </c>
      <c r="F71" s="383">
        <f t="shared" si="16"/>
        <v>-2.5928513297486496E-3</v>
      </c>
      <c r="G71" s="351"/>
    </row>
    <row r="72" spans="2:7">
      <c r="B72" s="347" t="s">
        <v>67</v>
      </c>
      <c r="C72" s="348">
        <f t="shared" si="17"/>
        <v>3.802999266328437E-2</v>
      </c>
      <c r="D72" s="348">
        <f t="shared" si="18"/>
        <v>-1.7374726892481881E-3</v>
      </c>
      <c r="E72" s="348">
        <f t="shared" si="19"/>
        <v>-1.4035348169106512E-4</v>
      </c>
      <c r="F72" s="383">
        <f t="shared" si="16"/>
        <v>3.6152166492345116E-2</v>
      </c>
      <c r="G72" s="351"/>
    </row>
    <row r="73" spans="2:7">
      <c r="B73" s="347" t="s">
        <v>68</v>
      </c>
      <c r="C73" s="348">
        <f t="shared" si="17"/>
        <v>-2.2022881865824052E-2</v>
      </c>
      <c r="D73" s="348">
        <f t="shared" si="18"/>
        <v>-6.2034986865692608E-2</v>
      </c>
      <c r="E73" s="348">
        <f t="shared" si="19"/>
        <v>-1.3090504097628748E-2</v>
      </c>
      <c r="F73" s="383">
        <f t="shared" si="16"/>
        <v>-9.7148372829145402E-2</v>
      </c>
      <c r="G73" s="351"/>
    </row>
    <row r="74" spans="2:7">
      <c r="B74" s="347" t="s">
        <v>69</v>
      </c>
      <c r="C74" s="348">
        <f t="shared" si="17"/>
        <v>0.21793150918355272</v>
      </c>
      <c r="D74" s="348">
        <f t="shared" si="18"/>
        <v>-2.7205153645089946E-2</v>
      </c>
      <c r="E74" s="348">
        <f t="shared" si="19"/>
        <v>-2.2583938857398195E-2</v>
      </c>
      <c r="F74" s="383">
        <f t="shared" si="16"/>
        <v>0.16814241668106458</v>
      </c>
      <c r="G74" s="351"/>
    </row>
    <row r="75" spans="2:7">
      <c r="B75" s="347" t="s">
        <v>70</v>
      </c>
      <c r="C75" s="348">
        <f t="shared" si="17"/>
        <v>0.14615267852384067</v>
      </c>
      <c r="D75" s="348">
        <f t="shared" si="18"/>
        <v>-3.0417500046137024E-3</v>
      </c>
      <c r="E75" s="348">
        <f t="shared" si="19"/>
        <v>-4.882006014828597E-3</v>
      </c>
      <c r="F75" s="383">
        <f t="shared" si="16"/>
        <v>0.13822892250439836</v>
      </c>
      <c r="G75" s="351"/>
    </row>
    <row r="76" spans="2:7">
      <c r="B76" s="347" t="s">
        <v>71</v>
      </c>
      <c r="C76" s="348">
        <f t="shared" si="17"/>
        <v>0.16590731939102815</v>
      </c>
      <c r="D76" s="348">
        <f t="shared" si="18"/>
        <v>6.1214348665217681E-2</v>
      </c>
      <c r="E76" s="348">
        <f t="shared" si="19"/>
        <v>-5.0837281468589218E-3</v>
      </c>
      <c r="F76" s="383">
        <f t="shared" si="16"/>
        <v>0.22203793990938692</v>
      </c>
      <c r="G76" s="351"/>
    </row>
    <row r="77" spans="2:7">
      <c r="B77" s="347" t="s">
        <v>72</v>
      </c>
      <c r="C77" s="348">
        <f t="shared" si="17"/>
        <v>2.6384273675083954E-2</v>
      </c>
      <c r="D77" s="348">
        <f t="shared" si="18"/>
        <v>1.0666284646419887E-4</v>
      </c>
      <c r="E77" s="348">
        <f t="shared" si="19"/>
        <v>3.0779258938056762E-6</v>
      </c>
      <c r="F77" s="383">
        <f t="shared" si="16"/>
        <v>2.6494014447441958E-2</v>
      </c>
      <c r="G77" s="351"/>
    </row>
    <row r="78" spans="2:7">
      <c r="B78" s="347" t="s">
        <v>73</v>
      </c>
      <c r="C78" s="348">
        <f t="shared" si="17"/>
        <v>-2.8034260545645772E-3</v>
      </c>
      <c r="D78" s="348">
        <f t="shared" si="18"/>
        <v>2.1418987656078262E-2</v>
      </c>
      <c r="E78" s="348">
        <f t="shared" si="19"/>
        <v>-8.0080231813814114E-4</v>
      </c>
      <c r="F78" s="383">
        <f t="shared" si="16"/>
        <v>1.7814759283375545E-2</v>
      </c>
      <c r="G78" s="351"/>
    </row>
    <row r="79" spans="2:7">
      <c r="B79" s="347" t="s">
        <v>82</v>
      </c>
      <c r="C79" s="348">
        <f t="shared" si="17"/>
        <v>-0.23040133365860352</v>
      </c>
      <c r="D79" s="348">
        <f t="shared" si="18"/>
        <v>0.19581261744639084</v>
      </c>
      <c r="E79" s="348">
        <f t="shared" si="19"/>
        <v>-3.6563436243090226E-2</v>
      </c>
      <c r="F79" s="383">
        <f t="shared" si="16"/>
        <v>-7.1152152455302903E-2</v>
      </c>
      <c r="G79" s="351"/>
    </row>
    <row r="80" spans="2:7">
      <c r="B80" s="347" t="s">
        <v>74</v>
      </c>
      <c r="C80" s="348">
        <f t="shared" si="17"/>
        <v>3.7590299011526093E-2</v>
      </c>
      <c r="D80" s="348">
        <f t="shared" si="18"/>
        <v>-4.5210891298133223E-3</v>
      </c>
      <c r="E80" s="348">
        <f t="shared" si="19"/>
        <v>-2.2281823626286119E-5</v>
      </c>
      <c r="F80" s="383">
        <f t="shared" si="16"/>
        <v>3.304692805808649E-2</v>
      </c>
      <c r="G80" s="351"/>
    </row>
    <row r="81" spans="2:7">
      <c r="B81" s="347" t="s">
        <v>75</v>
      </c>
      <c r="C81" s="348">
        <f t="shared" si="17"/>
        <v>-1.1376051010786285E-2</v>
      </c>
      <c r="D81" s="348">
        <f t="shared" si="18"/>
        <v>3.2735017585678659E-3</v>
      </c>
      <c r="E81" s="348">
        <f t="shared" si="19"/>
        <v>2.5349808297412107E-4</v>
      </c>
      <c r="F81" s="383">
        <f t="shared" si="16"/>
        <v>-7.8490511692442984E-3</v>
      </c>
      <c r="G81" s="351"/>
    </row>
    <row r="82" spans="2:7">
      <c r="B82" s="347" t="s">
        <v>76</v>
      </c>
      <c r="C82" s="348">
        <f t="shared" si="17"/>
        <v>-3.9763617212274036E-3</v>
      </c>
      <c r="D82" s="348">
        <f t="shared" si="18"/>
        <v>8.1549436713243446E-3</v>
      </c>
      <c r="E82" s="348">
        <f t="shared" si="19"/>
        <v>6.0827282810770793E-4</v>
      </c>
      <c r="F82" s="383">
        <f t="shared" si="16"/>
        <v>4.7868547782046493E-3</v>
      </c>
      <c r="G82" s="351"/>
    </row>
    <row r="83" spans="2:7">
      <c r="B83" s="347" t="s">
        <v>77</v>
      </c>
      <c r="C83" s="348">
        <f t="shared" si="17"/>
        <v>1.8633550707436858E-2</v>
      </c>
      <c r="D83" s="348">
        <f t="shared" si="18"/>
        <v>-7.3129602032794743E-3</v>
      </c>
      <c r="E83" s="348">
        <f t="shared" si="19"/>
        <v>-1.3208599355094832E-4</v>
      </c>
      <c r="F83" s="383">
        <f t="shared" si="16"/>
        <v>1.1188504510606436E-2</v>
      </c>
      <c r="G83" s="351"/>
    </row>
    <row r="84" spans="2:7">
      <c r="B84" s="347" t="s">
        <v>78</v>
      </c>
      <c r="C84" s="348">
        <f t="shared" si="17"/>
        <v>-3.5321131579282427E-4</v>
      </c>
      <c r="D84" s="348">
        <f t="shared" si="18"/>
        <v>-3.105974477737794E-2</v>
      </c>
      <c r="E84" s="348">
        <f t="shared" si="19"/>
        <v>-2.2568369995782838E-3</v>
      </c>
      <c r="F84" s="383">
        <f t="shared" si="16"/>
        <v>-3.3669793092749048E-2</v>
      </c>
      <c r="G84" s="351"/>
    </row>
    <row r="85" spans="2:7">
      <c r="B85" s="352"/>
    </row>
    <row r="86" spans="2:7" ht="22.5">
      <c r="B86" s="352"/>
      <c r="C86" s="391" t="s">
        <v>269</v>
      </c>
      <c r="D86" s="392" t="s">
        <v>270</v>
      </c>
      <c r="E86" s="392" t="s">
        <v>271</v>
      </c>
      <c r="G86" s="391"/>
    </row>
    <row r="91" spans="2:7">
      <c r="C91" s="385" t="s">
        <v>272</v>
      </c>
      <c r="D91" s="385" t="s">
        <v>272</v>
      </c>
      <c r="E91" s="385" t="s">
        <v>272</v>
      </c>
      <c r="G91" s="393" t="s">
        <v>266</v>
      </c>
    </row>
    <row r="93" spans="2:7">
      <c r="C93" s="348">
        <f>SUM(C67:C84)</f>
        <v>5.1960400747225424E-2</v>
      </c>
      <c r="D93" s="348">
        <f>SUM(D67:D84)</f>
        <v>0.77763648597112822</v>
      </c>
      <c r="E93" s="348">
        <f>SUM(E67:E84)</f>
        <v>-0.38080828812504652</v>
      </c>
      <c r="G93" s="342">
        <f>SUM(C93:E93)</f>
        <v>0.44878859859330711</v>
      </c>
    </row>
  </sheetData>
  <pageMargins left="0.70866141732283472" right="0.70866141732283472" top="0.74803149606299213" bottom="0.74803149606299213" header="0.31496062992125984" footer="0.31496062992125984"/>
  <pageSetup scale="46" fitToWidth="2" orientation="landscape" r:id="rId1"/>
  <drawing r:id="rId2"/>
</worksheet>
</file>

<file path=xl/worksheets/sheet15.xml><?xml version="1.0" encoding="utf-8"?>
<worksheet xmlns="http://schemas.openxmlformats.org/spreadsheetml/2006/main" xmlns:r="http://schemas.openxmlformats.org/officeDocument/2006/relationships">
  <dimension ref="A1:N43"/>
  <sheetViews>
    <sheetView zoomScaleNormal="100" workbookViewId="0"/>
  </sheetViews>
  <sheetFormatPr defaultRowHeight="11.25"/>
  <cols>
    <col min="1" max="1" width="42.7109375" style="337" customWidth="1"/>
    <col min="2" max="13" width="12.7109375" style="337" customWidth="1"/>
    <col min="14" max="16384" width="9.140625" style="337"/>
  </cols>
  <sheetData>
    <row r="1" spans="1:14" customFormat="1" ht="15">
      <c r="B1" s="11" t="str">
        <f>ToC!B41</f>
        <v>Appendix Table 26: GEAD Labour Productivity Growth Decomposition for Canada, Mining and Oil and Gas Extraction, 2000-2010</v>
      </c>
    </row>
    <row r="2" spans="1:14" customFormat="1" ht="15"/>
    <row r="3" spans="1:14" customFormat="1" ht="15">
      <c r="B3" s="64" t="s">
        <v>294</v>
      </c>
    </row>
    <row r="4" spans="1:14" customFormat="1" ht="15"/>
    <row r="5" spans="1:14" ht="33.75">
      <c r="A5" s="338"/>
      <c r="B5" s="394" t="s">
        <v>274</v>
      </c>
      <c r="C5" s="339" t="s">
        <v>275</v>
      </c>
      <c r="D5" s="340" t="s">
        <v>276</v>
      </c>
      <c r="E5" s="395" t="s">
        <v>277</v>
      </c>
      <c r="F5" s="340" t="s">
        <v>278</v>
      </c>
      <c r="G5" s="395" t="s">
        <v>279</v>
      </c>
      <c r="H5" s="340" t="s">
        <v>280</v>
      </c>
      <c r="I5" s="339" t="s">
        <v>281</v>
      </c>
      <c r="J5" s="339" t="s">
        <v>282</v>
      </c>
      <c r="K5" s="339" t="s">
        <v>246</v>
      </c>
      <c r="L5" s="339" t="s">
        <v>247</v>
      </c>
    </row>
    <row r="6" spans="1:14">
      <c r="A6" s="341" t="s">
        <v>64</v>
      </c>
      <c r="B6" s="492">
        <v>43.598296673083659</v>
      </c>
      <c r="C6" s="493">
        <v>47.201918086602959</v>
      </c>
      <c r="D6" s="343">
        <f t="shared" ref="D6:D21" si="0">(C6/B6-1)*100</f>
        <v>8.2655096380039872</v>
      </c>
      <c r="E6" s="496">
        <v>777008.27206268907</v>
      </c>
      <c r="F6" s="399">
        <f t="shared" ref="F6:F21" si="1">(E6/E$6)*100</f>
        <v>100</v>
      </c>
      <c r="G6" s="498">
        <v>100</v>
      </c>
      <c r="H6" s="499">
        <v>100</v>
      </c>
      <c r="I6" s="490">
        <v>21631.708220246343</v>
      </c>
      <c r="J6" s="490">
        <v>23302.806</v>
      </c>
      <c r="K6" s="401">
        <f t="shared" ref="K6:L21" si="2">(I6/I$6)*100</f>
        <v>100</v>
      </c>
      <c r="L6" s="401">
        <f t="shared" si="2"/>
        <v>100</v>
      </c>
      <c r="N6" s="351"/>
    </row>
    <row r="7" spans="1:14">
      <c r="A7" s="402" t="s">
        <v>249</v>
      </c>
      <c r="B7" s="494">
        <v>22.084796818616741</v>
      </c>
      <c r="C7" s="495">
        <v>31.155243218465188</v>
      </c>
      <c r="D7" s="378">
        <f t="shared" si="0"/>
        <v>41.070997729091019</v>
      </c>
      <c r="E7" s="497">
        <v>21243.727222661259</v>
      </c>
      <c r="F7" s="405">
        <f t="shared" si="1"/>
        <v>2.734041320598362</v>
      </c>
      <c r="G7" s="500">
        <v>119.32753364868299</v>
      </c>
      <c r="H7" s="501">
        <v>95.078141288174663</v>
      </c>
      <c r="I7" s="491">
        <v>978.43355912551908</v>
      </c>
      <c r="J7" s="491">
        <v>741.72</v>
      </c>
      <c r="K7" s="354">
        <f t="shared" si="2"/>
        <v>4.5231451402887712</v>
      </c>
      <c r="L7" s="354">
        <f t="shared" si="2"/>
        <v>3.1829643176877496</v>
      </c>
    </row>
    <row r="8" spans="1:14">
      <c r="A8" s="402" t="s">
        <v>206</v>
      </c>
      <c r="B8" s="494">
        <v>357.91070379548609</v>
      </c>
      <c r="C8" s="495">
        <v>256.76522132955262</v>
      </c>
      <c r="D8" s="378">
        <f t="shared" si="0"/>
        <v>-28.259976970045876</v>
      </c>
      <c r="E8" s="497">
        <v>61143.258379727078</v>
      </c>
      <c r="F8" s="405">
        <f t="shared" si="1"/>
        <v>7.8690614473656506</v>
      </c>
      <c r="G8" s="500">
        <v>67.61764113973085</v>
      </c>
      <c r="H8" s="501">
        <v>93.469535911772553</v>
      </c>
      <c r="I8" s="491">
        <v>306.65395641006029</v>
      </c>
      <c r="J8" s="491">
        <v>457.05599999999998</v>
      </c>
      <c r="K8" s="354">
        <f t="shared" si="2"/>
        <v>1.4176132244750115</v>
      </c>
      <c r="L8" s="354">
        <f t="shared" si="2"/>
        <v>1.961377526809432</v>
      </c>
    </row>
    <row r="9" spans="1:14">
      <c r="A9" s="402" t="s">
        <v>67</v>
      </c>
      <c r="B9" s="494">
        <v>166.92541405918195</v>
      </c>
      <c r="C9" s="495">
        <v>167.78803566714578</v>
      </c>
      <c r="D9" s="378">
        <f t="shared" si="0"/>
        <v>0.51677068637252521</v>
      </c>
      <c r="E9" s="497">
        <v>26277.641014266581</v>
      </c>
      <c r="F9" s="405">
        <f t="shared" si="1"/>
        <v>3.3818997762415712</v>
      </c>
      <c r="G9" s="500">
        <v>104.84934495000935</v>
      </c>
      <c r="H9" s="501">
        <v>98.39837916329806</v>
      </c>
      <c r="I9" s="491">
        <v>182.23546021468832</v>
      </c>
      <c r="J9" s="491">
        <v>204.55799999999999</v>
      </c>
      <c r="K9" s="354">
        <f t="shared" si="2"/>
        <v>0.84244599806557952</v>
      </c>
      <c r="L9" s="354">
        <f t="shared" si="2"/>
        <v>0.87782561464915432</v>
      </c>
    </row>
    <row r="10" spans="1:14">
      <c r="A10" s="402" t="s">
        <v>68</v>
      </c>
      <c r="B10" s="494">
        <v>38.050356381633677</v>
      </c>
      <c r="C10" s="495">
        <v>38.378155082549142</v>
      </c>
      <c r="D10" s="378">
        <f t="shared" si="0"/>
        <v>0.8614865459543708</v>
      </c>
      <c r="E10" s="497">
        <v>47727.063725311156</v>
      </c>
      <c r="F10" s="405">
        <f t="shared" si="1"/>
        <v>6.1424138508348509</v>
      </c>
      <c r="G10" s="500">
        <v>84.773685671816139</v>
      </c>
      <c r="H10" s="501">
        <v>104.4557336414764</v>
      </c>
      <c r="I10" s="491">
        <v>1795.8895308198971</v>
      </c>
      <c r="J10" s="491">
        <v>2702.1480000000001</v>
      </c>
      <c r="K10" s="354">
        <f t="shared" si="2"/>
        <v>8.3021160998234169</v>
      </c>
      <c r="L10" s="354">
        <f t="shared" si="2"/>
        <v>11.595805243368545</v>
      </c>
    </row>
    <row r="11" spans="1:14">
      <c r="A11" s="402" t="s">
        <v>69</v>
      </c>
      <c r="B11" s="494">
        <v>45.855273070395505</v>
      </c>
      <c r="C11" s="495">
        <v>50.425979043860458</v>
      </c>
      <c r="D11" s="378">
        <f t="shared" si="0"/>
        <v>9.9676780169821519</v>
      </c>
      <c r="E11" s="497">
        <v>188894.64783698635</v>
      </c>
      <c r="F11" s="405">
        <f t="shared" si="1"/>
        <v>24.310506673955501</v>
      </c>
      <c r="G11" s="500">
        <v>117.9136055980759</v>
      </c>
      <c r="H11" s="501">
        <v>99.241244272731493</v>
      </c>
      <c r="I11" s="491">
        <v>4240.3445374169733</v>
      </c>
      <c r="J11" s="491">
        <v>3190.6640000000002</v>
      </c>
      <c r="K11" s="354">
        <f t="shared" si="2"/>
        <v>19.60244884150293</v>
      </c>
      <c r="L11" s="354">
        <f t="shared" si="2"/>
        <v>13.692187970839221</v>
      </c>
    </row>
    <row r="12" spans="1:14">
      <c r="A12" s="402" t="s">
        <v>70</v>
      </c>
      <c r="B12" s="494">
        <v>38.681829288689279</v>
      </c>
      <c r="C12" s="495">
        <v>52.44988795235485</v>
      </c>
      <c r="D12" s="378">
        <f t="shared" si="0"/>
        <v>35.593090908168115</v>
      </c>
      <c r="E12" s="497">
        <v>51790.487762174882</v>
      </c>
      <c r="F12" s="405">
        <f t="shared" si="1"/>
        <v>6.6653714798542607</v>
      </c>
      <c r="G12" s="500">
        <v>105.40504697381097</v>
      </c>
      <c r="H12" s="501">
        <v>98.601204166340537</v>
      </c>
      <c r="I12" s="491">
        <v>1541.7582725581401</v>
      </c>
      <c r="J12" s="491">
        <v>1515.873</v>
      </c>
      <c r="K12" s="354">
        <f t="shared" si="2"/>
        <v>7.1273070848612923</v>
      </c>
      <c r="L12" s="354">
        <f t="shared" si="2"/>
        <v>6.5051092988543964</v>
      </c>
    </row>
    <row r="13" spans="1:14">
      <c r="A13" s="402" t="s">
        <v>71</v>
      </c>
      <c r="B13" s="494">
        <v>20.819803554779348</v>
      </c>
      <c r="C13" s="495">
        <v>26.568939390952469</v>
      </c>
      <c r="D13" s="378">
        <f t="shared" si="0"/>
        <v>27.613785216783949</v>
      </c>
      <c r="E13" s="497">
        <v>49230.237513298205</v>
      </c>
      <c r="F13" s="405">
        <f t="shared" si="1"/>
        <v>6.3358704512384278</v>
      </c>
      <c r="G13" s="500">
        <v>104.82160702866659</v>
      </c>
      <c r="H13" s="501">
        <v>97.644826105012882</v>
      </c>
      <c r="I13" s="491">
        <v>2738.0362036158735</v>
      </c>
      <c r="J13" s="491">
        <v>3043.5720000000001</v>
      </c>
      <c r="K13" s="354">
        <f t="shared" si="2"/>
        <v>12.657512646427019</v>
      </c>
      <c r="L13" s="354">
        <f t="shared" si="2"/>
        <v>13.06096785082449</v>
      </c>
    </row>
    <row r="14" spans="1:14">
      <c r="A14" s="402" t="s">
        <v>72</v>
      </c>
      <c r="B14" s="494">
        <v>38.374455746230851</v>
      </c>
      <c r="C14" s="495">
        <v>40.351649459011611</v>
      </c>
      <c r="D14" s="378">
        <f t="shared" si="0"/>
        <v>5.1523693934733217</v>
      </c>
      <c r="E14" s="497">
        <v>43653.105542315796</v>
      </c>
      <c r="F14" s="405">
        <f t="shared" si="1"/>
        <v>5.6181004902858822</v>
      </c>
      <c r="G14" s="500">
        <v>100.19437610485969</v>
      </c>
      <c r="H14" s="501">
        <v>99.814466154696646</v>
      </c>
      <c r="I14" s="491">
        <v>1378.0477531372612</v>
      </c>
      <c r="J14" s="491">
        <v>1498.461</v>
      </c>
      <c r="K14" s="354">
        <f t="shared" si="2"/>
        <v>6.3704989874422777</v>
      </c>
      <c r="L14" s="354">
        <f t="shared" si="2"/>
        <v>6.4303886836632458</v>
      </c>
    </row>
    <row r="15" spans="1:14">
      <c r="A15" s="402" t="s">
        <v>73</v>
      </c>
      <c r="B15" s="494">
        <v>66.977753785271304</v>
      </c>
      <c r="C15" s="495">
        <v>84.743121609693958</v>
      </c>
      <c r="D15" s="378">
        <f t="shared" si="0"/>
        <v>26.524281302979947</v>
      </c>
      <c r="E15" s="497">
        <v>31429.144499841652</v>
      </c>
      <c r="F15" s="405">
        <f t="shared" si="1"/>
        <v>4.0448918795173325</v>
      </c>
      <c r="G15" s="500">
        <v>108.10070025682954</v>
      </c>
      <c r="H15" s="501">
        <v>98.321894701921593</v>
      </c>
      <c r="I15" s="491">
        <v>526.87570136054308</v>
      </c>
      <c r="J15" s="491">
        <v>567.61099999999999</v>
      </c>
      <c r="K15" s="354">
        <f t="shared" si="2"/>
        <v>2.4356638689653285</v>
      </c>
      <c r="L15" s="354">
        <f t="shared" si="2"/>
        <v>2.4358053703918747</v>
      </c>
    </row>
    <row r="16" spans="1:14">
      <c r="A16" s="402" t="s">
        <v>82</v>
      </c>
      <c r="B16" s="494">
        <v>79.556416569280259</v>
      </c>
      <c r="C16" s="495">
        <v>82.015984521158387</v>
      </c>
      <c r="D16" s="378">
        <f t="shared" si="0"/>
        <v>3.0916022339144256</v>
      </c>
      <c r="E16" s="497">
        <v>116541.82713660989</v>
      </c>
      <c r="F16" s="405">
        <f t="shared" si="1"/>
        <v>14.998788471998056</v>
      </c>
      <c r="G16" s="500">
        <v>104.8737889251866</v>
      </c>
      <c r="H16" s="501">
        <v>99.111645790136762</v>
      </c>
      <c r="I16" s="491">
        <v>1695.4084646687711</v>
      </c>
      <c r="J16" s="491">
        <v>2139.6949999999997</v>
      </c>
      <c r="K16" s="354">
        <f t="shared" si="2"/>
        <v>7.8376078643754177</v>
      </c>
      <c r="L16" s="354">
        <f t="shared" si="2"/>
        <v>9.1821345463717972</v>
      </c>
    </row>
    <row r="17" spans="1:13">
      <c r="A17" s="402" t="s">
        <v>74</v>
      </c>
      <c r="B17" s="494">
        <v>37.824440628930127</v>
      </c>
      <c r="C17" s="495">
        <v>41.642439822890111</v>
      </c>
      <c r="D17" s="378">
        <f t="shared" si="0"/>
        <v>10.094000414747129</v>
      </c>
      <c r="E17" s="497">
        <v>48656.710746737597</v>
      </c>
      <c r="F17" s="405">
        <f t="shared" si="1"/>
        <v>6.2620582683850721</v>
      </c>
      <c r="G17" s="500">
        <v>98.321237836706686</v>
      </c>
      <c r="H17" s="501">
        <v>106.1505236385113</v>
      </c>
      <c r="I17" s="491">
        <v>1588.0259366634841</v>
      </c>
      <c r="J17" s="491">
        <v>1863.25</v>
      </c>
      <c r="K17" s="354">
        <f t="shared" si="2"/>
        <v>7.3411952514095047</v>
      </c>
      <c r="L17" s="354">
        <f t="shared" si="2"/>
        <v>7.9958181860158808</v>
      </c>
    </row>
    <row r="18" spans="1:13">
      <c r="A18" s="402" t="s">
        <v>75</v>
      </c>
      <c r="B18" s="494">
        <v>26.149884320434492</v>
      </c>
      <c r="C18" s="495">
        <v>26.70099778347063</v>
      </c>
      <c r="D18" s="378">
        <f t="shared" si="0"/>
        <v>2.1075177858644656</v>
      </c>
      <c r="E18" s="497">
        <v>22462.276704415883</v>
      </c>
      <c r="F18" s="405">
        <f t="shared" si="1"/>
        <v>2.8908671261357726</v>
      </c>
      <c r="G18" s="500">
        <v>96.174434303585656</v>
      </c>
      <c r="H18" s="501">
        <v>106.16173933078279</v>
      </c>
      <c r="I18" s="491">
        <v>1084.0743195916493</v>
      </c>
      <c r="J18" s="491">
        <v>1448.21</v>
      </c>
      <c r="K18" s="354">
        <f t="shared" si="2"/>
        <v>5.0115058346478749</v>
      </c>
      <c r="L18" s="354">
        <f t="shared" si="2"/>
        <v>6.2147451255441082</v>
      </c>
    </row>
    <row r="19" spans="1:13">
      <c r="A19" s="402" t="s">
        <v>76</v>
      </c>
      <c r="B19" s="494">
        <v>24.412980111738644</v>
      </c>
      <c r="C19" s="495">
        <v>24.250635358913701</v>
      </c>
      <c r="D19" s="378">
        <f t="shared" si="0"/>
        <v>-0.66499358981119139</v>
      </c>
      <c r="E19" s="497">
        <v>7086.8174848894114</v>
      </c>
      <c r="F19" s="405">
        <f t="shared" si="1"/>
        <v>0.91206461239805769</v>
      </c>
      <c r="G19" s="500">
        <v>100.27558335299547</v>
      </c>
      <c r="H19" s="501">
        <v>105.62570046104386</v>
      </c>
      <c r="I19" s="491">
        <v>351.37426469274772</v>
      </c>
      <c r="J19" s="491">
        <v>409.61099999999999</v>
      </c>
      <c r="K19" s="354">
        <f t="shared" si="2"/>
        <v>1.6243482073407249</v>
      </c>
      <c r="L19" s="354">
        <f t="shared" si="2"/>
        <v>1.7577754370010203</v>
      </c>
    </row>
    <row r="20" spans="1:13">
      <c r="A20" s="402" t="s">
        <v>77</v>
      </c>
      <c r="B20" s="494">
        <v>18.364598264753898</v>
      </c>
      <c r="C20" s="495">
        <v>19.366176316106372</v>
      </c>
      <c r="D20" s="378">
        <f t="shared" si="0"/>
        <v>5.4538522265131339</v>
      </c>
      <c r="E20" s="497">
        <v>22219.225662388715</v>
      </c>
      <c r="F20" s="405">
        <f t="shared" si="1"/>
        <v>2.8595867587618251</v>
      </c>
      <c r="G20" s="500">
        <v>97.984030540150499</v>
      </c>
      <c r="H20" s="501">
        <v>101.72613650648572</v>
      </c>
      <c r="I20" s="491">
        <v>1498.7420195896807</v>
      </c>
      <c r="J20" s="491">
        <v>1561.1959999999999</v>
      </c>
      <c r="K20" s="354">
        <f t="shared" si="2"/>
        <v>6.9284496828915394</v>
      </c>
      <c r="L20" s="354">
        <f t="shared" si="2"/>
        <v>6.699605189177646</v>
      </c>
    </row>
    <row r="21" spans="1:13">
      <c r="A21" s="402" t="s">
        <v>78</v>
      </c>
      <c r="B21" s="494">
        <v>28.478585254743493</v>
      </c>
      <c r="C21" s="495">
        <v>30.558151084560333</v>
      </c>
      <c r="D21" s="378">
        <f t="shared" si="0"/>
        <v>7.3022090501158488</v>
      </c>
      <c r="E21" s="497">
        <v>38652.100831064534</v>
      </c>
      <c r="F21" s="405">
        <f t="shared" si="1"/>
        <v>4.9744773924293666</v>
      </c>
      <c r="G21" s="500">
        <v>95.454597545847236</v>
      </c>
      <c r="H21" s="501">
        <v>105.08053451242061</v>
      </c>
      <c r="I21" s="491">
        <v>1725.8082403810511</v>
      </c>
      <c r="J21" s="491">
        <v>1959.181</v>
      </c>
      <c r="K21" s="354">
        <f t="shared" si="2"/>
        <v>7.9781412674833021</v>
      </c>
      <c r="L21" s="354">
        <f t="shared" si="2"/>
        <v>8.4074896388014384</v>
      </c>
    </row>
    <row r="24" spans="1:13" ht="15">
      <c r="B24" s="64" t="s">
        <v>299</v>
      </c>
    </row>
    <row r="27" spans="1:13" ht="33.75">
      <c r="A27" s="338"/>
      <c r="B27" s="394" t="s">
        <v>278</v>
      </c>
      <c r="C27" s="339" t="s">
        <v>276</v>
      </c>
      <c r="D27" s="407" t="s">
        <v>283</v>
      </c>
      <c r="E27" s="395" t="s">
        <v>284</v>
      </c>
      <c r="F27" s="339" t="s">
        <v>285</v>
      </c>
      <c r="G27" s="339" t="s">
        <v>286</v>
      </c>
      <c r="H27" s="408" t="s">
        <v>287</v>
      </c>
      <c r="I27" s="339" t="s">
        <v>284</v>
      </c>
      <c r="J27" s="339" t="s">
        <v>285</v>
      </c>
      <c r="K27" s="339" t="s">
        <v>286</v>
      </c>
      <c r="L27" s="339" t="s">
        <v>276</v>
      </c>
      <c r="M27" s="407" t="s">
        <v>288</v>
      </c>
    </row>
    <row r="28" spans="1:13">
      <c r="A28" s="341" t="s">
        <v>64</v>
      </c>
      <c r="B28" s="409">
        <f t="shared" ref="B28:B43" si="3">F6/100</f>
        <v>1</v>
      </c>
      <c r="C28" s="353">
        <f t="shared" ref="C28:C43" si="4">D6</f>
        <v>8.2655096380039872</v>
      </c>
      <c r="D28" s="353">
        <f t="shared" ref="D28:D43" si="5">B28*C28</f>
        <v>8.2655096380039872</v>
      </c>
      <c r="E28" s="379">
        <f t="shared" ref="E28:E43" si="6">B6/B$6</f>
        <v>1</v>
      </c>
      <c r="F28" s="353">
        <f t="shared" ref="F28:G43" si="7">(G6*K6)/10000</f>
        <v>1</v>
      </c>
      <c r="G28" s="410">
        <f t="shared" si="7"/>
        <v>1</v>
      </c>
      <c r="H28" s="411">
        <f t="shared" ref="H28:H43" si="8">E28*(G28-F28)*100</f>
        <v>0</v>
      </c>
      <c r="I28" s="348">
        <f t="shared" ref="I28:I43" si="9">B6/B$6</f>
        <v>1</v>
      </c>
      <c r="J28" s="348">
        <f t="shared" ref="J28:K43" si="10">F28</f>
        <v>1</v>
      </c>
      <c r="K28" s="348">
        <f t="shared" si="10"/>
        <v>1</v>
      </c>
      <c r="L28" s="348">
        <f t="shared" ref="L28:L43" si="11">C28</f>
        <v>8.2655096380039872</v>
      </c>
      <c r="M28" s="383">
        <f t="shared" ref="M28:M43" si="12">I28*(K28-J28)*L28</f>
        <v>0</v>
      </c>
    </row>
    <row r="29" spans="1:13">
      <c r="A29" s="402" t="s">
        <v>249</v>
      </c>
      <c r="B29" s="409">
        <f t="shared" si="3"/>
        <v>2.734041320598362E-2</v>
      </c>
      <c r="C29" s="353">
        <f t="shared" si="4"/>
        <v>41.070997729091019</v>
      </c>
      <c r="D29" s="353">
        <f t="shared" si="5"/>
        <v>1.1228980486953632</v>
      </c>
      <c r="E29" s="379">
        <f t="shared" si="6"/>
        <v>0.50655182665086229</v>
      </c>
      <c r="F29" s="353">
        <f t="shared" si="7"/>
        <v>5.3973575392568522E-2</v>
      </c>
      <c r="G29" s="410">
        <f t="shared" si="7"/>
        <v>3.026303311123343E-2</v>
      </c>
      <c r="H29" s="411">
        <f t="shared" si="8"/>
        <v>-1.2010618503492796</v>
      </c>
      <c r="I29" s="348">
        <f t="shared" si="9"/>
        <v>0.50655182665086229</v>
      </c>
      <c r="J29" s="348">
        <f t="shared" si="10"/>
        <v>5.3973575392568522E-2</v>
      </c>
      <c r="K29" s="348">
        <f t="shared" si="10"/>
        <v>3.026303311123343E-2</v>
      </c>
      <c r="L29" s="348">
        <f t="shared" si="11"/>
        <v>41.070997729091019</v>
      </c>
      <c r="M29" s="383">
        <f t="shared" si="12"/>
        <v>-0.49328808528193113</v>
      </c>
    </row>
    <row r="30" spans="1:13">
      <c r="A30" s="402" t="s">
        <v>206</v>
      </c>
      <c r="B30" s="409">
        <f t="shared" si="3"/>
        <v>7.8690614473656509E-2</v>
      </c>
      <c r="C30" s="353">
        <f t="shared" si="4"/>
        <v>-28.259976970045876</v>
      </c>
      <c r="D30" s="353">
        <f t="shared" si="5"/>
        <v>-2.2237949527842917</v>
      </c>
      <c r="E30" s="379">
        <f t="shared" si="6"/>
        <v>8.2092818093154989</v>
      </c>
      <c r="F30" s="353">
        <f t="shared" si="7"/>
        <v>9.5855662287488048E-3</v>
      </c>
      <c r="G30" s="410">
        <f t="shared" si="7"/>
        <v>1.8332904717865785E-2</v>
      </c>
      <c r="H30" s="411">
        <f t="shared" si="8"/>
        <v>7.1809366738633349</v>
      </c>
      <c r="I30" s="348">
        <f t="shared" si="9"/>
        <v>8.2092818093154989</v>
      </c>
      <c r="J30" s="348">
        <f t="shared" si="10"/>
        <v>9.5855662287488048E-3</v>
      </c>
      <c r="K30" s="348">
        <f t="shared" si="10"/>
        <v>1.8332904717865785E-2</v>
      </c>
      <c r="L30" s="348">
        <f t="shared" si="11"/>
        <v>-28.259976970045876</v>
      </c>
      <c r="M30" s="383">
        <f t="shared" si="12"/>
        <v>-2.0293310502673569</v>
      </c>
    </row>
    <row r="31" spans="1:13">
      <c r="A31" s="402" t="s">
        <v>67</v>
      </c>
      <c r="B31" s="409">
        <f t="shared" si="3"/>
        <v>3.381899776241571E-2</v>
      </c>
      <c r="C31" s="353">
        <f t="shared" si="4"/>
        <v>0.51677068637252521</v>
      </c>
      <c r="D31" s="353">
        <f t="shared" si="5"/>
        <v>1.7476666686114462E-2</v>
      </c>
      <c r="E31" s="379">
        <f t="shared" si="6"/>
        <v>3.8287141195182728</v>
      </c>
      <c r="F31" s="353">
        <f t="shared" si="7"/>
        <v>8.8329911052932863E-3</v>
      </c>
      <c r="G31" s="410">
        <f t="shared" si="7"/>
        <v>8.6376617669502668E-3</v>
      </c>
      <c r="H31" s="411">
        <f t="shared" si="8"/>
        <v>-7.4786019567008102E-2</v>
      </c>
      <c r="I31" s="348">
        <f t="shared" si="9"/>
        <v>3.8287141195182728</v>
      </c>
      <c r="J31" s="348">
        <f t="shared" si="10"/>
        <v>8.8329911052932863E-3</v>
      </c>
      <c r="K31" s="348">
        <f t="shared" si="10"/>
        <v>8.6376617669502668E-3</v>
      </c>
      <c r="L31" s="348">
        <f t="shared" si="11"/>
        <v>0.51677068637252521</v>
      </c>
      <c r="M31" s="383">
        <f t="shared" si="12"/>
        <v>-3.8647222662711877E-4</v>
      </c>
    </row>
    <row r="32" spans="1:13">
      <c r="A32" s="402" t="s">
        <v>68</v>
      </c>
      <c r="B32" s="409">
        <f t="shared" si="3"/>
        <v>6.1424138508348512E-2</v>
      </c>
      <c r="C32" s="353">
        <f t="shared" si="4"/>
        <v>0.8614865459543708</v>
      </c>
      <c r="D32" s="353">
        <f t="shared" si="5"/>
        <v>5.2916068921780017E-2</v>
      </c>
      <c r="E32" s="379">
        <f t="shared" si="6"/>
        <v>0.87274869169659275</v>
      </c>
      <c r="F32" s="353">
        <f t="shared" si="7"/>
        <v>7.0380098065735447E-2</v>
      </c>
      <c r="G32" s="410">
        <f t="shared" si="7"/>
        <v>0.121124834385974</v>
      </c>
      <c r="H32" s="411">
        <f t="shared" si="8"/>
        <v>4.4287402233976776</v>
      </c>
      <c r="I32" s="348">
        <f t="shared" si="9"/>
        <v>0.87274869169659275</v>
      </c>
      <c r="J32" s="348">
        <f t="shared" si="10"/>
        <v>7.0380098065735447E-2</v>
      </c>
      <c r="K32" s="348">
        <f t="shared" si="10"/>
        <v>0.121124834385974</v>
      </c>
      <c r="L32" s="348">
        <f t="shared" si="11"/>
        <v>0.8614865459543708</v>
      </c>
      <c r="M32" s="383">
        <f t="shared" si="12"/>
        <v>3.8153001179840537E-2</v>
      </c>
    </row>
    <row r="33" spans="1:13">
      <c r="A33" s="402" t="s">
        <v>69</v>
      </c>
      <c r="B33" s="409">
        <f t="shared" si="3"/>
        <v>0.24310506673955501</v>
      </c>
      <c r="C33" s="353">
        <f t="shared" si="4"/>
        <v>9.9676780169821519</v>
      </c>
      <c r="D33" s="353">
        <f t="shared" si="5"/>
        <v>2.4231930295568413</v>
      </c>
      <c r="E33" s="379">
        <f t="shared" si="6"/>
        <v>1.0517675361089334</v>
      </c>
      <c r="F33" s="353">
        <f t="shared" si="7"/>
        <v>0.23113954214534366</v>
      </c>
      <c r="G33" s="410">
        <f t="shared" si="7"/>
        <v>0.13588297710422109</v>
      </c>
      <c r="H33" s="411">
        <f t="shared" si="8"/>
        <v>-10.018776271150184</v>
      </c>
      <c r="I33" s="348">
        <f t="shared" si="9"/>
        <v>1.0517675361089334</v>
      </c>
      <c r="J33" s="348">
        <f t="shared" si="10"/>
        <v>0.23113954214534366</v>
      </c>
      <c r="K33" s="348">
        <f t="shared" si="10"/>
        <v>0.13588297710422109</v>
      </c>
      <c r="L33" s="348">
        <f t="shared" si="11"/>
        <v>9.9676780169821519</v>
      </c>
      <c r="M33" s="383">
        <f t="shared" si="12"/>
        <v>-0.99863935995006103</v>
      </c>
    </row>
    <row r="34" spans="1:13">
      <c r="A34" s="402" t="s">
        <v>70</v>
      </c>
      <c r="B34" s="409">
        <f t="shared" si="3"/>
        <v>6.665371479854261E-2</v>
      </c>
      <c r="C34" s="353">
        <f t="shared" si="4"/>
        <v>35.593090908168115</v>
      </c>
      <c r="D34" s="353">
        <f t="shared" si="5"/>
        <v>2.3724117301916374</v>
      </c>
      <c r="E34" s="379">
        <f t="shared" si="6"/>
        <v>0.88723258109692005</v>
      </c>
      <c r="F34" s="353">
        <f t="shared" si="7"/>
        <v>7.5125413807658026E-2</v>
      </c>
      <c r="G34" s="410">
        <f t="shared" si="7"/>
        <v>6.4141161010070266E-2</v>
      </c>
      <c r="H34" s="411">
        <f t="shared" si="8"/>
        <v>-0.97455869610248524</v>
      </c>
      <c r="I34" s="348">
        <f t="shared" si="9"/>
        <v>0.88723258109692005</v>
      </c>
      <c r="J34" s="348">
        <f t="shared" si="10"/>
        <v>7.5125413807658026E-2</v>
      </c>
      <c r="K34" s="348">
        <f t="shared" si="10"/>
        <v>6.4141161010070266E-2</v>
      </c>
      <c r="L34" s="348">
        <f t="shared" si="11"/>
        <v>35.593090908168115</v>
      </c>
      <c r="M34" s="383">
        <f t="shared" si="12"/>
        <v>-0.34687556265721542</v>
      </c>
    </row>
    <row r="35" spans="1:13">
      <c r="A35" s="402" t="s">
        <v>71</v>
      </c>
      <c r="B35" s="409">
        <f t="shared" si="3"/>
        <v>6.3358704512384276E-2</v>
      </c>
      <c r="C35" s="353">
        <f t="shared" si="4"/>
        <v>27.613785216783949</v>
      </c>
      <c r="D35" s="353">
        <f t="shared" si="5"/>
        <v>1.7495736580186594</v>
      </c>
      <c r="E35" s="379">
        <f t="shared" si="6"/>
        <v>0.4775370861594439</v>
      </c>
      <c r="F35" s="353">
        <f t="shared" si="7"/>
        <v>0.13267808165841508</v>
      </c>
      <c r="G35" s="410">
        <f t="shared" si="7"/>
        <v>0.1275335934556921</v>
      </c>
      <c r="H35" s="411">
        <f t="shared" si="8"/>
        <v>-0.24566839061099666</v>
      </c>
      <c r="I35" s="348">
        <f t="shared" si="9"/>
        <v>0.4775370861594439</v>
      </c>
      <c r="J35" s="348">
        <f t="shared" si="10"/>
        <v>0.13267808165841508</v>
      </c>
      <c r="K35" s="348">
        <f t="shared" si="10"/>
        <v>0.1275335934556921</v>
      </c>
      <c r="L35" s="348">
        <f t="shared" si="11"/>
        <v>27.613785216783949</v>
      </c>
      <c r="M35" s="383">
        <f t="shared" si="12"/>
        <v>-6.7838341728850435E-2</v>
      </c>
    </row>
    <row r="36" spans="1:13">
      <c r="A36" s="402" t="s">
        <v>72</v>
      </c>
      <c r="B36" s="409">
        <f t="shared" si="3"/>
        <v>5.6181004902858822E-2</v>
      </c>
      <c r="C36" s="353">
        <f t="shared" si="4"/>
        <v>5.1523693934733217</v>
      </c>
      <c r="D36" s="353">
        <f t="shared" si="5"/>
        <v>0.28946529015606443</v>
      </c>
      <c r="E36" s="379">
        <f t="shared" si="6"/>
        <v>0.88018245377742343</v>
      </c>
      <c r="F36" s="353">
        <f t="shared" si="7"/>
        <v>6.3828817152341941E-2</v>
      </c>
      <c r="G36" s="410">
        <f t="shared" si="7"/>
        <v>6.4184581362704926E-2</v>
      </c>
      <c r="H36" s="411">
        <f t="shared" si="8"/>
        <v>3.1313741564347998E-2</v>
      </c>
      <c r="I36" s="348">
        <f t="shared" si="9"/>
        <v>0.88018245377742343</v>
      </c>
      <c r="J36" s="348">
        <f t="shared" si="10"/>
        <v>6.3828817152341941E-2</v>
      </c>
      <c r="K36" s="348">
        <f t="shared" si="10"/>
        <v>6.4184581362704926E-2</v>
      </c>
      <c r="L36" s="348">
        <f t="shared" si="11"/>
        <v>5.1523693934733217</v>
      </c>
      <c r="M36" s="383">
        <f t="shared" si="12"/>
        <v>1.6133996363128004E-3</v>
      </c>
    </row>
    <row r="37" spans="1:13">
      <c r="A37" s="402" t="s">
        <v>73</v>
      </c>
      <c r="B37" s="409">
        <f t="shared" si="3"/>
        <v>4.0448918795173323E-2</v>
      </c>
      <c r="C37" s="353">
        <f t="shared" si="4"/>
        <v>26.524281302979947</v>
      </c>
      <c r="D37" s="353">
        <f t="shared" si="5"/>
        <v>1.07287850052457</v>
      </c>
      <c r="E37" s="379">
        <f t="shared" si="6"/>
        <v>1.5362470301877975</v>
      </c>
      <c r="F37" s="353">
        <f t="shared" si="7"/>
        <v>2.6329696982541072E-2</v>
      </c>
      <c r="G37" s="410">
        <f t="shared" si="7"/>
        <v>2.3949299914204501E-2</v>
      </c>
      <c r="H37" s="411">
        <f t="shared" si="8"/>
        <v>-0.36568779268997986</v>
      </c>
      <c r="I37" s="348">
        <f t="shared" si="9"/>
        <v>1.5362470301877975</v>
      </c>
      <c r="J37" s="348">
        <f t="shared" si="10"/>
        <v>2.6329696982541072E-2</v>
      </c>
      <c r="K37" s="348">
        <f t="shared" si="10"/>
        <v>2.3949299914204501E-2</v>
      </c>
      <c r="L37" s="348">
        <f t="shared" si="11"/>
        <v>26.524281302979947</v>
      </c>
      <c r="M37" s="383">
        <f t="shared" si="12"/>
        <v>-9.6996058823748399E-2</v>
      </c>
    </row>
    <row r="38" spans="1:13">
      <c r="A38" s="402" t="s">
        <v>82</v>
      </c>
      <c r="B38" s="409">
        <f t="shared" si="3"/>
        <v>0.14998788471998056</v>
      </c>
      <c r="C38" s="353">
        <f t="shared" si="4"/>
        <v>3.0916022339144256</v>
      </c>
      <c r="D38" s="353">
        <f t="shared" si="5"/>
        <v>0.46370287946039124</v>
      </c>
      <c r="E38" s="379">
        <f t="shared" si="6"/>
        <v>1.8247597415519243</v>
      </c>
      <c r="F38" s="353">
        <f t="shared" si="7"/>
        <v>8.2195963284689019E-2</v>
      </c>
      <c r="G38" s="410">
        <f t="shared" si="7"/>
        <v>9.1005646675737961E-2</v>
      </c>
      <c r="H38" s="411">
        <f t="shared" si="8"/>
        <v>1.6075555587804748</v>
      </c>
      <c r="I38" s="348">
        <f t="shared" si="9"/>
        <v>1.8247597415519243</v>
      </c>
      <c r="J38" s="348">
        <f t="shared" si="10"/>
        <v>8.2195963284689019E-2</v>
      </c>
      <c r="K38" s="348">
        <f t="shared" si="10"/>
        <v>9.1005646675737961E-2</v>
      </c>
      <c r="L38" s="348">
        <f t="shared" si="11"/>
        <v>3.0916022339144256</v>
      </c>
      <c r="M38" s="383">
        <f t="shared" si="12"/>
        <v>4.9699223566672682E-2</v>
      </c>
    </row>
    <row r="39" spans="1:13">
      <c r="A39" s="402" t="s">
        <v>74</v>
      </c>
      <c r="B39" s="409">
        <f t="shared" si="3"/>
        <v>6.262058268385072E-2</v>
      </c>
      <c r="C39" s="353">
        <f t="shared" si="4"/>
        <v>10.094000414747129</v>
      </c>
      <c r="D39" s="353">
        <f t="shared" si="5"/>
        <v>0.63209218758249597</v>
      </c>
      <c r="E39" s="379">
        <f t="shared" si="6"/>
        <v>0.86756693529914564</v>
      </c>
      <c r="F39" s="353">
        <f t="shared" si="7"/>
        <v>7.2179540431953571E-2</v>
      </c>
      <c r="G39" s="410">
        <f t="shared" si="7"/>
        <v>8.4876028736391732E-2</v>
      </c>
      <c r="H39" s="411">
        <f t="shared" si="8"/>
        <v>1.1015053447342862</v>
      </c>
      <c r="I39" s="348">
        <f t="shared" si="9"/>
        <v>0.86756693529914564</v>
      </c>
      <c r="J39" s="348">
        <f t="shared" si="10"/>
        <v>7.2179540431953571E-2</v>
      </c>
      <c r="K39" s="348">
        <f t="shared" si="10"/>
        <v>8.4876028736391732E-2</v>
      </c>
      <c r="L39" s="348">
        <f t="shared" si="11"/>
        <v>10.094000414747129</v>
      </c>
      <c r="M39" s="383">
        <f t="shared" si="12"/>
        <v>0.11118595406594063</v>
      </c>
    </row>
    <row r="40" spans="1:13">
      <c r="A40" s="402" t="s">
        <v>75</v>
      </c>
      <c r="B40" s="409">
        <f t="shared" si="3"/>
        <v>2.8908671261357724E-2</v>
      </c>
      <c r="C40" s="353">
        <f t="shared" si="4"/>
        <v>2.1075177858644656</v>
      </c>
      <c r="D40" s="353">
        <f t="shared" si="5"/>
        <v>6.0925538849020341E-2</v>
      </c>
      <c r="E40" s="379">
        <f t="shared" si="6"/>
        <v>0.59979142113087835</v>
      </c>
      <c r="F40" s="353">
        <f t="shared" si="7"/>
        <v>4.8197873865637827E-2</v>
      </c>
      <c r="G40" s="410">
        <f t="shared" si="7"/>
        <v>6.597681520252667E-2</v>
      </c>
      <c r="H40" s="411">
        <f t="shared" si="8"/>
        <v>1.0663656490655078</v>
      </c>
      <c r="I40" s="348">
        <f t="shared" si="9"/>
        <v>0.59979142113087835</v>
      </c>
      <c r="J40" s="348">
        <f t="shared" si="10"/>
        <v>4.8197873865637827E-2</v>
      </c>
      <c r="K40" s="348">
        <f t="shared" si="10"/>
        <v>6.597681520252667E-2</v>
      </c>
      <c r="L40" s="348">
        <f t="shared" si="11"/>
        <v>2.1075177858644656</v>
      </c>
      <c r="M40" s="383">
        <f t="shared" si="12"/>
        <v>2.2473845716404626E-2</v>
      </c>
    </row>
    <row r="41" spans="1:13">
      <c r="A41" s="402" t="s">
        <v>76</v>
      </c>
      <c r="B41" s="409">
        <f t="shared" si="3"/>
        <v>9.1206461239805772E-3</v>
      </c>
      <c r="C41" s="353">
        <f t="shared" si="4"/>
        <v>-0.66499358981119139</v>
      </c>
      <c r="D41" s="353">
        <f t="shared" si="5"/>
        <v>-6.0651712073833729E-3</v>
      </c>
      <c r="E41" s="379">
        <f t="shared" si="6"/>
        <v>0.55995261224988446</v>
      </c>
      <c r="F41" s="353">
        <f t="shared" si="7"/>
        <v>1.6288246405948361E-2</v>
      </c>
      <c r="G41" s="410">
        <f t="shared" si="7"/>
        <v>1.8566626178645025E-2</v>
      </c>
      <c r="H41" s="411">
        <f t="shared" si="8"/>
        <v>0.12757847054187951</v>
      </c>
      <c r="I41" s="348">
        <f t="shared" si="9"/>
        <v>0.55995261224988446</v>
      </c>
      <c r="J41" s="348">
        <f t="shared" si="10"/>
        <v>1.6288246405948361E-2</v>
      </c>
      <c r="K41" s="348">
        <f t="shared" si="10"/>
        <v>1.8566626178645025E-2</v>
      </c>
      <c r="L41" s="348">
        <f t="shared" si="11"/>
        <v>-0.66499358981119139</v>
      </c>
      <c r="M41" s="383">
        <f t="shared" si="12"/>
        <v>-8.4838865108265789E-4</v>
      </c>
    </row>
    <row r="42" spans="1:13">
      <c r="A42" s="402" t="s">
        <v>77</v>
      </c>
      <c r="B42" s="409">
        <f t="shared" si="3"/>
        <v>2.859586758761825E-2</v>
      </c>
      <c r="C42" s="353">
        <f t="shared" si="4"/>
        <v>5.4538522265131339</v>
      </c>
      <c r="D42" s="353">
        <f t="shared" si="5"/>
        <v>0.15595763611180655</v>
      </c>
      <c r="E42" s="379">
        <f t="shared" si="6"/>
        <v>0.42122283818697154</v>
      </c>
      <c r="F42" s="353">
        <f t="shared" si="7"/>
        <v>6.7887742532434056E-2</v>
      </c>
      <c r="G42" s="410">
        <f t="shared" si="7"/>
        <v>6.8152495201384528E-2</v>
      </c>
      <c r="H42" s="411">
        <f t="shared" si="8"/>
        <v>1.1151987063289327E-2</v>
      </c>
      <c r="I42" s="348">
        <f t="shared" si="9"/>
        <v>0.42122283818697154</v>
      </c>
      <c r="J42" s="348">
        <f t="shared" si="10"/>
        <v>6.7887742532434056E-2</v>
      </c>
      <c r="K42" s="348">
        <f t="shared" si="10"/>
        <v>6.8152495201384528E-2</v>
      </c>
      <c r="L42" s="348">
        <f t="shared" si="11"/>
        <v>5.4538522265131339</v>
      </c>
      <c r="M42" s="383">
        <f t="shared" si="12"/>
        <v>6.0821289475166166E-4</v>
      </c>
    </row>
    <row r="43" spans="1:13">
      <c r="A43" s="402" t="s">
        <v>78</v>
      </c>
      <c r="B43" s="409">
        <f t="shared" si="3"/>
        <v>4.9744773924293668E-2</v>
      </c>
      <c r="C43" s="353">
        <f t="shared" si="4"/>
        <v>7.3022090501158488</v>
      </c>
      <c r="D43" s="353">
        <f t="shared" si="5"/>
        <v>0.36324673834594412</v>
      </c>
      <c r="E43" s="379">
        <f t="shared" si="6"/>
        <v>0.65320407969803451</v>
      </c>
      <c r="F43" s="353">
        <f t="shared" si="7"/>
        <v>7.6155026385153424E-2</v>
      </c>
      <c r="G43" s="410">
        <f t="shared" si="7"/>
        <v>8.8346350515289329E-2</v>
      </c>
      <c r="H43" s="411">
        <f t="shared" si="8"/>
        <v>0.7963422658725865</v>
      </c>
      <c r="I43" s="348">
        <f t="shared" si="9"/>
        <v>0.65320407969803451</v>
      </c>
      <c r="J43" s="348">
        <f t="shared" si="10"/>
        <v>7.6155026385153424E-2</v>
      </c>
      <c r="K43" s="348">
        <f t="shared" si="10"/>
        <v>8.8346350515289329E-2</v>
      </c>
      <c r="L43" s="348">
        <f t="shared" si="11"/>
        <v>7.3022090501158488</v>
      </c>
      <c r="M43" s="383">
        <f t="shared" si="12"/>
        <v>5.8150577008445628E-2</v>
      </c>
    </row>
  </sheetData>
  <pageMargins left="0.70866141732283472" right="0.70866141732283472" top="0.74803149606299213" bottom="0.74803149606299213" header="0.31496062992125984" footer="0.31496062992125984"/>
  <pageSetup scale="60" orientation="landscape" horizontalDpi="0" verticalDpi="0" r:id="rId1"/>
</worksheet>
</file>

<file path=xl/worksheets/sheet16.xml><?xml version="1.0" encoding="utf-8"?>
<worksheet xmlns="http://schemas.openxmlformats.org/spreadsheetml/2006/main" xmlns:r="http://schemas.openxmlformats.org/officeDocument/2006/relationships">
  <dimension ref="A1:N47"/>
  <sheetViews>
    <sheetView zoomScaleNormal="100" workbookViewId="0"/>
  </sheetViews>
  <sheetFormatPr defaultRowHeight="11.25"/>
  <cols>
    <col min="1" max="1" width="42.7109375" style="337" customWidth="1"/>
    <col min="2" max="13" width="12.7109375" style="337" customWidth="1"/>
    <col min="14" max="16384" width="9.140625" style="337"/>
  </cols>
  <sheetData>
    <row r="1" spans="1:14" customFormat="1" ht="15">
      <c r="B1" s="11" t="str">
        <f>ToC!B42</f>
        <v>Appendix Table 27: GEAD Labour Productivity Growth Decomposition for Canada, Oil and Gas Extraction, 2000-2010</v>
      </c>
    </row>
    <row r="2" spans="1:14" customFormat="1" ht="15"/>
    <row r="3" spans="1:14" customFormat="1" ht="15">
      <c r="B3" s="413" t="s">
        <v>294</v>
      </c>
    </row>
    <row r="4" spans="1:14" customFormat="1" ht="15"/>
    <row r="5" spans="1:14" ht="33.75">
      <c r="A5" s="338"/>
      <c r="B5" s="394" t="s">
        <v>274</v>
      </c>
      <c r="C5" s="339" t="s">
        <v>275</v>
      </c>
      <c r="D5" s="340" t="s">
        <v>276</v>
      </c>
      <c r="E5" s="395" t="s">
        <v>277</v>
      </c>
      <c r="F5" s="340" t="s">
        <v>278</v>
      </c>
      <c r="G5" s="395" t="s">
        <v>279</v>
      </c>
      <c r="H5" s="340" t="s">
        <v>280</v>
      </c>
      <c r="I5" s="339" t="s">
        <v>281</v>
      </c>
      <c r="J5" s="339" t="s">
        <v>282</v>
      </c>
      <c r="K5" s="339" t="s">
        <v>246</v>
      </c>
      <c r="L5" s="339" t="s">
        <v>247</v>
      </c>
    </row>
    <row r="6" spans="1:14">
      <c r="A6" s="341" t="s">
        <v>64</v>
      </c>
      <c r="B6" s="396">
        <v>43.586926517158773</v>
      </c>
      <c r="C6" s="397">
        <v>47.201918086602959</v>
      </c>
      <c r="D6" s="343">
        <f t="shared" ref="D6:D23" si="0">(C6/B6-1)*100</f>
        <v>8.2937519534006974</v>
      </c>
      <c r="E6" s="398">
        <v>777008.27206268907</v>
      </c>
      <c r="F6" s="399">
        <f t="shared" ref="F6:F23" si="1">(E6/E$6)*100</f>
        <v>100</v>
      </c>
      <c r="G6" s="400">
        <v>100</v>
      </c>
      <c r="H6" s="399">
        <v>100</v>
      </c>
      <c r="I6" s="344">
        <v>21637.351102528697</v>
      </c>
      <c r="J6" s="344">
        <v>23302.806</v>
      </c>
      <c r="K6" s="401">
        <f t="shared" ref="K6:L23" si="2">(I6/I$6)*100</f>
        <v>100</v>
      </c>
      <c r="L6" s="401">
        <f t="shared" si="2"/>
        <v>100</v>
      </c>
      <c r="N6" s="351"/>
    </row>
    <row r="7" spans="1:14">
      <c r="A7" s="402" t="s">
        <v>249</v>
      </c>
      <c r="B7" s="403">
        <v>22.084796818616741</v>
      </c>
      <c r="C7" s="353">
        <v>31.155243218465188</v>
      </c>
      <c r="D7" s="378">
        <f t="shared" si="0"/>
        <v>41.070997729091019</v>
      </c>
      <c r="E7" s="404">
        <v>21243.727222661259</v>
      </c>
      <c r="F7" s="405">
        <f t="shared" si="1"/>
        <v>2.734041320598362</v>
      </c>
      <c r="G7" s="406">
        <v>119.32753364868299</v>
      </c>
      <c r="H7" s="405">
        <v>95.078141288174663</v>
      </c>
      <c r="I7" s="349">
        <v>978.43355912551908</v>
      </c>
      <c r="J7" s="349">
        <v>741.72</v>
      </c>
      <c r="K7" s="354">
        <f t="shared" si="2"/>
        <v>4.5219655330692134</v>
      </c>
      <c r="L7" s="354">
        <f t="shared" si="2"/>
        <v>3.1829643176877496</v>
      </c>
    </row>
    <row r="8" spans="1:14">
      <c r="A8" s="402" t="s">
        <v>11</v>
      </c>
      <c r="B8" s="403">
        <v>1419.1375345403626</v>
      </c>
      <c r="C8" s="353">
        <v>713.95115705055309</v>
      </c>
      <c r="D8" s="378">
        <f t="shared" si="0"/>
        <v>-49.691193441529876</v>
      </c>
      <c r="E8" s="404">
        <v>46909.674030719274</v>
      </c>
      <c r="F8" s="405">
        <f t="shared" si="1"/>
        <v>6.0372168118867338</v>
      </c>
      <c r="G8" s="406">
        <v>72.527937176533101</v>
      </c>
      <c r="H8" s="405">
        <v>84.419790303978729</v>
      </c>
      <c r="I8" s="349">
        <v>55.318105602376498</v>
      </c>
      <c r="J8" s="349">
        <v>118.70699999999999</v>
      </c>
      <c r="K8" s="354">
        <f t="shared" si="2"/>
        <v>0.25566024852234165</v>
      </c>
      <c r="L8" s="354">
        <f t="shared" si="2"/>
        <v>0.50941075508245648</v>
      </c>
    </row>
    <row r="9" spans="1:14">
      <c r="A9" s="402" t="s">
        <v>19</v>
      </c>
      <c r="B9" s="403">
        <v>233.91479159147522</v>
      </c>
      <c r="C9" s="353">
        <v>188.15334094550218</v>
      </c>
      <c r="D9" s="378">
        <f t="shared" si="0"/>
        <v>-19.563299240132693</v>
      </c>
      <c r="E9" s="404">
        <v>9433.7636675971644</v>
      </c>
      <c r="F9" s="405">
        <f t="shared" si="1"/>
        <v>1.2141136725036112</v>
      </c>
      <c r="G9" s="406">
        <v>48.586474437651169</v>
      </c>
      <c r="H9" s="405">
        <v>116.217063698335</v>
      </c>
      <c r="I9" s="349">
        <v>100.75036229927272</v>
      </c>
      <c r="J9" s="349">
        <v>112.977</v>
      </c>
      <c r="K9" s="354">
        <f t="shared" si="2"/>
        <v>0.46563168394257975</v>
      </c>
      <c r="L9" s="354">
        <f t="shared" si="2"/>
        <v>0.48482144167530727</v>
      </c>
    </row>
    <row r="10" spans="1:14">
      <c r="A10" s="402" t="s">
        <v>5</v>
      </c>
      <c r="B10" s="403">
        <v>46.003168077745165</v>
      </c>
      <c r="C10" s="353">
        <v>46.687254849759505</v>
      </c>
      <c r="D10" s="378">
        <f t="shared" si="0"/>
        <v>1.4870427420525356</v>
      </c>
      <c r="E10" s="404">
        <v>4799.8206814106388</v>
      </c>
      <c r="F10" s="405">
        <f t="shared" si="1"/>
        <v>0.6177309629753065</v>
      </c>
      <c r="G10" s="406">
        <v>81.06101997653478</v>
      </c>
      <c r="H10" s="405">
        <v>127.75147716670909</v>
      </c>
      <c r="I10" s="349">
        <v>156.22837079076814</v>
      </c>
      <c r="J10" s="349">
        <v>225.37200000000001</v>
      </c>
      <c r="K10" s="354">
        <f t="shared" si="2"/>
        <v>0.72203094570346993</v>
      </c>
      <c r="L10" s="354">
        <f t="shared" si="2"/>
        <v>0.96714533005166847</v>
      </c>
    </row>
    <row r="11" spans="1:14">
      <c r="A11" s="402" t="s">
        <v>67</v>
      </c>
      <c r="B11" s="403">
        <v>166.92541405918195</v>
      </c>
      <c r="C11" s="353">
        <v>167.78803566714578</v>
      </c>
      <c r="D11" s="378">
        <f t="shared" si="0"/>
        <v>0.51677068637252521</v>
      </c>
      <c r="E11" s="404">
        <v>26277.641014266581</v>
      </c>
      <c r="F11" s="405">
        <f t="shared" si="1"/>
        <v>3.3818997762415712</v>
      </c>
      <c r="G11" s="406">
        <v>104.84934495000935</v>
      </c>
      <c r="H11" s="405">
        <v>98.39837916329806</v>
      </c>
      <c r="I11" s="349">
        <v>182.23546021468832</v>
      </c>
      <c r="J11" s="349">
        <v>204.55799999999999</v>
      </c>
      <c r="K11" s="354">
        <f t="shared" si="2"/>
        <v>0.84222629355675138</v>
      </c>
      <c r="L11" s="354">
        <f t="shared" si="2"/>
        <v>0.87782561464915432</v>
      </c>
    </row>
    <row r="12" spans="1:14">
      <c r="A12" s="402" t="s">
        <v>68</v>
      </c>
      <c r="B12" s="403">
        <v>38.050356381633677</v>
      </c>
      <c r="C12" s="353">
        <v>38.378155082549142</v>
      </c>
      <c r="D12" s="378">
        <f t="shared" si="0"/>
        <v>0.8614865459543708</v>
      </c>
      <c r="E12" s="404">
        <v>47727.063725311156</v>
      </c>
      <c r="F12" s="405">
        <f t="shared" si="1"/>
        <v>6.1424138508348509</v>
      </c>
      <c r="G12" s="406">
        <v>84.773685671816139</v>
      </c>
      <c r="H12" s="405">
        <v>104.4557336414764</v>
      </c>
      <c r="I12" s="349">
        <v>1795.8895308198971</v>
      </c>
      <c r="J12" s="349">
        <v>2702.1480000000001</v>
      </c>
      <c r="K12" s="354">
        <f t="shared" si="2"/>
        <v>8.2999509612339573</v>
      </c>
      <c r="L12" s="354">
        <f t="shared" si="2"/>
        <v>11.595805243368545</v>
      </c>
    </row>
    <row r="13" spans="1:14">
      <c r="A13" s="402" t="s">
        <v>69</v>
      </c>
      <c r="B13" s="403">
        <v>45.855273070395505</v>
      </c>
      <c r="C13" s="353">
        <v>50.425979043860458</v>
      </c>
      <c r="D13" s="378">
        <f t="shared" si="0"/>
        <v>9.9676780169821519</v>
      </c>
      <c r="E13" s="404">
        <v>188894.64783698635</v>
      </c>
      <c r="F13" s="405">
        <f t="shared" si="1"/>
        <v>24.310506673955501</v>
      </c>
      <c r="G13" s="406">
        <v>117.9136055980759</v>
      </c>
      <c r="H13" s="405">
        <v>99.241244272731493</v>
      </c>
      <c r="I13" s="349">
        <v>4240.3445374169733</v>
      </c>
      <c r="J13" s="349">
        <v>3190.6640000000002</v>
      </c>
      <c r="K13" s="354">
        <f t="shared" si="2"/>
        <v>19.59733664866868</v>
      </c>
      <c r="L13" s="354">
        <f t="shared" si="2"/>
        <v>13.692187970839221</v>
      </c>
    </row>
    <row r="14" spans="1:14">
      <c r="A14" s="402" t="s">
        <v>70</v>
      </c>
      <c r="B14" s="403">
        <v>38.681829288689279</v>
      </c>
      <c r="C14" s="353">
        <v>52.44988795235485</v>
      </c>
      <c r="D14" s="378">
        <f t="shared" si="0"/>
        <v>35.593090908168115</v>
      </c>
      <c r="E14" s="404">
        <v>51790.487762174882</v>
      </c>
      <c r="F14" s="405">
        <f t="shared" si="1"/>
        <v>6.6653714798542607</v>
      </c>
      <c r="G14" s="406">
        <v>105.40504697381097</v>
      </c>
      <c r="H14" s="405">
        <v>98.601204166340537</v>
      </c>
      <c r="I14" s="349">
        <v>1541.7582725581401</v>
      </c>
      <c r="J14" s="349">
        <v>1515.873</v>
      </c>
      <c r="K14" s="354">
        <f t="shared" si="2"/>
        <v>7.1254483289221069</v>
      </c>
      <c r="L14" s="354">
        <f t="shared" si="2"/>
        <v>6.5051092988543964</v>
      </c>
    </row>
    <row r="15" spans="1:14">
      <c r="A15" s="402" t="s">
        <v>71</v>
      </c>
      <c r="B15" s="403">
        <v>20.819803554779348</v>
      </c>
      <c r="C15" s="353">
        <v>26.568939390952469</v>
      </c>
      <c r="D15" s="378">
        <f t="shared" si="0"/>
        <v>27.613785216783949</v>
      </c>
      <c r="E15" s="404">
        <v>49230.237513298205</v>
      </c>
      <c r="F15" s="405">
        <f t="shared" si="1"/>
        <v>6.3358704512384278</v>
      </c>
      <c r="G15" s="406">
        <v>104.82160702866659</v>
      </c>
      <c r="H15" s="405">
        <v>97.644826105012882</v>
      </c>
      <c r="I15" s="349">
        <v>2738.0362036158735</v>
      </c>
      <c r="J15" s="349">
        <v>3043.5720000000001</v>
      </c>
      <c r="K15" s="354">
        <f t="shared" si="2"/>
        <v>12.654211648374494</v>
      </c>
      <c r="L15" s="354">
        <f t="shared" si="2"/>
        <v>13.06096785082449</v>
      </c>
    </row>
    <row r="16" spans="1:14">
      <c r="A16" s="402" t="s">
        <v>72</v>
      </c>
      <c r="B16" s="403">
        <v>38.374455746230851</v>
      </c>
      <c r="C16" s="353">
        <v>40.351649459011611</v>
      </c>
      <c r="D16" s="378">
        <f t="shared" si="0"/>
        <v>5.1523693934733217</v>
      </c>
      <c r="E16" s="404">
        <v>43653.105542315796</v>
      </c>
      <c r="F16" s="405">
        <f t="shared" si="1"/>
        <v>5.6181004902858822</v>
      </c>
      <c r="G16" s="406">
        <v>100.19437610485969</v>
      </c>
      <c r="H16" s="405">
        <v>99.814466154696646</v>
      </c>
      <c r="I16" s="349">
        <v>1378.0477531372612</v>
      </c>
      <c r="J16" s="349">
        <v>1498.461</v>
      </c>
      <c r="K16" s="354">
        <f t="shared" si="2"/>
        <v>6.3688376021971225</v>
      </c>
      <c r="L16" s="354">
        <f t="shared" si="2"/>
        <v>6.4303886836632458</v>
      </c>
    </row>
    <row r="17" spans="1:13">
      <c r="A17" s="402" t="s">
        <v>73</v>
      </c>
      <c r="B17" s="403">
        <v>66.977753785271304</v>
      </c>
      <c r="C17" s="353">
        <v>84.743121609693958</v>
      </c>
      <c r="D17" s="378">
        <f t="shared" si="0"/>
        <v>26.524281302979947</v>
      </c>
      <c r="E17" s="404">
        <v>31429.144499841652</v>
      </c>
      <c r="F17" s="405">
        <f t="shared" si="1"/>
        <v>4.0448918795173325</v>
      </c>
      <c r="G17" s="406">
        <v>108.10070025682954</v>
      </c>
      <c r="H17" s="405">
        <v>98.321894701921593</v>
      </c>
      <c r="I17" s="349">
        <v>526.87570136054308</v>
      </c>
      <c r="J17" s="349">
        <v>567.61099999999999</v>
      </c>
      <c r="K17" s="354">
        <f t="shared" si="2"/>
        <v>2.4350286634622691</v>
      </c>
      <c r="L17" s="354">
        <f t="shared" si="2"/>
        <v>2.4358053703918747</v>
      </c>
    </row>
    <row r="18" spans="1:13">
      <c r="A18" s="402" t="s">
        <v>82</v>
      </c>
      <c r="B18" s="403">
        <v>79.556416569280259</v>
      </c>
      <c r="C18" s="353">
        <v>82.015984521158387</v>
      </c>
      <c r="D18" s="378">
        <f t="shared" si="0"/>
        <v>3.0916022339144256</v>
      </c>
      <c r="E18" s="404">
        <v>116541.82713660989</v>
      </c>
      <c r="F18" s="405">
        <f t="shared" si="1"/>
        <v>14.998788471998056</v>
      </c>
      <c r="G18" s="406">
        <v>104.8737889251866</v>
      </c>
      <c r="H18" s="405">
        <v>99.111645790136762</v>
      </c>
      <c r="I18" s="349">
        <v>1695.4084646687711</v>
      </c>
      <c r="J18" s="349">
        <v>2139.6949999999997</v>
      </c>
      <c r="K18" s="354">
        <f t="shared" si="2"/>
        <v>7.8355638665521932</v>
      </c>
      <c r="L18" s="354">
        <f t="shared" si="2"/>
        <v>9.1821345463717972</v>
      </c>
    </row>
    <row r="19" spans="1:13">
      <c r="A19" s="402" t="s">
        <v>74</v>
      </c>
      <c r="B19" s="403">
        <v>37.824440628930127</v>
      </c>
      <c r="C19" s="353">
        <v>41.642439822890111</v>
      </c>
      <c r="D19" s="378">
        <f t="shared" si="0"/>
        <v>10.094000414747129</v>
      </c>
      <c r="E19" s="404">
        <v>48656.710746737597</v>
      </c>
      <c r="F19" s="405">
        <f t="shared" si="1"/>
        <v>6.2620582683850721</v>
      </c>
      <c r="G19" s="406">
        <v>98.321237836706686</v>
      </c>
      <c r="H19" s="405">
        <v>106.1505236385113</v>
      </c>
      <c r="I19" s="349">
        <v>1588.0259366634841</v>
      </c>
      <c r="J19" s="349">
        <v>1863.25</v>
      </c>
      <c r="K19" s="354">
        <f t="shared" si="2"/>
        <v>7.3392807148093837</v>
      </c>
      <c r="L19" s="354">
        <f t="shared" si="2"/>
        <v>7.9958181860158808</v>
      </c>
    </row>
    <row r="20" spans="1:13">
      <c r="A20" s="402" t="s">
        <v>75</v>
      </c>
      <c r="B20" s="403">
        <v>26.149884320434492</v>
      </c>
      <c r="C20" s="353">
        <v>26.70099778347063</v>
      </c>
      <c r="D20" s="378">
        <f t="shared" si="0"/>
        <v>2.1075177858644656</v>
      </c>
      <c r="E20" s="404">
        <v>22462.276704415883</v>
      </c>
      <c r="F20" s="405">
        <f t="shared" si="1"/>
        <v>2.8908671261357726</v>
      </c>
      <c r="G20" s="406">
        <v>96.174434303585656</v>
      </c>
      <c r="H20" s="405">
        <v>106.16173933078279</v>
      </c>
      <c r="I20" s="349">
        <v>1084.0743195916493</v>
      </c>
      <c r="J20" s="349">
        <v>1448.21</v>
      </c>
      <c r="K20" s="354">
        <f t="shared" si="2"/>
        <v>5.0101988660939023</v>
      </c>
      <c r="L20" s="354">
        <f t="shared" si="2"/>
        <v>6.2147451255441082</v>
      </c>
    </row>
    <row r="21" spans="1:13">
      <c r="A21" s="402" t="s">
        <v>76</v>
      </c>
      <c r="B21" s="403">
        <v>24.412980111738644</v>
      </c>
      <c r="C21" s="353">
        <v>24.250635358913701</v>
      </c>
      <c r="D21" s="378">
        <f t="shared" si="0"/>
        <v>-0.66499358981119139</v>
      </c>
      <c r="E21" s="404">
        <v>7086.8174848894114</v>
      </c>
      <c r="F21" s="405">
        <f t="shared" si="1"/>
        <v>0.91206461239805769</v>
      </c>
      <c r="G21" s="406">
        <v>100.27558335299547</v>
      </c>
      <c r="H21" s="405">
        <v>105.62570046104386</v>
      </c>
      <c r="I21" s="349">
        <v>351.37426469274772</v>
      </c>
      <c r="J21" s="349">
        <v>409.61099999999999</v>
      </c>
      <c r="K21" s="354">
        <f t="shared" si="2"/>
        <v>1.6239245877545685</v>
      </c>
      <c r="L21" s="354">
        <f t="shared" si="2"/>
        <v>1.7577754370010203</v>
      </c>
    </row>
    <row r="22" spans="1:13">
      <c r="A22" s="402" t="s">
        <v>77</v>
      </c>
      <c r="B22" s="403">
        <v>18.364598264753898</v>
      </c>
      <c r="C22" s="353">
        <v>19.366176316106372</v>
      </c>
      <c r="D22" s="378">
        <f t="shared" si="0"/>
        <v>5.4538522265131339</v>
      </c>
      <c r="E22" s="404">
        <v>22219.225662388715</v>
      </c>
      <c r="F22" s="405">
        <f t="shared" si="1"/>
        <v>2.8595867587618251</v>
      </c>
      <c r="G22" s="406">
        <v>97.984030540150499</v>
      </c>
      <c r="H22" s="405">
        <v>101.72613650648572</v>
      </c>
      <c r="I22" s="349">
        <v>1498.7420195896807</v>
      </c>
      <c r="J22" s="349">
        <v>1561.1959999999999</v>
      </c>
      <c r="K22" s="354">
        <f t="shared" si="2"/>
        <v>6.926642787686367</v>
      </c>
      <c r="L22" s="354">
        <f t="shared" si="2"/>
        <v>6.699605189177646</v>
      </c>
    </row>
    <row r="23" spans="1:13">
      <c r="A23" s="402" t="s">
        <v>78</v>
      </c>
      <c r="B23" s="403">
        <v>28.478585254743493</v>
      </c>
      <c r="C23" s="353">
        <v>30.558151084560333</v>
      </c>
      <c r="D23" s="378">
        <f t="shared" si="0"/>
        <v>7.3022090501158488</v>
      </c>
      <c r="E23" s="404">
        <v>38652.100831064534</v>
      </c>
      <c r="F23" s="405">
        <f t="shared" si="1"/>
        <v>4.9744773924293666</v>
      </c>
      <c r="G23" s="406">
        <v>95.454597545847236</v>
      </c>
      <c r="H23" s="405">
        <v>105.08053451242061</v>
      </c>
      <c r="I23" s="349">
        <v>1725.8082403810511</v>
      </c>
      <c r="J23" s="349">
        <v>1959.181</v>
      </c>
      <c r="K23" s="354">
        <f t="shared" si="2"/>
        <v>7.9760606194505979</v>
      </c>
      <c r="L23" s="354">
        <f t="shared" si="2"/>
        <v>8.4074896388014384</v>
      </c>
    </row>
    <row r="26" spans="1:13" ht="15">
      <c r="B26" s="64" t="s">
        <v>299</v>
      </c>
    </row>
    <row r="29" spans="1:13" ht="33.75">
      <c r="A29" s="338"/>
      <c r="B29" s="394" t="s">
        <v>278</v>
      </c>
      <c r="C29" s="339" t="s">
        <v>276</v>
      </c>
      <c r="D29" s="408" t="s">
        <v>283</v>
      </c>
      <c r="E29" s="395" t="s">
        <v>284</v>
      </c>
      <c r="F29" s="339" t="s">
        <v>285</v>
      </c>
      <c r="G29" s="339" t="s">
        <v>286</v>
      </c>
      <c r="H29" s="408" t="s">
        <v>287</v>
      </c>
      <c r="I29" s="339" t="s">
        <v>284</v>
      </c>
      <c r="J29" s="339" t="s">
        <v>285</v>
      </c>
      <c r="K29" s="339" t="s">
        <v>286</v>
      </c>
      <c r="L29" s="339" t="s">
        <v>276</v>
      </c>
      <c r="M29" s="407" t="s">
        <v>288</v>
      </c>
    </row>
    <row r="30" spans="1:13">
      <c r="A30" s="412" t="s">
        <v>64</v>
      </c>
      <c r="B30" s="409">
        <f t="shared" ref="B30:B46" si="3">F6/100</f>
        <v>1</v>
      </c>
      <c r="C30" s="353">
        <f t="shared" ref="C30:C46" si="4">D6</f>
        <v>8.2937519534006974</v>
      </c>
      <c r="D30" s="378">
        <f t="shared" ref="D30:D47" si="5">B30*C30</f>
        <v>8.2937519534006974</v>
      </c>
      <c r="E30" s="379">
        <f t="shared" ref="E30:E46" si="6">B6/B$6</f>
        <v>1</v>
      </c>
      <c r="F30" s="380">
        <f t="shared" ref="F30:F46" si="7">(G6*K6)/10000</f>
        <v>1</v>
      </c>
      <c r="G30" s="380">
        <f t="shared" ref="G30:G46" si="8">(H6*L6)/10000</f>
        <v>1</v>
      </c>
      <c r="H30" s="411">
        <f t="shared" ref="H30:H47" si="9">E30*(G30-F30)*100</f>
        <v>0</v>
      </c>
      <c r="I30" s="348">
        <f t="shared" ref="I30:I46" si="10">B6/B$6</f>
        <v>1</v>
      </c>
      <c r="J30" s="348">
        <f t="shared" ref="J30:K47" si="11">F30</f>
        <v>1</v>
      </c>
      <c r="K30" s="348">
        <f t="shared" si="11"/>
        <v>1</v>
      </c>
      <c r="L30" s="348">
        <f t="shared" ref="L30:L47" si="12">C30</f>
        <v>8.2937519534006974</v>
      </c>
      <c r="M30" s="383">
        <f t="shared" ref="M30:M47" si="13">I30*(K30-J30)*L30</f>
        <v>0</v>
      </c>
    </row>
    <row r="31" spans="1:13">
      <c r="A31" s="402" t="s">
        <v>249</v>
      </c>
      <c r="B31" s="409">
        <f t="shared" si="3"/>
        <v>2.734041320598362E-2</v>
      </c>
      <c r="C31" s="353">
        <f t="shared" si="4"/>
        <v>41.070997729091019</v>
      </c>
      <c r="D31" s="378">
        <f t="shared" si="5"/>
        <v>1.1228980486953632</v>
      </c>
      <c r="E31" s="379">
        <f t="shared" si="6"/>
        <v>0.50668396657705761</v>
      </c>
      <c r="F31" s="380">
        <f t="shared" si="7"/>
        <v>5.3959499430550124E-2</v>
      </c>
      <c r="G31" s="380">
        <f t="shared" si="8"/>
        <v>3.026303311123343E-2</v>
      </c>
      <c r="H31" s="411">
        <f t="shared" si="9"/>
        <v>-1.200661954853103</v>
      </c>
      <c r="I31" s="348">
        <f t="shared" si="10"/>
        <v>0.50668396657705761</v>
      </c>
      <c r="J31" s="348">
        <f t="shared" si="11"/>
        <v>5.3959499430550124E-2</v>
      </c>
      <c r="K31" s="348">
        <f t="shared" si="11"/>
        <v>3.026303311123343E-2</v>
      </c>
      <c r="L31" s="348">
        <f t="shared" si="12"/>
        <v>41.070997729091019</v>
      </c>
      <c r="M31" s="383">
        <f t="shared" si="13"/>
        <v>-0.4931238442117778</v>
      </c>
    </row>
    <row r="32" spans="1:13">
      <c r="A32" s="402" t="s">
        <v>11</v>
      </c>
      <c r="B32" s="409">
        <f t="shared" si="3"/>
        <v>6.0372168118867336E-2</v>
      </c>
      <c r="C32" s="353">
        <f t="shared" si="4"/>
        <v>-49.691193441529876</v>
      </c>
      <c r="D32" s="378">
        <f t="shared" si="5"/>
        <v>-2.9999650844791996</v>
      </c>
      <c r="E32" s="379">
        <f t="shared" si="6"/>
        <v>32.558788791444009</v>
      </c>
      <c r="F32" s="380">
        <f t="shared" si="7"/>
        <v>1.8542510443365235E-3</v>
      </c>
      <c r="G32" s="380">
        <f t="shared" si="8"/>
        <v>4.3004349122652439E-3</v>
      </c>
      <c r="H32" s="411">
        <f t="shared" si="9"/>
        <v>7.9644783900928768</v>
      </c>
      <c r="I32" s="348">
        <f t="shared" si="10"/>
        <v>32.558788791444009</v>
      </c>
      <c r="J32" s="348">
        <f t="shared" si="11"/>
        <v>1.8542510443365235E-3</v>
      </c>
      <c r="K32" s="348">
        <f t="shared" si="11"/>
        <v>4.3004349122652439E-3</v>
      </c>
      <c r="L32" s="348">
        <f t="shared" si="12"/>
        <v>-49.691193441529876</v>
      </c>
      <c r="M32" s="383">
        <f t="shared" si="13"/>
        <v>-3.9576443634298961</v>
      </c>
    </row>
    <row r="33" spans="1:13">
      <c r="A33" s="402" t="s">
        <v>19</v>
      </c>
      <c r="B33" s="409">
        <f t="shared" si="3"/>
        <v>1.2141136725036113E-2</v>
      </c>
      <c r="C33" s="353">
        <f t="shared" si="4"/>
        <v>-19.563299240132693</v>
      </c>
      <c r="D33" s="378">
        <f t="shared" si="5"/>
        <v>-0.23752069086724611</v>
      </c>
      <c r="E33" s="379">
        <f t="shared" si="6"/>
        <v>5.3666273417876917</v>
      </c>
      <c r="F33" s="380">
        <f t="shared" si="7"/>
        <v>2.2623401909236621E-3</v>
      </c>
      <c r="G33" s="380">
        <f t="shared" si="8"/>
        <v>5.6344524369497792E-3</v>
      </c>
      <c r="H33" s="411">
        <f t="shared" si="9"/>
        <v>1.8096869779100861</v>
      </c>
      <c r="I33" s="348">
        <f t="shared" si="10"/>
        <v>5.3666273417876917</v>
      </c>
      <c r="J33" s="348">
        <f t="shared" si="11"/>
        <v>2.2623401909236621E-3</v>
      </c>
      <c r="K33" s="348">
        <f t="shared" si="11"/>
        <v>5.6344524369497792E-3</v>
      </c>
      <c r="L33" s="348">
        <f t="shared" si="12"/>
        <v>-19.563299240132693</v>
      </c>
      <c r="M33" s="383">
        <f t="shared" si="13"/>
        <v>-0.35403447879826416</v>
      </c>
    </row>
    <row r="34" spans="1:13">
      <c r="A34" s="402" t="s">
        <v>5</v>
      </c>
      <c r="B34" s="409">
        <f t="shared" si="3"/>
        <v>6.1773096297530646E-3</v>
      </c>
      <c r="C34" s="353">
        <f t="shared" si="4"/>
        <v>1.4870427420525356</v>
      </c>
      <c r="D34" s="378">
        <f t="shared" si="5"/>
        <v>9.1859234503355314E-3</v>
      </c>
      <c r="E34" s="379">
        <f t="shared" si="6"/>
        <v>1.0554350066328992</v>
      </c>
      <c r="F34" s="380">
        <f t="shared" si="7"/>
        <v>5.8528564913345278E-3</v>
      </c>
      <c r="G34" s="380">
        <f t="shared" si="8"/>
        <v>1.2355424454898505E-2</v>
      </c>
      <c r="H34" s="411">
        <f t="shared" si="9"/>
        <v>0.68630378617550236</v>
      </c>
      <c r="I34" s="348">
        <f t="shared" si="10"/>
        <v>1.0554350066328992</v>
      </c>
      <c r="J34" s="348">
        <f t="shared" si="11"/>
        <v>5.8528564913345278E-3</v>
      </c>
      <c r="K34" s="348">
        <f t="shared" si="11"/>
        <v>1.2355424454898505E-2</v>
      </c>
      <c r="L34" s="348">
        <f t="shared" si="12"/>
        <v>1.4870427420525356</v>
      </c>
      <c r="M34" s="383">
        <f t="shared" si="13"/>
        <v>1.0205630640754561E-2</v>
      </c>
    </row>
    <row r="35" spans="1:13">
      <c r="A35" s="402" t="s">
        <v>67</v>
      </c>
      <c r="B35" s="409">
        <f t="shared" si="3"/>
        <v>3.381899776241571E-2</v>
      </c>
      <c r="C35" s="353">
        <f t="shared" si="4"/>
        <v>0.51677068637252521</v>
      </c>
      <c r="D35" s="378">
        <f t="shared" si="5"/>
        <v>1.7476666686114462E-2</v>
      </c>
      <c r="E35" s="379">
        <f t="shared" si="6"/>
        <v>3.8297128840563874</v>
      </c>
      <c r="F35" s="380">
        <f t="shared" si="7"/>
        <v>8.8306875179099669E-3</v>
      </c>
      <c r="G35" s="380">
        <f t="shared" si="8"/>
        <v>8.6376617669502668E-3</v>
      </c>
      <c r="H35" s="411">
        <f t="shared" si="9"/>
        <v>-7.392332054050231E-2</v>
      </c>
      <c r="I35" s="348">
        <f t="shared" si="10"/>
        <v>3.8297128840563874</v>
      </c>
      <c r="J35" s="348">
        <f t="shared" si="11"/>
        <v>8.8306875179099669E-3</v>
      </c>
      <c r="K35" s="348">
        <f t="shared" si="11"/>
        <v>8.6376617669502668E-3</v>
      </c>
      <c r="L35" s="348">
        <f t="shared" si="12"/>
        <v>0.51677068637252521</v>
      </c>
      <c r="M35" s="383">
        <f t="shared" si="13"/>
        <v>-3.8201405094651569E-4</v>
      </c>
    </row>
    <row r="36" spans="1:13">
      <c r="A36" s="402" t="s">
        <v>68</v>
      </c>
      <c r="B36" s="409">
        <f t="shared" si="3"/>
        <v>6.1424138508348512E-2</v>
      </c>
      <c r="C36" s="353">
        <f t="shared" si="4"/>
        <v>0.8614865459543708</v>
      </c>
      <c r="D36" s="378">
        <f t="shared" si="5"/>
        <v>5.2916068921780017E-2</v>
      </c>
      <c r="E36" s="379">
        <f t="shared" si="6"/>
        <v>0.87297635832740983</v>
      </c>
      <c r="F36" s="380">
        <f t="shared" si="7"/>
        <v>7.0361743387913567E-2</v>
      </c>
      <c r="G36" s="380">
        <f t="shared" si="8"/>
        <v>0.121124834385974</v>
      </c>
      <c r="H36" s="411">
        <f t="shared" si="9"/>
        <v>4.4314978316929725</v>
      </c>
      <c r="I36" s="348">
        <f t="shared" si="10"/>
        <v>0.87297635832740983</v>
      </c>
      <c r="J36" s="348">
        <f t="shared" si="11"/>
        <v>7.0361743387913567E-2</v>
      </c>
      <c r="K36" s="348">
        <f t="shared" si="11"/>
        <v>0.121124834385974</v>
      </c>
      <c r="L36" s="348">
        <f t="shared" si="12"/>
        <v>0.8614865459543708</v>
      </c>
      <c r="M36" s="383">
        <f t="shared" si="13"/>
        <v>3.8176757604294627E-2</v>
      </c>
    </row>
    <row r="37" spans="1:13">
      <c r="A37" s="402" t="s">
        <v>69</v>
      </c>
      <c r="B37" s="409">
        <f t="shared" si="3"/>
        <v>0.24310506673955501</v>
      </c>
      <c r="C37" s="353">
        <f t="shared" si="4"/>
        <v>9.9676780169821519</v>
      </c>
      <c r="D37" s="378">
        <f t="shared" si="5"/>
        <v>2.4231930295568413</v>
      </c>
      <c r="E37" s="379">
        <f t="shared" si="6"/>
        <v>1.0520419018841294</v>
      </c>
      <c r="F37" s="380">
        <f t="shared" si="7"/>
        <v>0.23107926243638371</v>
      </c>
      <c r="G37" s="380">
        <f t="shared" si="8"/>
        <v>0.13588297710422109</v>
      </c>
      <c r="H37" s="411">
        <f t="shared" si="9"/>
        <v>-10.015048107315261</v>
      </c>
      <c r="I37" s="348">
        <f t="shared" si="10"/>
        <v>1.0520419018841294</v>
      </c>
      <c r="J37" s="348">
        <f t="shared" si="11"/>
        <v>0.23107926243638371</v>
      </c>
      <c r="K37" s="348">
        <f t="shared" si="11"/>
        <v>0.13588297710422109</v>
      </c>
      <c r="L37" s="348">
        <f t="shared" si="12"/>
        <v>9.9676780169821519</v>
      </c>
      <c r="M37" s="383">
        <f t="shared" si="13"/>
        <v>-0.99826774858305034</v>
      </c>
    </row>
    <row r="38" spans="1:13">
      <c r="A38" s="402" t="s">
        <v>70</v>
      </c>
      <c r="B38" s="409">
        <f t="shared" si="3"/>
        <v>6.665371479854261E-2</v>
      </c>
      <c r="C38" s="353">
        <f t="shared" si="4"/>
        <v>35.593090908168115</v>
      </c>
      <c r="D38" s="378">
        <f t="shared" si="5"/>
        <v>2.3724117301916374</v>
      </c>
      <c r="E38" s="379">
        <f t="shared" si="6"/>
        <v>0.88746402601847796</v>
      </c>
      <c r="F38" s="380">
        <f t="shared" si="7"/>
        <v>7.5105821581949755E-2</v>
      </c>
      <c r="G38" s="380">
        <f t="shared" si="8"/>
        <v>6.4141161010070266E-2</v>
      </c>
      <c r="H38" s="411">
        <f t="shared" si="9"/>
        <v>-0.97307418150462377</v>
      </c>
      <c r="I38" s="348">
        <f t="shared" si="10"/>
        <v>0.88746402601847796</v>
      </c>
      <c r="J38" s="348">
        <f t="shared" si="11"/>
        <v>7.5105821581949755E-2</v>
      </c>
      <c r="K38" s="348">
        <f t="shared" si="11"/>
        <v>6.4141161010070266E-2</v>
      </c>
      <c r="L38" s="348">
        <f t="shared" si="12"/>
        <v>35.593090908168115</v>
      </c>
      <c r="M38" s="383">
        <f t="shared" si="13"/>
        <v>-0.34634717802685355</v>
      </c>
    </row>
    <row r="39" spans="1:13">
      <c r="A39" s="402" t="s">
        <v>71</v>
      </c>
      <c r="B39" s="409">
        <f t="shared" si="3"/>
        <v>6.3358704512384276E-2</v>
      </c>
      <c r="C39" s="353">
        <f t="shared" si="4"/>
        <v>27.613785216783949</v>
      </c>
      <c r="D39" s="378">
        <f t="shared" si="5"/>
        <v>1.7495736580186594</v>
      </c>
      <c r="E39" s="379">
        <f t="shared" si="6"/>
        <v>0.47766165725365517</v>
      </c>
      <c r="F39" s="380">
        <f t="shared" si="7"/>
        <v>0.13264348006634863</v>
      </c>
      <c r="G39" s="380">
        <f t="shared" si="8"/>
        <v>0.1275335934556921</v>
      </c>
      <c r="H39" s="411">
        <f t="shared" si="9"/>
        <v>-0.24407969068244625</v>
      </c>
      <c r="I39" s="348">
        <f t="shared" si="10"/>
        <v>0.47766165725365517</v>
      </c>
      <c r="J39" s="348">
        <f t="shared" si="11"/>
        <v>0.13264348006634863</v>
      </c>
      <c r="K39" s="348">
        <f t="shared" si="11"/>
        <v>0.1275335934556921</v>
      </c>
      <c r="L39" s="348">
        <f t="shared" si="12"/>
        <v>27.613785216783949</v>
      </c>
      <c r="M39" s="383">
        <f t="shared" si="13"/>
        <v>-6.7399641542841338E-2</v>
      </c>
    </row>
    <row r="40" spans="1:13">
      <c r="A40" s="402" t="s">
        <v>72</v>
      </c>
      <c r="B40" s="409">
        <f t="shared" si="3"/>
        <v>5.6181004902858822E-2</v>
      </c>
      <c r="C40" s="353">
        <f t="shared" si="4"/>
        <v>5.1523693934733217</v>
      </c>
      <c r="D40" s="378">
        <f t="shared" si="5"/>
        <v>0.28946529015606443</v>
      </c>
      <c r="E40" s="379">
        <f t="shared" si="6"/>
        <v>0.88041205959140201</v>
      </c>
      <c r="F40" s="380">
        <f t="shared" si="7"/>
        <v>6.3812171006531124E-2</v>
      </c>
      <c r="G40" s="380">
        <f t="shared" si="8"/>
        <v>6.4184581362704926E-2</v>
      </c>
      <c r="H40" s="411">
        <f t="shared" si="9"/>
        <v>3.2787456869214492E-2</v>
      </c>
      <c r="I40" s="348">
        <f t="shared" si="10"/>
        <v>0.88041205959140201</v>
      </c>
      <c r="J40" s="348">
        <f t="shared" si="11"/>
        <v>6.3812171006531124E-2</v>
      </c>
      <c r="K40" s="348">
        <f t="shared" si="11"/>
        <v>6.4184581362704926E-2</v>
      </c>
      <c r="L40" s="348">
        <f t="shared" si="12"/>
        <v>5.1523693934733217</v>
      </c>
      <c r="M40" s="383">
        <f t="shared" si="13"/>
        <v>1.6893308926276738E-3</v>
      </c>
    </row>
    <row r="41" spans="1:13">
      <c r="A41" s="402" t="s">
        <v>73</v>
      </c>
      <c r="B41" s="409">
        <f t="shared" si="3"/>
        <v>4.0448918795173323E-2</v>
      </c>
      <c r="C41" s="353">
        <f t="shared" si="4"/>
        <v>26.524281302979947</v>
      </c>
      <c r="D41" s="378">
        <f t="shared" si="5"/>
        <v>1.07287850052457</v>
      </c>
      <c r="E41" s="379">
        <f t="shared" si="6"/>
        <v>1.5366477780649277</v>
      </c>
      <c r="F41" s="380">
        <f t="shared" si="7"/>
        <v>2.6322830366572299E-2</v>
      </c>
      <c r="G41" s="380">
        <f t="shared" si="8"/>
        <v>2.3949299914204501E-2</v>
      </c>
      <c r="H41" s="411">
        <f t="shared" si="9"/>
        <v>-0.36472802958004197</v>
      </c>
      <c r="I41" s="348">
        <f t="shared" si="10"/>
        <v>1.5366477780649277</v>
      </c>
      <c r="J41" s="348">
        <f t="shared" si="11"/>
        <v>2.6322830366572299E-2</v>
      </c>
      <c r="K41" s="348">
        <f t="shared" si="11"/>
        <v>2.3949299914204501E-2</v>
      </c>
      <c r="L41" s="348">
        <f t="shared" si="12"/>
        <v>26.524281302979947</v>
      </c>
      <c r="M41" s="383">
        <f t="shared" si="13"/>
        <v>-9.6741488556626246E-2</v>
      </c>
    </row>
    <row r="42" spans="1:13">
      <c r="A42" s="402" t="s">
        <v>82</v>
      </c>
      <c r="B42" s="409">
        <f t="shared" si="3"/>
        <v>0.14998788471998056</v>
      </c>
      <c r="C42" s="353">
        <f t="shared" si="4"/>
        <v>3.0916022339144256</v>
      </c>
      <c r="D42" s="378">
        <f t="shared" si="5"/>
        <v>0.46370287946039124</v>
      </c>
      <c r="E42" s="379">
        <f t="shared" si="6"/>
        <v>1.8252357513200994</v>
      </c>
      <c r="F42" s="380">
        <f t="shared" si="7"/>
        <v>8.2174527105061373E-2</v>
      </c>
      <c r="G42" s="380">
        <f t="shared" si="8"/>
        <v>9.1005646675737961E-2</v>
      </c>
      <c r="H42" s="411">
        <f t="shared" si="9"/>
        <v>1.6118875164581516</v>
      </c>
      <c r="I42" s="348">
        <f t="shared" si="10"/>
        <v>1.8252357513200994</v>
      </c>
      <c r="J42" s="348">
        <f t="shared" si="11"/>
        <v>8.2174527105061373E-2</v>
      </c>
      <c r="K42" s="348">
        <f t="shared" si="11"/>
        <v>9.1005646675737961E-2</v>
      </c>
      <c r="L42" s="348">
        <f t="shared" si="12"/>
        <v>3.0916022339144256</v>
      </c>
      <c r="M42" s="383">
        <f t="shared" si="13"/>
        <v>4.9833150467007967E-2</v>
      </c>
    </row>
    <row r="43" spans="1:13">
      <c r="A43" s="402" t="s">
        <v>74</v>
      </c>
      <c r="B43" s="409">
        <f t="shared" si="3"/>
        <v>6.262058268385072E-2</v>
      </c>
      <c r="C43" s="353">
        <f t="shared" si="4"/>
        <v>10.094000414747129</v>
      </c>
      <c r="D43" s="378">
        <f t="shared" si="5"/>
        <v>0.63209218758249597</v>
      </c>
      <c r="E43" s="379">
        <f t="shared" si="6"/>
        <v>0.8677932502086344</v>
      </c>
      <c r="F43" s="380">
        <f t="shared" si="7"/>
        <v>7.2160716471112815E-2</v>
      </c>
      <c r="G43" s="380">
        <f t="shared" si="8"/>
        <v>8.4876028736391732E-2</v>
      </c>
      <c r="H43" s="411">
        <f t="shared" si="9"/>
        <v>1.1034262158104104</v>
      </c>
      <c r="I43" s="348">
        <f t="shared" si="10"/>
        <v>0.8677932502086344</v>
      </c>
      <c r="J43" s="348">
        <f t="shared" si="11"/>
        <v>7.2160716471112815E-2</v>
      </c>
      <c r="K43" s="348">
        <f t="shared" si="11"/>
        <v>8.4876028736391732E-2</v>
      </c>
      <c r="L43" s="348">
        <f t="shared" si="12"/>
        <v>10.094000414747129</v>
      </c>
      <c r="M43" s="383">
        <f t="shared" si="13"/>
        <v>0.11137984680033138</v>
      </c>
    </row>
    <row r="44" spans="1:13">
      <c r="A44" s="402" t="s">
        <v>75</v>
      </c>
      <c r="B44" s="409">
        <f t="shared" si="3"/>
        <v>2.8908671261357724E-2</v>
      </c>
      <c r="C44" s="353">
        <f t="shared" si="4"/>
        <v>2.1075177858644656</v>
      </c>
      <c r="D44" s="378">
        <f t="shared" si="5"/>
        <v>6.0925538849020341E-2</v>
      </c>
      <c r="E44" s="379">
        <f t="shared" si="6"/>
        <v>0.59994788368801644</v>
      </c>
      <c r="F44" s="380">
        <f t="shared" si="7"/>
        <v>4.8185304169504735E-2</v>
      </c>
      <c r="G44" s="380">
        <f t="shared" si="8"/>
        <v>6.597681520252667E-2</v>
      </c>
      <c r="H44" s="411">
        <f t="shared" si="9"/>
        <v>1.0673979391873507</v>
      </c>
      <c r="I44" s="348">
        <f t="shared" si="10"/>
        <v>0.59994788368801644</v>
      </c>
      <c r="J44" s="348">
        <f t="shared" si="11"/>
        <v>4.8185304169504735E-2</v>
      </c>
      <c r="K44" s="348">
        <f t="shared" si="11"/>
        <v>6.597681520252667E-2</v>
      </c>
      <c r="L44" s="348">
        <f t="shared" si="12"/>
        <v>2.1075177858644656</v>
      </c>
      <c r="M44" s="383">
        <f t="shared" si="13"/>
        <v>2.2495601414324187E-2</v>
      </c>
    </row>
    <row r="45" spans="1:13">
      <c r="A45" s="402" t="s">
        <v>76</v>
      </c>
      <c r="B45" s="409">
        <f t="shared" si="3"/>
        <v>9.1206461239805772E-3</v>
      </c>
      <c r="C45" s="353">
        <f t="shared" si="4"/>
        <v>-0.66499358981119139</v>
      </c>
      <c r="D45" s="378">
        <f t="shared" si="5"/>
        <v>-6.0651712073833729E-3</v>
      </c>
      <c r="E45" s="379">
        <f t="shared" si="6"/>
        <v>0.56009868239110727</v>
      </c>
      <c r="F45" s="380">
        <f t="shared" si="7"/>
        <v>1.6283998535836203E-2</v>
      </c>
      <c r="G45" s="380">
        <f t="shared" si="8"/>
        <v>1.8566626178645025E-2</v>
      </c>
      <c r="H45" s="411">
        <f t="shared" si="9"/>
        <v>0.12784967351267407</v>
      </c>
      <c r="I45" s="348">
        <f t="shared" si="10"/>
        <v>0.56009868239110727</v>
      </c>
      <c r="J45" s="348">
        <f t="shared" si="11"/>
        <v>1.6283998535836203E-2</v>
      </c>
      <c r="K45" s="348">
        <f t="shared" si="11"/>
        <v>1.8566626178645025E-2</v>
      </c>
      <c r="L45" s="348">
        <f t="shared" si="12"/>
        <v>-0.66499358981119139</v>
      </c>
      <c r="M45" s="383">
        <f t="shared" si="13"/>
        <v>-8.5019213345381912E-4</v>
      </c>
    </row>
    <row r="46" spans="1:13">
      <c r="A46" s="402" t="s">
        <v>77</v>
      </c>
      <c r="B46" s="409">
        <f t="shared" si="3"/>
        <v>2.859586758761825E-2</v>
      </c>
      <c r="C46" s="353">
        <f t="shared" si="4"/>
        <v>5.4538522265131339</v>
      </c>
      <c r="D46" s="378">
        <f t="shared" si="5"/>
        <v>0.15595763611180655</v>
      </c>
      <c r="E46" s="379">
        <f t="shared" si="6"/>
        <v>0.42133271905566327</v>
      </c>
      <c r="F46" s="380">
        <f t="shared" si="7"/>
        <v>6.787003784493742E-2</v>
      </c>
      <c r="G46" s="380">
        <f t="shared" si="8"/>
        <v>6.8152495201384528E-2</v>
      </c>
      <c r="H46" s="411">
        <f t="shared" si="9"/>
        <v>1.190085260091346E-2</v>
      </c>
      <c r="I46" s="348">
        <f t="shared" si="10"/>
        <v>0.42133271905566327</v>
      </c>
      <c r="J46" s="348">
        <f t="shared" si="11"/>
        <v>6.787003784493742E-2</v>
      </c>
      <c r="K46" s="348">
        <f t="shared" si="11"/>
        <v>6.8152495201384528E-2</v>
      </c>
      <c r="L46" s="348">
        <f t="shared" si="12"/>
        <v>5.4538522265131339</v>
      </c>
      <c r="M46" s="383">
        <f t="shared" si="13"/>
        <v>6.4905491454896492E-4</v>
      </c>
    </row>
    <row r="47" spans="1:13">
      <c r="A47" s="402" t="s">
        <v>78</v>
      </c>
      <c r="B47" s="409">
        <f t="shared" ref="B47" si="14">F23/100</f>
        <v>4.9744773924293668E-2</v>
      </c>
      <c r="C47" s="353">
        <f t="shared" ref="C47" si="15">D23</f>
        <v>7.3022090501158488</v>
      </c>
      <c r="D47" s="378">
        <f t="shared" si="5"/>
        <v>0.36324673834594412</v>
      </c>
      <c r="E47" s="379">
        <f t="shared" ref="E47" si="16">B23/B$6</f>
        <v>0.6533744755674018</v>
      </c>
      <c r="F47" s="380">
        <f t="shared" ref="F47:G47" si="17">(G23*K23)/10000</f>
        <v>7.6135165643093791E-2</v>
      </c>
      <c r="G47" s="380">
        <f t="shared" si="17"/>
        <v>8.8346350515289329E-2</v>
      </c>
      <c r="H47" s="411">
        <f t="shared" si="9"/>
        <v>0.79784765119273493</v>
      </c>
      <c r="I47" s="348">
        <f t="shared" ref="I47" si="18">B23/B$6</f>
        <v>0.6533744755674018</v>
      </c>
      <c r="J47" s="348">
        <f t="shared" si="11"/>
        <v>7.6135165643093791E-2</v>
      </c>
      <c r="K47" s="348">
        <f t="shared" si="11"/>
        <v>8.8346350515289329E-2</v>
      </c>
      <c r="L47" s="348">
        <f t="shared" si="12"/>
        <v>7.3022090501158488</v>
      </c>
      <c r="M47" s="383">
        <f t="shared" si="13"/>
        <v>5.8260503391532624E-2</v>
      </c>
    </row>
  </sheetData>
  <pageMargins left="0.70866141732283472" right="0.70866141732283472" top="0.74803149606299213" bottom="0.74803149606299213" header="0.31496062992125984" footer="0.31496062992125984"/>
  <pageSetup scale="63" orientation="landscape" horizontalDpi="0" verticalDpi="0" r:id="rId1"/>
</worksheet>
</file>

<file path=xl/worksheets/sheet17.xml><?xml version="1.0" encoding="utf-8"?>
<worksheet xmlns="http://schemas.openxmlformats.org/spreadsheetml/2006/main" xmlns:r="http://schemas.openxmlformats.org/officeDocument/2006/relationships">
  <dimension ref="B1:W84"/>
  <sheetViews>
    <sheetView zoomScaleNormal="100" workbookViewId="0"/>
  </sheetViews>
  <sheetFormatPr defaultRowHeight="11.25"/>
  <cols>
    <col min="1" max="1" width="9.140625" style="337"/>
    <col min="2" max="2" width="31.140625" style="337" customWidth="1"/>
    <col min="3" max="14" width="15.7109375" style="337" customWidth="1"/>
    <col min="15" max="16384" width="9.140625" style="337"/>
  </cols>
  <sheetData>
    <row r="1" spans="2:16" ht="15">
      <c r="B1" s="11" t="str">
        <f>ToC!B43</f>
        <v>Appendix Table 28: CSLS Labour Productivity Growth Decomposition for Newfoundland and Labrador, Mining and Oil and Gas Extraction, 2000-2010</v>
      </c>
    </row>
    <row r="3" spans="2:16" ht="15">
      <c r="B3" s="413" t="s">
        <v>294</v>
      </c>
    </row>
    <row r="5" spans="2:16" ht="45">
      <c r="B5" s="338"/>
      <c r="C5" s="339" t="s">
        <v>241</v>
      </c>
      <c r="D5" s="339" t="s">
        <v>242</v>
      </c>
      <c r="E5" s="340" t="s">
        <v>243</v>
      </c>
      <c r="F5" s="339" t="s">
        <v>244</v>
      </c>
      <c r="G5" s="339" t="s">
        <v>245</v>
      </c>
      <c r="H5" s="339" t="s">
        <v>246</v>
      </c>
      <c r="I5" s="339" t="s">
        <v>247</v>
      </c>
      <c r="J5" s="339" t="s">
        <v>248</v>
      </c>
    </row>
    <row r="6" spans="2:16">
      <c r="B6" s="341" t="s">
        <v>64</v>
      </c>
      <c r="C6" s="342">
        <v>55.572679959104647</v>
      </c>
      <c r="D6" s="342">
        <v>73.760953277753543</v>
      </c>
      <c r="E6" s="343">
        <f t="shared" ref="E6:E21" si="0">D6-C6</f>
        <v>18.188273318648896</v>
      </c>
      <c r="F6" s="344">
        <v>256.73982624862958</v>
      </c>
      <c r="G6" s="344">
        <v>261.24599999999998</v>
      </c>
      <c r="H6" s="345">
        <f t="shared" ref="H6:I21" si="1">F6/F$6</f>
        <v>1</v>
      </c>
      <c r="I6" s="345">
        <f t="shared" si="1"/>
        <v>1</v>
      </c>
      <c r="J6" s="345">
        <f t="shared" ref="J6:J21" si="2">I6-H6</f>
        <v>0</v>
      </c>
      <c r="L6" s="351"/>
    </row>
    <row r="7" spans="2:16">
      <c r="B7" s="347" t="s">
        <v>249</v>
      </c>
      <c r="C7" s="348">
        <v>18.161353435255563</v>
      </c>
      <c r="D7" s="348">
        <v>43.831125459200713</v>
      </c>
      <c r="E7" s="343">
        <f t="shared" si="0"/>
        <v>25.66977202394515</v>
      </c>
      <c r="F7" s="349">
        <v>20.781141247182561</v>
      </c>
      <c r="G7" s="349">
        <v>8.9830000000000005</v>
      </c>
      <c r="H7" s="350">
        <f t="shared" si="1"/>
        <v>8.094241376894086E-2</v>
      </c>
      <c r="I7" s="350">
        <f t="shared" si="1"/>
        <v>3.4385215467413861E-2</v>
      </c>
      <c r="J7" s="350">
        <f t="shared" si="2"/>
        <v>-4.6557198301526999E-2</v>
      </c>
      <c r="O7" s="351"/>
      <c r="P7" s="351"/>
    </row>
    <row r="8" spans="2:16">
      <c r="B8" s="347" t="s">
        <v>206</v>
      </c>
      <c r="C8" s="348">
        <v>646.24051993612682</v>
      </c>
      <c r="D8" s="348">
        <v>858.54211453744495</v>
      </c>
      <c r="E8" s="343">
        <f t="shared" si="0"/>
        <v>212.30159460131813</v>
      </c>
      <c r="F8" s="349">
        <v>7.674939886271325</v>
      </c>
      <c r="G8" s="349">
        <v>11.35</v>
      </c>
      <c r="H8" s="350">
        <f t="shared" si="1"/>
        <v>2.9893842332193648E-2</v>
      </c>
      <c r="I8" s="350">
        <f t="shared" si="1"/>
        <v>4.3445641272976433E-2</v>
      </c>
      <c r="J8" s="350">
        <f t="shared" si="2"/>
        <v>1.3551798940782785E-2</v>
      </c>
      <c r="O8" s="351"/>
      <c r="P8" s="351"/>
    </row>
    <row r="9" spans="2:16">
      <c r="B9" s="347" t="s">
        <v>67</v>
      </c>
      <c r="C9" s="348">
        <v>105.95875285452935</v>
      </c>
      <c r="D9" s="348">
        <v>148.5248730964467</v>
      </c>
      <c r="E9" s="343">
        <f t="shared" si="0"/>
        <v>42.566120241917346</v>
      </c>
      <c r="F9" s="349">
        <v>5.1855046523016668</v>
      </c>
      <c r="G9" s="349">
        <v>3.94</v>
      </c>
      <c r="H9" s="350">
        <f t="shared" si="1"/>
        <v>2.0197507835344443E-2</v>
      </c>
      <c r="I9" s="350">
        <f t="shared" si="1"/>
        <v>1.5081570626918691E-2</v>
      </c>
      <c r="J9" s="350">
        <f t="shared" si="2"/>
        <v>-5.1159372084257516E-3</v>
      </c>
      <c r="O9" s="351"/>
      <c r="P9" s="351"/>
    </row>
    <row r="10" spans="2:16">
      <c r="B10" s="347" t="s">
        <v>68</v>
      </c>
      <c r="C10" s="348">
        <v>31.602090167772133</v>
      </c>
      <c r="D10" s="348">
        <v>33.116389204339526</v>
      </c>
      <c r="E10" s="343">
        <f t="shared" si="0"/>
        <v>1.5142990365673938</v>
      </c>
      <c r="F10" s="349">
        <v>26.446821596244131</v>
      </c>
      <c r="G10" s="349">
        <v>41.387</v>
      </c>
      <c r="H10" s="350">
        <f t="shared" si="1"/>
        <v>0.10301020290725268</v>
      </c>
      <c r="I10" s="350">
        <f t="shared" si="1"/>
        <v>0.15842156434931062</v>
      </c>
      <c r="J10" s="350">
        <f t="shared" si="2"/>
        <v>5.5411361442057938E-2</v>
      </c>
      <c r="O10" s="351"/>
      <c r="P10" s="351"/>
    </row>
    <row r="11" spans="2:16">
      <c r="B11" s="347" t="s">
        <v>69</v>
      </c>
      <c r="C11" s="348">
        <v>39.790109225853257</v>
      </c>
      <c r="D11" s="348">
        <v>44.353766350924666</v>
      </c>
      <c r="E11" s="343">
        <f t="shared" si="0"/>
        <v>4.5636571250714084</v>
      </c>
      <c r="F11" s="349">
        <v>26.524653487595273</v>
      </c>
      <c r="G11" s="349">
        <v>22.17</v>
      </c>
      <c r="H11" s="350">
        <f t="shared" si="1"/>
        <v>0.10331335763197298</v>
      </c>
      <c r="I11" s="350">
        <f t="shared" si="1"/>
        <v>8.4862543349946043E-2</v>
      </c>
      <c r="J11" s="350">
        <f t="shared" si="2"/>
        <v>-1.8450814282026939E-2</v>
      </c>
      <c r="O11" s="351"/>
      <c r="P11" s="351"/>
    </row>
    <row r="12" spans="2:16">
      <c r="B12" s="347" t="s">
        <v>70</v>
      </c>
      <c r="C12" s="348">
        <v>34.386556671327398</v>
      </c>
      <c r="D12" s="348">
        <v>46.840967328635493</v>
      </c>
      <c r="E12" s="343">
        <f t="shared" si="0"/>
        <v>12.454410657308095</v>
      </c>
      <c r="F12" s="349">
        <v>12.261051982128924</v>
      </c>
      <c r="G12" s="349">
        <v>12.488</v>
      </c>
      <c r="H12" s="350">
        <f t="shared" si="1"/>
        <v>4.7756719949849896E-2</v>
      </c>
      <c r="I12" s="350">
        <f t="shared" si="1"/>
        <v>4.7801688829685433E-2</v>
      </c>
      <c r="J12" s="350">
        <f t="shared" si="2"/>
        <v>4.4968879835537157E-5</v>
      </c>
      <c r="O12" s="351"/>
      <c r="P12" s="351"/>
    </row>
    <row r="13" spans="2:16">
      <c r="B13" s="347" t="s">
        <v>71</v>
      </c>
      <c r="C13" s="348">
        <v>17.648084928919239</v>
      </c>
      <c r="D13" s="348">
        <v>24.953687786509498</v>
      </c>
      <c r="E13" s="343">
        <f t="shared" si="0"/>
        <v>7.3056028575902587</v>
      </c>
      <c r="F13" s="349">
        <v>47.827192750461478</v>
      </c>
      <c r="G13" s="349">
        <v>48.863999999999997</v>
      </c>
      <c r="H13" s="350">
        <f t="shared" si="1"/>
        <v>0.18628661337546093</v>
      </c>
      <c r="I13" s="350">
        <f t="shared" si="1"/>
        <v>0.18704209825222204</v>
      </c>
      <c r="J13" s="350">
        <f t="shared" si="2"/>
        <v>7.5548487676110887E-4</v>
      </c>
      <c r="O13" s="351"/>
      <c r="P13" s="351"/>
    </row>
    <row r="14" spans="2:16">
      <c r="B14" s="347" t="s">
        <v>72</v>
      </c>
      <c r="C14" s="348">
        <v>29.364243401284337</v>
      </c>
      <c r="D14" s="348">
        <v>37.799869451697134</v>
      </c>
      <c r="E14" s="343">
        <f t="shared" si="0"/>
        <v>8.4356260504127967</v>
      </c>
      <c r="F14" s="349">
        <v>17.557037875668993</v>
      </c>
      <c r="G14" s="349">
        <v>15.32</v>
      </c>
      <c r="H14" s="350">
        <f t="shared" si="1"/>
        <v>6.8384551521299894E-2</v>
      </c>
      <c r="I14" s="350">
        <f t="shared" si="1"/>
        <v>5.8642046194008715E-2</v>
      </c>
      <c r="J14" s="350">
        <f t="shared" si="2"/>
        <v>-9.7425053272911788E-3</v>
      </c>
      <c r="O14" s="351"/>
      <c r="P14" s="351"/>
    </row>
    <row r="15" spans="2:16">
      <c r="B15" s="347" t="s">
        <v>73</v>
      </c>
      <c r="C15" s="348">
        <v>66.269377263140058</v>
      </c>
      <c r="D15" s="348">
        <v>116.13172427899366</v>
      </c>
      <c r="E15" s="343">
        <f t="shared" si="0"/>
        <v>49.862347015853601</v>
      </c>
      <c r="F15" s="349">
        <v>6.3950597682689008</v>
      </c>
      <c r="G15" s="349">
        <v>4.8890000000000002</v>
      </c>
      <c r="H15" s="350">
        <f t="shared" si="1"/>
        <v>2.4908717364620542E-2</v>
      </c>
      <c r="I15" s="350">
        <f t="shared" si="1"/>
        <v>1.8714162130712052E-2</v>
      </c>
      <c r="J15" s="350">
        <f t="shared" si="2"/>
        <v>-6.1945552339084907E-3</v>
      </c>
      <c r="O15" s="351"/>
      <c r="P15" s="351"/>
    </row>
    <row r="16" spans="2:16">
      <c r="B16" s="347" t="s">
        <v>82</v>
      </c>
      <c r="C16" s="348">
        <v>55.741133217841515</v>
      </c>
      <c r="D16" s="348">
        <v>71.731316137566139</v>
      </c>
      <c r="E16" s="343">
        <f t="shared" si="0"/>
        <v>15.990182919724624</v>
      </c>
      <c r="F16" s="349">
        <v>19.943218184582637</v>
      </c>
      <c r="G16" s="349">
        <v>18.143999999999998</v>
      </c>
      <c r="H16" s="350">
        <f t="shared" si="1"/>
        <v>7.767870873788553E-2</v>
      </c>
      <c r="I16" s="350">
        <f t="shared" si="1"/>
        <v>6.94517810799017E-2</v>
      </c>
      <c r="J16" s="350">
        <f t="shared" si="2"/>
        <v>-8.2269276579838291E-3</v>
      </c>
      <c r="O16" s="351"/>
      <c r="P16" s="351"/>
    </row>
    <row r="17" spans="2:23">
      <c r="B17" s="347" t="s">
        <v>74</v>
      </c>
      <c r="C17" s="348">
        <v>29.418770450377764</v>
      </c>
      <c r="D17" s="348">
        <v>34.047019675925924</v>
      </c>
      <c r="E17" s="343">
        <f t="shared" si="0"/>
        <v>4.62824922554816</v>
      </c>
      <c r="F17" s="349">
        <v>11.855349456455354</v>
      </c>
      <c r="G17" s="349">
        <v>13.824</v>
      </c>
      <c r="H17" s="350">
        <f t="shared" si="1"/>
        <v>4.6176511177406919E-2</v>
      </c>
      <c r="I17" s="350">
        <f t="shared" si="1"/>
        <v>5.2915642727544156E-2</v>
      </c>
      <c r="J17" s="350">
        <f t="shared" si="2"/>
        <v>6.7391315501372367E-3</v>
      </c>
      <c r="O17" s="351"/>
      <c r="P17" s="351"/>
    </row>
    <row r="18" spans="2:23">
      <c r="B18" s="347" t="s">
        <v>75</v>
      </c>
      <c r="C18" s="348">
        <v>20.224233904269337</v>
      </c>
      <c r="D18" s="348">
        <v>26.363821138211385</v>
      </c>
      <c r="E18" s="343">
        <f t="shared" si="0"/>
        <v>6.1395872339420485</v>
      </c>
      <c r="F18" s="349">
        <v>9.1951008064516113</v>
      </c>
      <c r="G18" s="349">
        <v>10.824</v>
      </c>
      <c r="H18" s="350">
        <f t="shared" si="1"/>
        <v>3.5814859505073349E-2</v>
      </c>
      <c r="I18" s="350">
        <f t="shared" si="1"/>
        <v>4.1432213316184748E-2</v>
      </c>
      <c r="J18" s="350">
        <f t="shared" si="2"/>
        <v>5.6173538111113988E-3</v>
      </c>
      <c r="O18" s="351"/>
      <c r="P18" s="351"/>
    </row>
    <row r="19" spans="2:23">
      <c r="B19" s="347" t="s">
        <v>76</v>
      </c>
      <c r="C19" s="348">
        <v>12.118832306817769</v>
      </c>
      <c r="D19" s="348">
        <v>17.964215493511599</v>
      </c>
      <c r="E19" s="343">
        <f t="shared" si="0"/>
        <v>5.8453831866938302</v>
      </c>
      <c r="F19" s="349">
        <v>3.2248557298772167</v>
      </c>
      <c r="G19" s="349">
        <v>2.5430000000000001</v>
      </c>
      <c r="H19" s="350">
        <f t="shared" si="1"/>
        <v>1.2560792678710594E-2</v>
      </c>
      <c r="I19" s="350">
        <f t="shared" si="1"/>
        <v>9.734120331028993E-3</v>
      </c>
      <c r="J19" s="350">
        <f t="shared" si="2"/>
        <v>-2.8266723476816011E-3</v>
      </c>
      <c r="O19" s="351"/>
      <c r="P19" s="351"/>
    </row>
    <row r="20" spans="2:23">
      <c r="B20" s="347" t="s">
        <v>77</v>
      </c>
      <c r="C20" s="348">
        <v>15.229321332014964</v>
      </c>
      <c r="D20" s="348">
        <v>18.750038821885195</v>
      </c>
      <c r="E20" s="343">
        <f t="shared" si="0"/>
        <v>3.5207174898702309</v>
      </c>
      <c r="F20" s="349">
        <v>19.196264830508472</v>
      </c>
      <c r="G20" s="349">
        <v>19.318999999999999</v>
      </c>
      <c r="H20" s="350">
        <f t="shared" si="1"/>
        <v>7.4769330146381749E-2</v>
      </c>
      <c r="I20" s="350">
        <f t="shared" si="1"/>
        <v>7.3949457599350801E-2</v>
      </c>
      <c r="J20" s="350">
        <f t="shared" si="2"/>
        <v>-8.1987254703094758E-4</v>
      </c>
      <c r="O20" s="351"/>
      <c r="P20" s="351"/>
    </row>
    <row r="21" spans="2:23">
      <c r="B21" s="347" t="s">
        <v>78</v>
      </c>
      <c r="C21" s="348">
        <v>25.357435621831154</v>
      </c>
      <c r="D21" s="348">
        <v>26.965881098569799</v>
      </c>
      <c r="E21" s="343">
        <f t="shared" si="0"/>
        <v>1.6084454767386447</v>
      </c>
      <c r="F21" s="349">
        <v>22.671633994631058</v>
      </c>
      <c r="G21" s="349">
        <v>27.199000000000002</v>
      </c>
      <c r="H21" s="350">
        <f t="shared" si="1"/>
        <v>8.8305871067606026E-2</v>
      </c>
      <c r="I21" s="350">
        <f t="shared" si="1"/>
        <v>0.1041125988531882</v>
      </c>
      <c r="J21" s="350">
        <f t="shared" si="2"/>
        <v>1.5806727785582175E-2</v>
      </c>
      <c r="O21" s="351"/>
      <c r="P21" s="351"/>
    </row>
    <row r="22" spans="2:23">
      <c r="B22" s="352"/>
      <c r="C22" s="348"/>
      <c r="D22" s="348"/>
      <c r="E22" s="353"/>
      <c r="F22" s="349"/>
      <c r="G22" s="349"/>
      <c r="H22" s="350"/>
      <c r="I22" s="350"/>
      <c r="J22" s="354"/>
    </row>
    <row r="23" spans="2:23">
      <c r="B23" s="352"/>
      <c r="C23" s="348"/>
      <c r="D23" s="348"/>
      <c r="E23" s="353"/>
      <c r="F23" s="349"/>
      <c r="G23" s="349"/>
      <c r="H23" s="350"/>
      <c r="I23" s="350"/>
      <c r="J23" s="354"/>
      <c r="M23" s="355"/>
    </row>
    <row r="24" spans="2:23" ht="15">
      <c r="B24" s="64" t="s">
        <v>298</v>
      </c>
    </row>
    <row r="27" spans="2:23" s="75" customFormat="1" ht="18">
      <c r="B27" s="356"/>
      <c r="C27" s="357" t="s">
        <v>250</v>
      </c>
      <c r="D27" s="358"/>
      <c r="E27" s="359" t="s">
        <v>251</v>
      </c>
      <c r="F27"/>
      <c r="G27" s="360"/>
      <c r="H27" s="249"/>
      <c r="I27" s="361" t="s">
        <v>252</v>
      </c>
      <c r="J27" s="8"/>
      <c r="K27" s="362" t="s">
        <v>253</v>
      </c>
      <c r="L27" s="363" t="s">
        <v>254</v>
      </c>
    </row>
    <row r="28" spans="2:23" ht="33.75">
      <c r="B28" s="338"/>
      <c r="C28" s="339" t="s">
        <v>255</v>
      </c>
      <c r="D28" s="364" t="s">
        <v>256</v>
      </c>
      <c r="E28" s="365" t="s">
        <v>257</v>
      </c>
      <c r="F28" s="366"/>
      <c r="G28" s="364" t="s">
        <v>258</v>
      </c>
      <c r="H28" s="365" t="s">
        <v>259</v>
      </c>
      <c r="I28" s="365" t="s">
        <v>260</v>
      </c>
      <c r="J28" s="338"/>
      <c r="K28" s="365" t="s">
        <v>260</v>
      </c>
      <c r="L28" s="365" t="s">
        <v>257</v>
      </c>
      <c r="M28" s="365" t="s">
        <v>261</v>
      </c>
      <c r="N28" s="367"/>
    </row>
    <row r="29" spans="2:23">
      <c r="B29" s="341" t="s">
        <v>64</v>
      </c>
      <c r="C29" s="368">
        <f t="shared" ref="C29:C44" si="3">$E$6</f>
        <v>18.188273318648896</v>
      </c>
      <c r="D29" s="369">
        <f t="shared" ref="D29:D44" si="4">H6</f>
        <v>1</v>
      </c>
      <c r="E29" s="370">
        <f t="shared" ref="E29:E44" si="5">E6</f>
        <v>18.188273318648896</v>
      </c>
      <c r="F29" s="371"/>
      <c r="G29" s="372">
        <f t="shared" ref="G29:G44" si="6">C6</f>
        <v>55.572679959104647</v>
      </c>
      <c r="H29" s="370">
        <f t="shared" ref="H29:H44" si="7">$C$6</f>
        <v>55.572679959104647</v>
      </c>
      <c r="I29" s="373">
        <f t="shared" ref="I29:I44" si="8">J6</f>
        <v>0</v>
      </c>
      <c r="J29" s="341"/>
      <c r="K29" s="374">
        <f t="shared" ref="K29:K44" si="9">J6</f>
        <v>0</v>
      </c>
      <c r="L29" s="375">
        <f t="shared" ref="L29:L44" si="10">E6</f>
        <v>18.188273318648896</v>
      </c>
      <c r="M29" s="375">
        <f t="shared" ref="M29:M44" si="11">$E$6</f>
        <v>18.188273318648896</v>
      </c>
      <c r="N29" s="376"/>
    </row>
    <row r="30" spans="2:23">
      <c r="B30" s="347" t="s">
        <v>249</v>
      </c>
      <c r="C30" s="348">
        <f t="shared" si="3"/>
        <v>18.188273318648896</v>
      </c>
      <c r="D30" s="377">
        <f t="shared" si="4"/>
        <v>8.094241376894086E-2</v>
      </c>
      <c r="E30" s="353">
        <f t="shared" si="5"/>
        <v>25.66977202394515</v>
      </c>
      <c r="F30" s="378">
        <f t="shared" ref="F30:F44" si="12">D30*E30</f>
        <v>2.0777733085165506</v>
      </c>
      <c r="G30" s="379">
        <f t="shared" si="6"/>
        <v>18.161353435255563</v>
      </c>
      <c r="H30" s="353">
        <f t="shared" si="7"/>
        <v>55.572679959104647</v>
      </c>
      <c r="I30" s="380">
        <f t="shared" si="8"/>
        <v>-4.6557198301526999E-2</v>
      </c>
      <c r="J30" s="381">
        <f t="shared" ref="J30:J44" si="13">(G30-H30)*I30</f>
        <v>1.7417665476940185</v>
      </c>
      <c r="K30" s="350">
        <f t="shared" si="9"/>
        <v>-4.6557198301526999E-2</v>
      </c>
      <c r="L30" s="348">
        <f t="shared" si="10"/>
        <v>25.66977202394515</v>
      </c>
      <c r="M30" s="382">
        <f t="shared" si="11"/>
        <v>18.188273318648896</v>
      </c>
      <c r="N30" s="348">
        <f t="shared" ref="N30:N44" si="14">K30*(L30-M30)</f>
        <v>-0.34831761881509515</v>
      </c>
      <c r="O30" s="355"/>
      <c r="U30" s="355"/>
      <c r="V30" s="355"/>
      <c r="W30" s="355"/>
    </row>
    <row r="31" spans="2:23">
      <c r="B31" s="347" t="s">
        <v>206</v>
      </c>
      <c r="C31" s="348">
        <f t="shared" si="3"/>
        <v>18.188273318648896</v>
      </c>
      <c r="D31" s="377">
        <f t="shared" si="4"/>
        <v>2.9893842332193648E-2</v>
      </c>
      <c r="E31" s="353">
        <f t="shared" si="5"/>
        <v>212.30159460131813</v>
      </c>
      <c r="F31" s="378">
        <f t="shared" si="12"/>
        <v>6.3465103958850984</v>
      </c>
      <c r="G31" s="379">
        <f t="shared" si="6"/>
        <v>646.24051993612682</v>
      </c>
      <c r="H31" s="353">
        <f t="shared" si="7"/>
        <v>55.572679959104647</v>
      </c>
      <c r="I31" s="380">
        <f t="shared" si="8"/>
        <v>1.3551798940782785E-2</v>
      </c>
      <c r="J31" s="381">
        <f t="shared" si="13"/>
        <v>8.0046118081550652</v>
      </c>
      <c r="K31" s="350">
        <f t="shared" si="9"/>
        <v>1.3551798940782785E-2</v>
      </c>
      <c r="L31" s="348">
        <f t="shared" si="10"/>
        <v>212.30159460131813</v>
      </c>
      <c r="M31" s="382">
        <f t="shared" si="11"/>
        <v>18.188273318648896</v>
      </c>
      <c r="N31" s="348">
        <f t="shared" si="14"/>
        <v>2.6305847017503052</v>
      </c>
      <c r="O31" s="355"/>
      <c r="U31" s="355"/>
      <c r="V31" s="355"/>
      <c r="W31" s="355"/>
    </row>
    <row r="32" spans="2:23">
      <c r="B32" s="347" t="s">
        <v>67</v>
      </c>
      <c r="C32" s="348">
        <f t="shared" si="3"/>
        <v>18.188273318648896</v>
      </c>
      <c r="D32" s="377">
        <f t="shared" si="4"/>
        <v>2.0197507835344443E-2</v>
      </c>
      <c r="E32" s="353">
        <f t="shared" si="5"/>
        <v>42.566120241917346</v>
      </c>
      <c r="F32" s="378">
        <f t="shared" si="12"/>
        <v>0.85972954710633931</v>
      </c>
      <c r="G32" s="379">
        <f t="shared" si="6"/>
        <v>105.95875285452935</v>
      </c>
      <c r="H32" s="353">
        <f t="shared" si="7"/>
        <v>55.572679959104647</v>
      </c>
      <c r="I32" s="380">
        <f t="shared" si="8"/>
        <v>-5.1159372084257516E-3</v>
      </c>
      <c r="J32" s="381">
        <f t="shared" si="13"/>
        <v>-0.25777198511215549</v>
      </c>
      <c r="K32" s="350">
        <f t="shared" si="9"/>
        <v>-5.1159372084257516E-3</v>
      </c>
      <c r="L32" s="348">
        <f t="shared" si="10"/>
        <v>42.566120241917346</v>
      </c>
      <c r="M32" s="382">
        <f t="shared" si="11"/>
        <v>18.188273318648896</v>
      </c>
      <c r="N32" s="348">
        <f t="shared" si="14"/>
        <v>-0.12471553413605629</v>
      </c>
      <c r="O32" s="355"/>
      <c r="U32" s="355"/>
      <c r="V32" s="355"/>
      <c r="W32" s="355"/>
    </row>
    <row r="33" spans="2:23">
      <c r="B33" s="347" t="s">
        <v>68</v>
      </c>
      <c r="C33" s="348">
        <f t="shared" si="3"/>
        <v>18.188273318648896</v>
      </c>
      <c r="D33" s="377">
        <f t="shared" si="4"/>
        <v>0.10301020290725268</v>
      </c>
      <c r="E33" s="353">
        <f t="shared" si="5"/>
        <v>1.5142990365673938</v>
      </c>
      <c r="F33" s="378">
        <f t="shared" si="12"/>
        <v>0.15598825101906449</v>
      </c>
      <c r="G33" s="379">
        <f t="shared" si="6"/>
        <v>31.602090167772133</v>
      </c>
      <c r="H33" s="353">
        <f t="shared" si="7"/>
        <v>55.572679959104647</v>
      </c>
      <c r="I33" s="380">
        <f t="shared" si="8"/>
        <v>5.5411361442057938E-2</v>
      </c>
      <c r="J33" s="381">
        <f t="shared" si="13"/>
        <v>-1.3282430149068301</v>
      </c>
      <c r="K33" s="350">
        <f t="shared" si="9"/>
        <v>5.5411361442057938E-2</v>
      </c>
      <c r="L33" s="348">
        <f t="shared" si="10"/>
        <v>1.5142990365673938</v>
      </c>
      <c r="M33" s="382">
        <f t="shared" si="11"/>
        <v>18.188273318648896</v>
      </c>
      <c r="N33" s="348">
        <f t="shared" si="14"/>
        <v>-0.9239276156199967</v>
      </c>
      <c r="O33" s="355"/>
      <c r="U33" s="355"/>
      <c r="V33" s="355"/>
      <c r="W33" s="355"/>
    </row>
    <row r="34" spans="2:23">
      <c r="B34" s="347" t="s">
        <v>69</v>
      </c>
      <c r="C34" s="348">
        <f t="shared" si="3"/>
        <v>18.188273318648896</v>
      </c>
      <c r="D34" s="377">
        <f t="shared" si="4"/>
        <v>0.10331335763197298</v>
      </c>
      <c r="E34" s="353">
        <f t="shared" si="5"/>
        <v>4.5636571250714084</v>
      </c>
      <c r="F34" s="378">
        <f t="shared" si="12"/>
        <v>0.47148674067220409</v>
      </c>
      <c r="G34" s="379">
        <f t="shared" si="6"/>
        <v>39.790109225853257</v>
      </c>
      <c r="H34" s="353">
        <f t="shared" si="7"/>
        <v>55.572679959104647</v>
      </c>
      <c r="I34" s="380">
        <f t="shared" si="8"/>
        <v>-1.8450814282026939E-2</v>
      </c>
      <c r="J34" s="381">
        <f t="shared" si="13"/>
        <v>0.29120128149217511</v>
      </c>
      <c r="K34" s="350">
        <f t="shared" si="9"/>
        <v>-1.8450814282026939E-2</v>
      </c>
      <c r="L34" s="348">
        <f t="shared" si="10"/>
        <v>4.5636571250714084</v>
      </c>
      <c r="M34" s="382">
        <f t="shared" si="11"/>
        <v>18.188273318648896</v>
      </c>
      <c r="N34" s="348">
        <f t="shared" si="14"/>
        <v>0.25138526305159503</v>
      </c>
      <c r="O34" s="355"/>
      <c r="U34" s="355"/>
      <c r="V34" s="355"/>
      <c r="W34" s="355"/>
    </row>
    <row r="35" spans="2:23">
      <c r="B35" s="347" t="s">
        <v>70</v>
      </c>
      <c r="C35" s="348">
        <f t="shared" si="3"/>
        <v>18.188273318648896</v>
      </c>
      <c r="D35" s="377">
        <f t="shared" si="4"/>
        <v>4.7756719949849896E-2</v>
      </c>
      <c r="E35" s="353">
        <f t="shared" si="5"/>
        <v>12.454410657308095</v>
      </c>
      <c r="F35" s="378">
        <f t="shared" si="12"/>
        <v>0.59478180190148866</v>
      </c>
      <c r="G35" s="379">
        <f t="shared" si="6"/>
        <v>34.386556671327398</v>
      </c>
      <c r="H35" s="353">
        <f t="shared" si="7"/>
        <v>55.572679959104647</v>
      </c>
      <c r="I35" s="380">
        <f t="shared" si="8"/>
        <v>4.4968879835537157E-5</v>
      </c>
      <c r="J35" s="381">
        <f t="shared" si="13"/>
        <v>-9.5271623230893049E-4</v>
      </c>
      <c r="K35" s="350">
        <f t="shared" si="9"/>
        <v>4.4968879835537157E-5</v>
      </c>
      <c r="L35" s="348">
        <f t="shared" si="10"/>
        <v>12.454410657308095</v>
      </c>
      <c r="M35" s="382">
        <f t="shared" si="11"/>
        <v>18.188273318648896</v>
      </c>
      <c r="N35" s="348">
        <f t="shared" si="14"/>
        <v>-2.5784538101130777E-4</v>
      </c>
      <c r="O35" s="355"/>
      <c r="U35" s="355"/>
      <c r="V35" s="355"/>
      <c r="W35" s="355"/>
    </row>
    <row r="36" spans="2:23">
      <c r="B36" s="347" t="s">
        <v>71</v>
      </c>
      <c r="C36" s="348">
        <f t="shared" si="3"/>
        <v>18.188273318648896</v>
      </c>
      <c r="D36" s="377">
        <f t="shared" si="4"/>
        <v>0.18628661337546093</v>
      </c>
      <c r="E36" s="353">
        <f t="shared" si="5"/>
        <v>7.3056028575902587</v>
      </c>
      <c r="F36" s="378">
        <f t="shared" si="12"/>
        <v>1.360936015006579</v>
      </c>
      <c r="G36" s="379">
        <f t="shared" si="6"/>
        <v>17.648084928919239</v>
      </c>
      <c r="H36" s="353">
        <f t="shared" si="7"/>
        <v>55.572679959104647</v>
      </c>
      <c r="I36" s="380">
        <f t="shared" si="8"/>
        <v>7.5548487676110887E-4</v>
      </c>
      <c r="J36" s="381">
        <f t="shared" si="13"/>
        <v>-2.8651458002594585E-2</v>
      </c>
      <c r="K36" s="350">
        <f t="shared" si="9"/>
        <v>7.5548487676110887E-4</v>
      </c>
      <c r="L36" s="348">
        <f t="shared" si="10"/>
        <v>7.3056028575902587</v>
      </c>
      <c r="M36" s="382">
        <f t="shared" si="11"/>
        <v>18.188273318648896</v>
      </c>
      <c r="N36" s="348">
        <f t="shared" si="14"/>
        <v>-8.2216929521046443E-3</v>
      </c>
      <c r="O36" s="355"/>
      <c r="U36" s="355"/>
      <c r="V36" s="355"/>
      <c r="W36" s="355"/>
    </row>
    <row r="37" spans="2:23">
      <c r="B37" s="347" t="s">
        <v>72</v>
      </c>
      <c r="C37" s="348">
        <f t="shared" si="3"/>
        <v>18.188273318648896</v>
      </c>
      <c r="D37" s="377">
        <f t="shared" si="4"/>
        <v>6.8384551521299894E-2</v>
      </c>
      <c r="E37" s="353">
        <f t="shared" si="5"/>
        <v>8.4356260504127967</v>
      </c>
      <c r="F37" s="378">
        <f t="shared" si="12"/>
        <v>0.57686650425887342</v>
      </c>
      <c r="G37" s="379">
        <f t="shared" si="6"/>
        <v>29.364243401284337</v>
      </c>
      <c r="H37" s="353">
        <f t="shared" si="7"/>
        <v>55.572679959104647</v>
      </c>
      <c r="I37" s="380">
        <f t="shared" si="8"/>
        <v>-9.7425053272911788E-3</v>
      </c>
      <c r="J37" s="381">
        <f t="shared" si="13"/>
        <v>0.25533583278453725</v>
      </c>
      <c r="K37" s="350">
        <f t="shared" si="9"/>
        <v>-9.7425053272911788E-3</v>
      </c>
      <c r="L37" s="348">
        <f t="shared" si="10"/>
        <v>8.4356260504127967</v>
      </c>
      <c r="M37" s="382">
        <f t="shared" si="11"/>
        <v>18.188273318648896</v>
      </c>
      <c r="N37" s="348">
        <f t="shared" si="14"/>
        <v>9.501521796598196E-2</v>
      </c>
      <c r="O37" s="355"/>
      <c r="U37" s="355"/>
      <c r="V37" s="355"/>
      <c r="W37" s="355"/>
    </row>
    <row r="38" spans="2:23">
      <c r="B38" s="347" t="s">
        <v>73</v>
      </c>
      <c r="C38" s="348">
        <f t="shared" si="3"/>
        <v>18.188273318648896</v>
      </c>
      <c r="D38" s="377">
        <f t="shared" si="4"/>
        <v>2.4908717364620542E-2</v>
      </c>
      <c r="E38" s="353">
        <f t="shared" si="5"/>
        <v>49.862347015853601</v>
      </c>
      <c r="F38" s="378">
        <f t="shared" si="12"/>
        <v>1.2420071089545279</v>
      </c>
      <c r="G38" s="379">
        <f t="shared" si="6"/>
        <v>66.269377263140058</v>
      </c>
      <c r="H38" s="353">
        <f t="shared" si="7"/>
        <v>55.572679959104647</v>
      </c>
      <c r="I38" s="380">
        <f t="shared" si="8"/>
        <v>-6.1945552339084907E-3</v>
      </c>
      <c r="J38" s="381">
        <f t="shared" si="13"/>
        <v>-6.6261282270247399E-2</v>
      </c>
      <c r="K38" s="350">
        <f t="shared" si="9"/>
        <v>-6.1945552339084907E-3</v>
      </c>
      <c r="L38" s="348">
        <f t="shared" si="10"/>
        <v>49.862347015853601</v>
      </c>
      <c r="M38" s="382">
        <f t="shared" si="11"/>
        <v>18.188273318648896</v>
      </c>
      <c r="N38" s="348">
        <f t="shared" si="14"/>
        <v>-0.19620679900022267</v>
      </c>
      <c r="O38" s="355"/>
      <c r="U38" s="355"/>
      <c r="V38" s="355"/>
      <c r="W38" s="355"/>
    </row>
    <row r="39" spans="2:23">
      <c r="B39" s="347" t="s">
        <v>82</v>
      </c>
      <c r="C39" s="348">
        <f t="shared" si="3"/>
        <v>18.188273318648896</v>
      </c>
      <c r="D39" s="377">
        <f t="shared" si="4"/>
        <v>7.767870873788553E-2</v>
      </c>
      <c r="E39" s="353">
        <f t="shared" si="5"/>
        <v>15.990182919724624</v>
      </c>
      <c r="F39" s="378">
        <f t="shared" si="12"/>
        <v>1.2420967616868011</v>
      </c>
      <c r="G39" s="379">
        <f t="shared" si="6"/>
        <v>55.741133217841515</v>
      </c>
      <c r="H39" s="353">
        <f t="shared" si="7"/>
        <v>55.572679959104647</v>
      </c>
      <c r="I39" s="380">
        <f t="shared" si="8"/>
        <v>-8.2269276579838291E-3</v>
      </c>
      <c r="J39" s="381">
        <f t="shared" si="13"/>
        <v>-1.3858527733798447E-3</v>
      </c>
      <c r="K39" s="350">
        <f t="shared" si="9"/>
        <v>-8.2269276579838291E-3</v>
      </c>
      <c r="L39" s="348">
        <f t="shared" si="10"/>
        <v>15.990182919724624</v>
      </c>
      <c r="M39" s="382">
        <f t="shared" si="11"/>
        <v>18.188273318648896</v>
      </c>
      <c r="N39" s="348">
        <f t="shared" si="14"/>
        <v>1.8083530697658803E-2</v>
      </c>
      <c r="O39" s="355"/>
      <c r="U39" s="355"/>
      <c r="V39" s="355"/>
      <c r="W39" s="355"/>
    </row>
    <row r="40" spans="2:23">
      <c r="B40" s="347" t="s">
        <v>74</v>
      </c>
      <c r="C40" s="348">
        <f t="shared" si="3"/>
        <v>18.188273318648896</v>
      </c>
      <c r="D40" s="377">
        <f t="shared" si="4"/>
        <v>4.6176511177406919E-2</v>
      </c>
      <c r="E40" s="353">
        <f t="shared" si="5"/>
        <v>4.62824922554816</v>
      </c>
      <c r="F40" s="378">
        <f t="shared" si="12"/>
        <v>0.21371640209534953</v>
      </c>
      <c r="G40" s="379">
        <f t="shared" si="6"/>
        <v>29.418770450377764</v>
      </c>
      <c r="H40" s="353">
        <f t="shared" si="7"/>
        <v>55.572679959104647</v>
      </c>
      <c r="I40" s="380">
        <f t="shared" si="8"/>
        <v>6.7391315501372367E-3</v>
      </c>
      <c r="J40" s="381">
        <f t="shared" si="13"/>
        <v>-0.17625463672969563</v>
      </c>
      <c r="K40" s="350">
        <f t="shared" si="9"/>
        <v>6.7391315501372367E-3</v>
      </c>
      <c r="L40" s="348">
        <f t="shared" si="10"/>
        <v>4.62824922554816</v>
      </c>
      <c r="M40" s="382">
        <f t="shared" si="11"/>
        <v>18.188273318648896</v>
      </c>
      <c r="N40" s="348">
        <f t="shared" si="14"/>
        <v>-9.1382786186436249E-2</v>
      </c>
      <c r="O40" s="355"/>
      <c r="U40" s="355"/>
      <c r="V40" s="355"/>
      <c r="W40" s="355"/>
    </row>
    <row r="41" spans="2:23">
      <c r="B41" s="347" t="s">
        <v>75</v>
      </c>
      <c r="C41" s="348">
        <f t="shared" si="3"/>
        <v>18.188273318648896</v>
      </c>
      <c r="D41" s="377">
        <f t="shared" si="4"/>
        <v>3.5814859505073349E-2</v>
      </c>
      <c r="E41" s="353">
        <f t="shared" si="5"/>
        <v>6.1395872339420485</v>
      </c>
      <c r="F41" s="378">
        <f t="shared" si="12"/>
        <v>0.21988845420277636</v>
      </c>
      <c r="G41" s="379">
        <f t="shared" si="6"/>
        <v>20.224233904269337</v>
      </c>
      <c r="H41" s="353">
        <f t="shared" si="7"/>
        <v>55.572679959104647</v>
      </c>
      <c r="I41" s="380">
        <f t="shared" si="8"/>
        <v>5.6173538111113988E-3</v>
      </c>
      <c r="J41" s="381">
        <f t="shared" si="13"/>
        <v>-0.19856472816299481</v>
      </c>
      <c r="K41" s="350">
        <f t="shared" si="9"/>
        <v>5.6173538111113988E-3</v>
      </c>
      <c r="L41" s="348">
        <f t="shared" si="10"/>
        <v>6.1395872339420485</v>
      </c>
      <c r="M41" s="382">
        <f t="shared" si="11"/>
        <v>18.188273318648896</v>
      </c>
      <c r="N41" s="348">
        <f t="shared" si="14"/>
        <v>-6.7681732696812894E-2</v>
      </c>
      <c r="O41" s="355"/>
      <c r="U41" s="355"/>
      <c r="V41" s="355"/>
      <c r="W41" s="355"/>
    </row>
    <row r="42" spans="2:23">
      <c r="B42" s="347" t="s">
        <v>76</v>
      </c>
      <c r="C42" s="348">
        <f t="shared" si="3"/>
        <v>18.188273318648896</v>
      </c>
      <c r="D42" s="377">
        <f t="shared" si="4"/>
        <v>1.2560792678710594E-2</v>
      </c>
      <c r="E42" s="353">
        <f t="shared" si="5"/>
        <v>5.8453831866938302</v>
      </c>
      <c r="F42" s="378">
        <f t="shared" si="12"/>
        <v>7.3422646335681865E-2</v>
      </c>
      <c r="G42" s="379">
        <f t="shared" si="6"/>
        <v>12.118832306817769</v>
      </c>
      <c r="H42" s="353">
        <f t="shared" si="7"/>
        <v>55.572679959104647</v>
      </c>
      <c r="I42" s="380">
        <f t="shared" si="8"/>
        <v>-2.8266723476816011E-3</v>
      </c>
      <c r="J42" s="381">
        <f t="shared" si="13"/>
        <v>0.1228297895590884</v>
      </c>
      <c r="K42" s="350">
        <f t="shared" si="9"/>
        <v>-2.8266723476816011E-3</v>
      </c>
      <c r="L42" s="348">
        <f t="shared" si="10"/>
        <v>5.8453831866938302</v>
      </c>
      <c r="M42" s="382">
        <f t="shared" si="11"/>
        <v>18.188273318648896</v>
      </c>
      <c r="N42" s="348">
        <f t="shared" si="14"/>
        <v>3.4889306226469491E-2</v>
      </c>
      <c r="O42" s="355"/>
      <c r="U42" s="355"/>
      <c r="V42" s="355"/>
      <c r="W42" s="355"/>
    </row>
    <row r="43" spans="2:23">
      <c r="B43" s="347" t="s">
        <v>77</v>
      </c>
      <c r="C43" s="348">
        <f t="shared" si="3"/>
        <v>18.188273318648896</v>
      </c>
      <c r="D43" s="377">
        <f t="shared" si="4"/>
        <v>7.4769330146381749E-2</v>
      </c>
      <c r="E43" s="353">
        <f t="shared" si="5"/>
        <v>3.5207174898702309</v>
      </c>
      <c r="F43" s="378">
        <f t="shared" si="12"/>
        <v>0.26324168835224776</v>
      </c>
      <c r="G43" s="379">
        <f t="shared" si="6"/>
        <v>15.229321332014964</v>
      </c>
      <c r="H43" s="353">
        <f t="shared" si="7"/>
        <v>55.572679959104647</v>
      </c>
      <c r="I43" s="380">
        <f t="shared" si="8"/>
        <v>-8.1987254703094758E-4</v>
      </c>
      <c r="J43" s="381">
        <f t="shared" si="13"/>
        <v>3.3076412193374975E-2</v>
      </c>
      <c r="K43" s="350">
        <f t="shared" si="9"/>
        <v>-8.1987254703094758E-4</v>
      </c>
      <c r="L43" s="348">
        <f t="shared" si="10"/>
        <v>3.5207174898702309</v>
      </c>
      <c r="M43" s="382">
        <f t="shared" si="11"/>
        <v>18.188273318648896</v>
      </c>
      <c r="N43" s="348">
        <f t="shared" si="14"/>
        <v>1.2025526356059385E-2</v>
      </c>
      <c r="O43" s="355"/>
      <c r="U43" s="355"/>
      <c r="V43" s="355"/>
      <c r="W43" s="355"/>
    </row>
    <row r="44" spans="2:23">
      <c r="B44" s="347" t="s">
        <v>78</v>
      </c>
      <c r="C44" s="348">
        <f t="shared" si="3"/>
        <v>18.188273318648896</v>
      </c>
      <c r="D44" s="377">
        <f t="shared" si="4"/>
        <v>8.8305871067606026E-2</v>
      </c>
      <c r="E44" s="353">
        <f t="shared" si="5"/>
        <v>1.6084454767386447</v>
      </c>
      <c r="F44" s="378">
        <f t="shared" si="12"/>
        <v>0.14203517888815687</v>
      </c>
      <c r="G44" s="379">
        <f t="shared" si="6"/>
        <v>25.357435621831154</v>
      </c>
      <c r="H44" s="353">
        <f t="shared" si="7"/>
        <v>55.572679959104647</v>
      </c>
      <c r="I44" s="380">
        <f t="shared" si="8"/>
        <v>1.5806727785582175E-2</v>
      </c>
      <c r="J44" s="381">
        <f t="shared" si="13"/>
        <v>-0.47760414221413539</v>
      </c>
      <c r="K44" s="350">
        <f t="shared" si="9"/>
        <v>1.5806727785582175E-2</v>
      </c>
      <c r="L44" s="348">
        <f t="shared" si="10"/>
        <v>1.6084454767386447</v>
      </c>
      <c r="M44" s="382">
        <f t="shared" si="11"/>
        <v>18.188273318648896</v>
      </c>
      <c r="N44" s="348">
        <f t="shared" si="14"/>
        <v>-0.26207282542889171</v>
      </c>
      <c r="O44" s="355"/>
      <c r="U44" s="355"/>
      <c r="V44" s="355"/>
      <c r="W44" s="355"/>
    </row>
    <row r="46" spans="2:23" ht="15">
      <c r="D46"/>
      <c r="F46" s="383">
        <f>SUM(F30:F44)</f>
        <v>15.840480804881738</v>
      </c>
      <c r="I46"/>
      <c r="J46" s="348">
        <f>SUM(J30:J44)</f>
        <v>7.9131318554739192</v>
      </c>
      <c r="K46"/>
      <c r="N46" s="348">
        <f>SUM(N30:N44)</f>
        <v>1.0191990958314419</v>
      </c>
    </row>
    <row r="47" spans="2:23">
      <c r="B47" s="355"/>
      <c r="F47" s="384"/>
      <c r="I47" s="355"/>
    </row>
    <row r="48" spans="2:23">
      <c r="B48" s="355"/>
      <c r="E48" s="385" t="s">
        <v>263</v>
      </c>
      <c r="F48" s="384"/>
      <c r="I48" s="348" t="s">
        <v>264</v>
      </c>
      <c r="M48" s="348" t="s">
        <v>265</v>
      </c>
    </row>
    <row r="49" spans="2:13">
      <c r="B49" s="355"/>
      <c r="E49" s="385"/>
      <c r="F49" s="384"/>
      <c r="I49" s="348"/>
      <c r="M49" s="348"/>
    </row>
    <row r="50" spans="2:13">
      <c r="B50" s="386" t="s">
        <v>266</v>
      </c>
      <c r="C50" s="387">
        <f>F46+J46+N46</f>
        <v>24.7728117561871</v>
      </c>
      <c r="D50" s="355"/>
      <c r="E50" s="385"/>
      <c r="F50" s="384"/>
      <c r="I50" s="348"/>
      <c r="M50" s="348"/>
    </row>
    <row r="51" spans="2:13">
      <c r="B51" s="355"/>
      <c r="E51" s="385"/>
      <c r="F51" s="384"/>
      <c r="I51" s="348"/>
      <c r="M51" s="348"/>
    </row>
    <row r="52" spans="2:13">
      <c r="B52" s="355"/>
      <c r="E52" s="385"/>
      <c r="F52" s="384"/>
    </row>
    <row r="53" spans="2:13" ht="15">
      <c r="B53" s="64" t="s">
        <v>321</v>
      </c>
      <c r="F53" s="384"/>
    </row>
    <row r="54" spans="2:13">
      <c r="B54" s="355" t="s">
        <v>267</v>
      </c>
      <c r="F54" s="384"/>
    </row>
    <row r="55" spans="2:13">
      <c r="B55" s="355"/>
      <c r="F55" s="384"/>
    </row>
    <row r="56" spans="2:13">
      <c r="B56" s="388" t="s">
        <v>268</v>
      </c>
      <c r="G56" s="389">
        <f>(POWER(D6/C6,1/10)-1)*100</f>
        <v>2.8718424059579917</v>
      </c>
    </row>
    <row r="57" spans="2:13">
      <c r="B57" s="355"/>
      <c r="F57" s="384"/>
    </row>
    <row r="58" spans="2:13">
      <c r="B58" s="355"/>
      <c r="F58" s="384"/>
    </row>
    <row r="59" spans="2:13" ht="15">
      <c r="B59" s="390"/>
      <c r="C59" s="367"/>
      <c r="D59" s="367"/>
      <c r="E59" s="367"/>
      <c r="F59" s="384"/>
    </row>
    <row r="60" spans="2:13">
      <c r="B60" s="341" t="s">
        <v>64</v>
      </c>
      <c r="C60" s="348"/>
      <c r="F60" s="384"/>
    </row>
    <row r="61" spans="2:13">
      <c r="B61" s="347" t="s">
        <v>249</v>
      </c>
      <c r="C61" s="348">
        <f t="shared" ref="C61:C75" si="15">$G$56*(F30/$C$29)</f>
        <v>0.32807058662612648</v>
      </c>
      <c r="D61" s="348">
        <f t="shared" ref="D61:D75" si="16">$G$56*(J30/$C$29)</f>
        <v>0.27501670693600017</v>
      </c>
      <c r="E61" s="348">
        <f t="shared" ref="E61:E75" si="17">$G$56*(N30/$C$29)</f>
        <v>-5.4997705990587634E-2</v>
      </c>
      <c r="F61" s="384">
        <f t="shared" ref="F61:F75" si="18">SUM(C61:E61)</f>
        <v>0.54808958757153903</v>
      </c>
      <c r="G61" s="351"/>
    </row>
    <row r="62" spans="2:13">
      <c r="B62" s="347" t="s">
        <v>206</v>
      </c>
      <c r="C62" s="348">
        <f t="shared" si="15"/>
        <v>1.0020840002480229</v>
      </c>
      <c r="D62" s="348">
        <f t="shared" si="16"/>
        <v>1.2638903776710697</v>
      </c>
      <c r="E62" s="348">
        <f t="shared" si="17"/>
        <v>0.41535689323543074</v>
      </c>
      <c r="F62" s="384">
        <f t="shared" si="18"/>
        <v>2.681331271154523</v>
      </c>
      <c r="G62" s="351"/>
    </row>
    <row r="63" spans="2:13">
      <c r="B63" s="347" t="s">
        <v>67</v>
      </c>
      <c r="C63" s="348">
        <f t="shared" si="15"/>
        <v>0.13574723272403807</v>
      </c>
      <c r="D63" s="348">
        <f t="shared" si="16"/>
        <v>-4.0700978314089434E-2</v>
      </c>
      <c r="E63" s="348">
        <f t="shared" si="17"/>
        <v>-1.9691993480568274E-2</v>
      </c>
      <c r="F63" s="384">
        <f t="shared" si="18"/>
        <v>7.5354260929380371E-2</v>
      </c>
      <c r="G63" s="351"/>
    </row>
    <row r="64" spans="2:13">
      <c r="B64" s="347" t="s">
        <v>68</v>
      </c>
      <c r="C64" s="348">
        <f t="shared" si="15"/>
        <v>2.462980769309479E-2</v>
      </c>
      <c r="D64" s="348">
        <f t="shared" si="16"/>
        <v>-0.20972329526826602</v>
      </c>
      <c r="E64" s="348">
        <f t="shared" si="17"/>
        <v>-0.14588380436600268</v>
      </c>
      <c r="F64" s="384">
        <f t="shared" si="18"/>
        <v>-0.33097729194117392</v>
      </c>
      <c r="G64" s="351"/>
    </row>
    <row r="65" spans="2:7">
      <c r="B65" s="347" t="s">
        <v>69</v>
      </c>
      <c r="C65" s="348">
        <f t="shared" si="15"/>
        <v>7.444552828008294E-2</v>
      </c>
      <c r="D65" s="348">
        <f t="shared" si="16"/>
        <v>4.5979306237996509E-2</v>
      </c>
      <c r="E65" s="348">
        <f t="shared" si="17"/>
        <v>3.9692545082014641E-2</v>
      </c>
      <c r="F65" s="384">
        <f t="shared" si="18"/>
        <v>0.16011737960009409</v>
      </c>
      <c r="G65" s="351"/>
    </row>
    <row r="66" spans="2:7">
      <c r="B66" s="347" t="s">
        <v>70</v>
      </c>
      <c r="C66" s="348">
        <f t="shared" si="15"/>
        <v>9.3913235801301856E-2</v>
      </c>
      <c r="D66" s="348">
        <f t="shared" si="16"/>
        <v>-1.5042939089682415E-4</v>
      </c>
      <c r="E66" s="348">
        <f t="shared" si="17"/>
        <v>-4.0712567179723692E-5</v>
      </c>
      <c r="F66" s="384">
        <f t="shared" si="18"/>
        <v>9.3722093843225315E-2</v>
      </c>
      <c r="G66" s="351"/>
    </row>
    <row r="67" spans="2:7">
      <c r="B67" s="347" t="s">
        <v>71</v>
      </c>
      <c r="C67" s="348">
        <f t="shared" si="15"/>
        <v>0.21488536548898243</v>
      </c>
      <c r="D67" s="348">
        <f t="shared" si="16"/>
        <v>-4.5239298224097656E-3</v>
      </c>
      <c r="E67" s="348">
        <f t="shared" si="17"/>
        <v>-1.2981664644554629E-3</v>
      </c>
      <c r="F67" s="384">
        <f t="shared" si="18"/>
        <v>0.20906326920211721</v>
      </c>
      <c r="G67" s="351"/>
    </row>
    <row r="68" spans="2:7">
      <c r="B68" s="347" t="s">
        <v>72</v>
      </c>
      <c r="C68" s="348">
        <f t="shared" si="15"/>
        <v>9.1084494964607438E-2</v>
      </c>
      <c r="D68" s="348">
        <f t="shared" si="16"/>
        <v>4.031632137391393E-2</v>
      </c>
      <c r="E68" s="348">
        <f t="shared" si="17"/>
        <v>1.500245391002946E-2</v>
      </c>
      <c r="F68" s="384">
        <f t="shared" si="18"/>
        <v>0.14640327024855082</v>
      </c>
      <c r="G68" s="351"/>
    </row>
    <row r="69" spans="2:7">
      <c r="B69" s="347" t="s">
        <v>73</v>
      </c>
      <c r="C69" s="348">
        <f t="shared" si="15"/>
        <v>0.19610705323741318</v>
      </c>
      <c r="D69" s="348">
        <f t="shared" si="16"/>
        <v>-1.0462343344144589E-2</v>
      </c>
      <c r="E69" s="348">
        <f t="shared" si="17"/>
        <v>-3.098012636132812E-2</v>
      </c>
      <c r="F69" s="384">
        <f t="shared" si="18"/>
        <v>0.15466458353194046</v>
      </c>
      <c r="G69" s="351"/>
    </row>
    <row r="70" spans="2:7">
      <c r="B70" s="347" t="s">
        <v>82</v>
      </c>
      <c r="C70" s="348">
        <f t="shared" si="15"/>
        <v>0.19612120898017343</v>
      </c>
      <c r="D70" s="348">
        <f t="shared" si="16"/>
        <v>-2.1881960388873113E-4</v>
      </c>
      <c r="E70" s="348">
        <f t="shared" si="17"/>
        <v>2.8553040410785658E-3</v>
      </c>
      <c r="F70" s="384">
        <f t="shared" si="18"/>
        <v>0.19875769341736327</v>
      </c>
      <c r="G70" s="351"/>
    </row>
    <row r="71" spans="2:7">
      <c r="B71" s="347" t="s">
        <v>74</v>
      </c>
      <c r="C71" s="348">
        <f t="shared" si="15"/>
        <v>3.37448099461366E-2</v>
      </c>
      <c r="D71" s="348">
        <f t="shared" si="16"/>
        <v>-2.7829774225355756E-2</v>
      </c>
      <c r="E71" s="348">
        <f t="shared" si="17"/>
        <v>-1.4428910097569105E-2</v>
      </c>
      <c r="F71" s="384">
        <f t="shared" si="18"/>
        <v>-8.5138743767882614E-3</v>
      </c>
      <c r="G71" s="351"/>
    </row>
    <row r="72" spans="2:7">
      <c r="B72" s="347" t="s">
        <v>75</v>
      </c>
      <c r="C72" s="348">
        <f t="shared" si="15"/>
        <v>3.4719347807062442E-2</v>
      </c>
      <c r="D72" s="348">
        <f t="shared" si="16"/>
        <v>-3.1352432233428193E-2</v>
      </c>
      <c r="E72" s="348">
        <f t="shared" si="17"/>
        <v>-1.0686625753975615E-2</v>
      </c>
      <c r="F72" s="384">
        <f t="shared" si="18"/>
        <v>-7.3197101803413652E-3</v>
      </c>
      <c r="G72" s="351"/>
    </row>
    <row r="73" spans="2:7">
      <c r="B73" s="347" t="s">
        <v>76</v>
      </c>
      <c r="C73" s="348">
        <f t="shared" si="15"/>
        <v>1.1593088888117215E-2</v>
      </c>
      <c r="D73" s="348">
        <f t="shared" si="16"/>
        <v>1.9394243323196874E-2</v>
      </c>
      <c r="E73" s="348">
        <f t="shared" si="17"/>
        <v>5.5088565791946388E-3</v>
      </c>
      <c r="F73" s="384">
        <f t="shared" si="18"/>
        <v>3.6496188790508727E-2</v>
      </c>
      <c r="G73" s="351"/>
    </row>
    <row r="74" spans="2:7">
      <c r="B74" s="347" t="s">
        <v>77</v>
      </c>
      <c r="C74" s="348">
        <f t="shared" si="15"/>
        <v>4.1564618607904294E-2</v>
      </c>
      <c r="D74" s="348">
        <f t="shared" si="16"/>
        <v>5.2226091784361049E-3</v>
      </c>
      <c r="E74" s="348">
        <f t="shared" si="17"/>
        <v>1.898773783429282E-3</v>
      </c>
      <c r="F74" s="384">
        <f t="shared" si="18"/>
        <v>4.8686001569769675E-2</v>
      </c>
      <c r="G74" s="351"/>
    </row>
    <row r="75" spans="2:7">
      <c r="B75" s="347" t="s">
        <v>78</v>
      </c>
      <c r="C75" s="348">
        <f t="shared" si="15"/>
        <v>2.2426683540685815E-2</v>
      </c>
      <c r="D75" s="348">
        <f t="shared" si="16"/>
        <v>-7.5411437074975413E-2</v>
      </c>
      <c r="E75" s="348">
        <f t="shared" si="17"/>
        <v>-4.1380060675920489E-2</v>
      </c>
      <c r="F75" s="384">
        <f t="shared" si="18"/>
        <v>-9.4364814210210091E-2</v>
      </c>
      <c r="G75" s="351"/>
    </row>
    <row r="76" spans="2:7">
      <c r="B76" s="352"/>
    </row>
    <row r="77" spans="2:7" ht="22.5">
      <c r="B77" s="352"/>
      <c r="C77" s="391" t="s">
        <v>269</v>
      </c>
      <c r="D77" s="392" t="s">
        <v>270</v>
      </c>
      <c r="E77" s="392" t="s">
        <v>271</v>
      </c>
      <c r="G77" s="391"/>
    </row>
    <row r="82" spans="3:7">
      <c r="C82" s="385" t="s">
        <v>272</v>
      </c>
      <c r="D82" s="385" t="s">
        <v>272</v>
      </c>
      <c r="E82" s="385" t="s">
        <v>272</v>
      </c>
      <c r="G82" s="393" t="s">
        <v>266</v>
      </c>
    </row>
    <row r="84" spans="3:7">
      <c r="C84" s="348">
        <f>SUM(C61:C75)</f>
        <v>2.5011370628337501</v>
      </c>
      <c r="D84" s="348">
        <f>SUM(D61:D75)</f>
        <v>1.2494461254431584</v>
      </c>
      <c r="E84" s="348">
        <f>SUM(E61:E75)</f>
        <v>0.16092672087359025</v>
      </c>
      <c r="G84" s="342">
        <f>SUM(C84:E84)</f>
        <v>3.9115099091504986</v>
      </c>
    </row>
  </sheetData>
  <pageMargins left="0.70866141732283472" right="0.70866141732283472" top="0.74803149606299213" bottom="0.74803149606299213" header="0.31496062992125984" footer="0.31496062992125984"/>
  <pageSetup scale="50" fitToWidth="2" orientation="landscape" r:id="rId1"/>
  <drawing r:id="rId2"/>
</worksheet>
</file>

<file path=xl/worksheets/sheet18.xml><?xml version="1.0" encoding="utf-8"?>
<worksheet xmlns="http://schemas.openxmlformats.org/spreadsheetml/2006/main" xmlns:r="http://schemas.openxmlformats.org/officeDocument/2006/relationships">
  <dimension ref="B1:W84"/>
  <sheetViews>
    <sheetView zoomScaleNormal="100" workbookViewId="0"/>
  </sheetViews>
  <sheetFormatPr defaultRowHeight="11.25"/>
  <cols>
    <col min="1" max="1" width="9.140625" style="337"/>
    <col min="2" max="2" width="31.140625" style="337" customWidth="1"/>
    <col min="3" max="14" width="15.7109375" style="337" customWidth="1"/>
    <col min="15" max="16384" width="9.140625" style="337"/>
  </cols>
  <sheetData>
    <row r="1" spans="2:16" ht="15">
      <c r="B1" s="11" t="str">
        <f>ToC!B44</f>
        <v>Appendix Table 29: CSLS Labour Productivity Growth Decomposition for Newfoundland and Labrador, Mining and Oil and Gas Extraction, 2000-2012</v>
      </c>
    </row>
    <row r="3" spans="2:16" ht="15">
      <c r="B3" s="413" t="s">
        <v>294</v>
      </c>
    </row>
    <row r="5" spans="2:16" ht="45">
      <c r="B5" s="338"/>
      <c r="C5" s="339" t="s">
        <v>241</v>
      </c>
      <c r="D5" s="339" t="s">
        <v>242</v>
      </c>
      <c r="E5" s="340" t="s">
        <v>243</v>
      </c>
      <c r="F5" s="339" t="s">
        <v>244</v>
      </c>
      <c r="G5" s="339" t="s">
        <v>245</v>
      </c>
      <c r="H5" s="339" t="s">
        <v>246</v>
      </c>
      <c r="I5" s="339" t="s">
        <v>247</v>
      </c>
      <c r="J5" s="339" t="s">
        <v>248</v>
      </c>
    </row>
    <row r="6" spans="2:16">
      <c r="B6" s="341" t="s">
        <v>64</v>
      </c>
      <c r="C6" s="342">
        <v>55.572679959104647</v>
      </c>
      <c r="D6" s="342">
        <v>67.708013562916875</v>
      </c>
      <c r="E6" s="343">
        <f t="shared" ref="E6:E21" si="0">D6-C6</f>
        <v>12.135333603812228</v>
      </c>
      <c r="F6" s="344">
        <v>256.73982624862958</v>
      </c>
      <c r="G6" s="344">
        <v>286.66399999999999</v>
      </c>
      <c r="H6" s="345">
        <f t="shared" ref="H6:I21" si="1">F6/F$6</f>
        <v>1</v>
      </c>
      <c r="I6" s="345">
        <f t="shared" si="1"/>
        <v>1</v>
      </c>
      <c r="J6" s="345">
        <f t="shared" ref="J6:J21" si="2">I6-H6</f>
        <v>0</v>
      </c>
      <c r="L6" s="351"/>
    </row>
    <row r="7" spans="2:16">
      <c r="B7" s="347" t="s">
        <v>249</v>
      </c>
      <c r="C7" s="348">
        <v>18.161353435255563</v>
      </c>
      <c r="D7" s="348">
        <v>38.52261929353439</v>
      </c>
      <c r="E7" s="343">
        <f t="shared" si="0"/>
        <v>20.361265858278827</v>
      </c>
      <c r="F7" s="349">
        <v>20.781141247182561</v>
      </c>
      <c r="G7" s="349">
        <v>9.6820000000000004</v>
      </c>
      <c r="H7" s="350">
        <f t="shared" si="1"/>
        <v>8.094241376894086E-2</v>
      </c>
      <c r="I7" s="350">
        <f t="shared" si="1"/>
        <v>3.3774732788211984E-2</v>
      </c>
      <c r="J7" s="350">
        <f t="shared" si="2"/>
        <v>-4.7167680980728877E-2</v>
      </c>
      <c r="L7" s="414"/>
      <c r="O7" s="351"/>
      <c r="P7" s="351"/>
    </row>
    <row r="8" spans="2:16">
      <c r="B8" s="347" t="s">
        <v>206</v>
      </c>
      <c r="C8" s="348">
        <v>646.24051993612682</v>
      </c>
      <c r="D8" s="348">
        <v>428.98078405461956</v>
      </c>
      <c r="E8" s="343">
        <f t="shared" si="0"/>
        <v>-217.25973588150725</v>
      </c>
      <c r="F8" s="349">
        <v>7.674939886271325</v>
      </c>
      <c r="G8" s="349">
        <v>18.161999999999999</v>
      </c>
      <c r="H8" s="350">
        <f t="shared" si="1"/>
        <v>2.9893842332193648E-2</v>
      </c>
      <c r="I8" s="350">
        <f t="shared" si="1"/>
        <v>6.3356403315379672E-2</v>
      </c>
      <c r="J8" s="350">
        <f t="shared" si="2"/>
        <v>3.3462560983186021E-2</v>
      </c>
      <c r="K8" s="415"/>
      <c r="O8" s="351"/>
      <c r="P8" s="351"/>
    </row>
    <row r="9" spans="2:16">
      <c r="B9" s="347" t="s">
        <v>67</v>
      </c>
      <c r="C9" s="348">
        <v>105.95875285452935</v>
      </c>
      <c r="D9" s="348">
        <v>136.6092981671882</v>
      </c>
      <c r="E9" s="343">
        <f t="shared" si="0"/>
        <v>30.650545312658849</v>
      </c>
      <c r="F9" s="349">
        <v>5.1855046523016668</v>
      </c>
      <c r="G9" s="349">
        <v>4.4740000000000002</v>
      </c>
      <c r="H9" s="350">
        <f t="shared" si="1"/>
        <v>2.0197507835344443E-2</v>
      </c>
      <c r="I9" s="350">
        <f t="shared" si="1"/>
        <v>1.5607121926715598E-2</v>
      </c>
      <c r="J9" s="350">
        <f t="shared" si="2"/>
        <v>-4.5903859086288447E-3</v>
      </c>
      <c r="O9" s="351"/>
      <c r="P9" s="351"/>
    </row>
    <row r="10" spans="2:16">
      <c r="B10" s="347" t="s">
        <v>68</v>
      </c>
      <c r="C10" s="348">
        <v>31.602090167772133</v>
      </c>
      <c r="D10" s="348">
        <v>44.761705795282076</v>
      </c>
      <c r="E10" s="343">
        <f t="shared" si="0"/>
        <v>13.159615627509943</v>
      </c>
      <c r="F10" s="349">
        <v>26.446821596244131</v>
      </c>
      <c r="G10" s="349">
        <v>53.371000000000002</v>
      </c>
      <c r="H10" s="350">
        <f t="shared" si="1"/>
        <v>0.10301020290725268</v>
      </c>
      <c r="I10" s="350">
        <f t="shared" si="1"/>
        <v>0.18617963888036168</v>
      </c>
      <c r="J10" s="350">
        <f t="shared" si="2"/>
        <v>8.3169435973108996E-2</v>
      </c>
      <c r="O10" s="351"/>
      <c r="P10" s="351"/>
    </row>
    <row r="11" spans="2:16">
      <c r="B11" s="347" t="s">
        <v>69</v>
      </c>
      <c r="C11" s="348">
        <v>39.790109225853257</v>
      </c>
      <c r="D11" s="348">
        <v>50.892882991556093</v>
      </c>
      <c r="E11" s="343">
        <f t="shared" si="0"/>
        <v>11.102773765702835</v>
      </c>
      <c r="F11" s="349">
        <v>26.524653487595273</v>
      </c>
      <c r="G11" s="349">
        <v>20.725000000000001</v>
      </c>
      <c r="H11" s="350">
        <f t="shared" si="1"/>
        <v>0.10331335763197298</v>
      </c>
      <c r="I11" s="350">
        <f t="shared" si="1"/>
        <v>7.2297184159852659E-2</v>
      </c>
      <c r="J11" s="350">
        <f t="shared" si="2"/>
        <v>-3.1016173472120323E-2</v>
      </c>
      <c r="O11" s="351"/>
      <c r="P11" s="351"/>
    </row>
    <row r="12" spans="2:16">
      <c r="B12" s="347" t="s">
        <v>70</v>
      </c>
      <c r="C12" s="348">
        <v>34.386556671327398</v>
      </c>
      <c r="D12" s="348">
        <v>50.276969696969694</v>
      </c>
      <c r="E12" s="343">
        <f t="shared" si="0"/>
        <v>15.890413025642296</v>
      </c>
      <c r="F12" s="349">
        <v>12.261051982128924</v>
      </c>
      <c r="G12" s="349">
        <v>13.2</v>
      </c>
      <c r="H12" s="350">
        <f t="shared" si="1"/>
        <v>4.7756719949849896E-2</v>
      </c>
      <c r="I12" s="350">
        <f t="shared" si="1"/>
        <v>4.6046939971534619E-2</v>
      </c>
      <c r="J12" s="350">
        <f t="shared" si="2"/>
        <v>-1.7097799783152776E-3</v>
      </c>
      <c r="O12" s="351"/>
      <c r="P12" s="351"/>
    </row>
    <row r="13" spans="2:16">
      <c r="B13" s="347" t="s">
        <v>71</v>
      </c>
      <c r="C13" s="348">
        <v>17.648084928919239</v>
      </c>
      <c r="D13" s="348">
        <v>26.135616802733619</v>
      </c>
      <c r="E13" s="343">
        <f t="shared" si="0"/>
        <v>8.4875318738143797</v>
      </c>
      <c r="F13" s="349">
        <v>47.827192750461478</v>
      </c>
      <c r="G13" s="349">
        <v>48.872999999999998</v>
      </c>
      <c r="H13" s="350">
        <f t="shared" si="1"/>
        <v>0.18628661337546093</v>
      </c>
      <c r="I13" s="350">
        <f t="shared" si="1"/>
        <v>0.17048879524460692</v>
      </c>
      <c r="J13" s="350">
        <f t="shared" si="2"/>
        <v>-1.5797818130854013E-2</v>
      </c>
      <c r="O13" s="351"/>
      <c r="P13" s="351"/>
    </row>
    <row r="14" spans="2:16">
      <c r="B14" s="347" t="s">
        <v>72</v>
      </c>
      <c r="C14" s="348">
        <v>29.364243401284337</v>
      </c>
      <c r="D14" s="348">
        <v>37.506025555622841</v>
      </c>
      <c r="E14" s="343">
        <f t="shared" si="0"/>
        <v>8.1417821543385038</v>
      </c>
      <c r="F14" s="349">
        <v>17.557037875668993</v>
      </c>
      <c r="G14" s="349">
        <v>16.513000000000002</v>
      </c>
      <c r="H14" s="350">
        <f t="shared" si="1"/>
        <v>6.8384551521299894E-2</v>
      </c>
      <c r="I14" s="350">
        <f t="shared" si="1"/>
        <v>5.7604024223481154E-2</v>
      </c>
      <c r="J14" s="350">
        <f t="shared" si="2"/>
        <v>-1.078052729781874E-2</v>
      </c>
      <c r="O14" s="351"/>
      <c r="P14" s="351"/>
    </row>
    <row r="15" spans="2:16">
      <c r="B15" s="347" t="s">
        <v>73</v>
      </c>
      <c r="C15" s="348">
        <v>66.269377263140058</v>
      </c>
      <c r="D15" s="348">
        <v>129.29667863554755</v>
      </c>
      <c r="E15" s="343">
        <f t="shared" si="0"/>
        <v>63.027301372407493</v>
      </c>
      <c r="F15" s="349">
        <v>6.3950597682689008</v>
      </c>
      <c r="G15" s="349">
        <v>4.4560000000000004</v>
      </c>
      <c r="H15" s="350">
        <f t="shared" si="1"/>
        <v>2.4908717364620542E-2</v>
      </c>
      <c r="I15" s="350">
        <f t="shared" si="1"/>
        <v>1.5544330644936235E-2</v>
      </c>
      <c r="J15" s="350">
        <f t="shared" si="2"/>
        <v>-9.3643867196843075E-3</v>
      </c>
      <c r="O15" s="351"/>
      <c r="P15" s="351"/>
    </row>
    <row r="16" spans="2:16">
      <c r="B16" s="347" t="s">
        <v>82</v>
      </c>
      <c r="C16" s="348">
        <v>55.741133217841515</v>
      </c>
      <c r="D16" s="348">
        <v>67.280232956491957</v>
      </c>
      <c r="E16" s="343">
        <f t="shared" si="0"/>
        <v>11.539099738650442</v>
      </c>
      <c r="F16" s="349">
        <v>19.943218184582637</v>
      </c>
      <c r="G16" s="349">
        <v>20.433</v>
      </c>
      <c r="H16" s="350">
        <f t="shared" si="1"/>
        <v>7.767870873788553E-2</v>
      </c>
      <c r="I16" s="350">
        <f t="shared" si="1"/>
        <v>7.1278570033209615E-2</v>
      </c>
      <c r="J16" s="350">
        <f t="shared" si="2"/>
        <v>-6.4001387046759145E-3</v>
      </c>
      <c r="O16" s="351"/>
      <c r="P16" s="351"/>
    </row>
    <row r="17" spans="2:23">
      <c r="B17" s="347" t="s">
        <v>74</v>
      </c>
      <c r="C17" s="348">
        <v>29.418770450377764</v>
      </c>
      <c r="D17" s="348">
        <v>37.748945147679329</v>
      </c>
      <c r="E17" s="343">
        <f t="shared" si="0"/>
        <v>8.3301746973015653</v>
      </c>
      <c r="F17" s="349">
        <v>11.855349456455354</v>
      </c>
      <c r="G17" s="349">
        <v>13.746</v>
      </c>
      <c r="H17" s="350">
        <f t="shared" si="1"/>
        <v>4.6176511177406919E-2</v>
      </c>
      <c r="I17" s="350">
        <f t="shared" si="1"/>
        <v>4.7951608852175372E-2</v>
      </c>
      <c r="J17" s="350">
        <f t="shared" si="2"/>
        <v>1.7750976747684527E-3</v>
      </c>
      <c r="O17" s="351"/>
      <c r="P17" s="351"/>
    </row>
    <row r="18" spans="2:23">
      <c r="B18" s="347" t="s">
        <v>75</v>
      </c>
      <c r="C18" s="348">
        <v>20.224233904269337</v>
      </c>
      <c r="D18" s="348">
        <v>27.53376327769347</v>
      </c>
      <c r="E18" s="343">
        <f t="shared" si="0"/>
        <v>7.3095293734241338</v>
      </c>
      <c r="F18" s="349">
        <v>9.1951008064516113</v>
      </c>
      <c r="G18" s="349">
        <v>10.544</v>
      </c>
      <c r="H18" s="350">
        <f t="shared" si="1"/>
        <v>3.5814859505073349E-2</v>
      </c>
      <c r="I18" s="350">
        <f t="shared" si="1"/>
        <v>3.678173750453493E-2</v>
      </c>
      <c r="J18" s="350">
        <f t="shared" si="2"/>
        <v>9.6687799946158087E-4</v>
      </c>
      <c r="O18" s="351"/>
      <c r="P18" s="351"/>
    </row>
    <row r="19" spans="2:23">
      <c r="B19" s="347" t="s">
        <v>76</v>
      </c>
      <c r="C19" s="348">
        <v>12.118832306817769</v>
      </c>
      <c r="D19" s="348">
        <v>15.664179104477611</v>
      </c>
      <c r="E19" s="343">
        <f t="shared" si="0"/>
        <v>3.5453467976598425</v>
      </c>
      <c r="F19" s="349">
        <v>3.2248557298772167</v>
      </c>
      <c r="G19" s="349">
        <v>2.8140000000000001</v>
      </c>
      <c r="H19" s="350">
        <f t="shared" si="1"/>
        <v>1.2560792678710594E-2</v>
      </c>
      <c r="I19" s="350">
        <f t="shared" si="1"/>
        <v>9.8163703848407891E-3</v>
      </c>
      <c r="J19" s="350">
        <f t="shared" si="2"/>
        <v>-2.7444222938698051E-3</v>
      </c>
      <c r="O19" s="351"/>
      <c r="P19" s="351"/>
    </row>
    <row r="20" spans="2:23">
      <c r="B20" s="347" t="s">
        <v>77</v>
      </c>
      <c r="C20" s="348">
        <v>15.229321332014964</v>
      </c>
      <c r="D20" s="348">
        <v>19.086479031516575</v>
      </c>
      <c r="E20" s="343">
        <f t="shared" si="0"/>
        <v>3.8571576995016112</v>
      </c>
      <c r="F20" s="349">
        <v>19.196264830508472</v>
      </c>
      <c r="G20" s="349">
        <v>19.577000000000002</v>
      </c>
      <c r="H20" s="350">
        <f t="shared" si="1"/>
        <v>7.4769330146381749E-2</v>
      </c>
      <c r="I20" s="350">
        <f t="shared" si="1"/>
        <v>6.8292495744146461E-2</v>
      </c>
      <c r="J20" s="350">
        <f t="shared" si="2"/>
        <v>-6.4768344022352875E-3</v>
      </c>
      <c r="O20" s="351"/>
      <c r="P20" s="351"/>
    </row>
    <row r="21" spans="2:23">
      <c r="B21" s="347" t="s">
        <v>78</v>
      </c>
      <c r="C21" s="348">
        <v>25.357435621831154</v>
      </c>
      <c r="D21" s="348">
        <v>24.995115467685661</v>
      </c>
      <c r="E21" s="343">
        <f t="shared" si="0"/>
        <v>-0.36232015414549323</v>
      </c>
      <c r="F21" s="349">
        <v>22.671633994631058</v>
      </c>
      <c r="G21" s="349">
        <v>30.094999999999999</v>
      </c>
      <c r="H21" s="350">
        <f t="shared" si="1"/>
        <v>8.8305871067606026E-2</v>
      </c>
      <c r="I21" s="350">
        <f t="shared" si="1"/>
        <v>0.10498353473055563</v>
      </c>
      <c r="J21" s="350">
        <f t="shared" si="2"/>
        <v>1.6677663662949607E-2</v>
      </c>
      <c r="O21" s="351"/>
      <c r="P21" s="351"/>
    </row>
    <row r="22" spans="2:23">
      <c r="B22" s="352"/>
      <c r="C22" s="348"/>
      <c r="D22" s="348"/>
      <c r="E22" s="353"/>
      <c r="F22" s="349"/>
      <c r="G22" s="349"/>
      <c r="H22" s="350"/>
      <c r="I22" s="350"/>
      <c r="J22" s="354"/>
    </row>
    <row r="23" spans="2:23">
      <c r="B23" s="352"/>
      <c r="C23" s="348"/>
      <c r="D23" s="348"/>
      <c r="E23" s="353"/>
      <c r="F23" s="349"/>
      <c r="G23" s="349"/>
      <c r="H23" s="350"/>
      <c r="I23" s="350"/>
      <c r="J23" s="354"/>
      <c r="M23" s="355"/>
    </row>
    <row r="24" spans="2:23" ht="15">
      <c r="B24" s="64" t="s">
        <v>298</v>
      </c>
    </row>
    <row r="27" spans="2:23" s="75" customFormat="1" ht="18">
      <c r="B27" s="356"/>
      <c r="C27" s="357" t="s">
        <v>250</v>
      </c>
      <c r="D27" s="358"/>
      <c r="E27" s="359" t="s">
        <v>251</v>
      </c>
      <c r="F27"/>
      <c r="G27" s="360"/>
      <c r="H27" s="249"/>
      <c r="I27" s="361" t="s">
        <v>252</v>
      </c>
      <c r="J27" s="8"/>
      <c r="K27" s="362" t="s">
        <v>253</v>
      </c>
      <c r="L27" s="363" t="s">
        <v>254</v>
      </c>
    </row>
    <row r="28" spans="2:23" ht="33.75">
      <c r="B28" s="338"/>
      <c r="C28" s="339" t="s">
        <v>255</v>
      </c>
      <c r="D28" s="364" t="s">
        <v>256</v>
      </c>
      <c r="E28" s="365" t="s">
        <v>257</v>
      </c>
      <c r="F28" s="366"/>
      <c r="G28" s="364" t="s">
        <v>258</v>
      </c>
      <c r="H28" s="365" t="s">
        <v>259</v>
      </c>
      <c r="I28" s="365" t="s">
        <v>260</v>
      </c>
      <c r="J28" s="338"/>
      <c r="K28" s="365" t="s">
        <v>260</v>
      </c>
      <c r="L28" s="365" t="s">
        <v>257</v>
      </c>
      <c r="M28" s="365" t="s">
        <v>261</v>
      </c>
      <c r="N28" s="367"/>
    </row>
    <row r="29" spans="2:23">
      <c r="B29" s="341" t="s">
        <v>64</v>
      </c>
      <c r="C29" s="368">
        <f t="shared" ref="C29:C44" si="3">$E$6</f>
        <v>12.135333603812228</v>
      </c>
      <c r="D29" s="369">
        <f t="shared" ref="D29:D44" si="4">H6</f>
        <v>1</v>
      </c>
      <c r="E29" s="370">
        <f t="shared" ref="E29:E44" si="5">E6</f>
        <v>12.135333603812228</v>
      </c>
      <c r="F29" s="371"/>
      <c r="G29" s="372">
        <f t="shared" ref="G29:G44" si="6">C6</f>
        <v>55.572679959104647</v>
      </c>
      <c r="H29" s="370">
        <f t="shared" ref="H29:H44" si="7">$C$6</f>
        <v>55.572679959104647</v>
      </c>
      <c r="I29" s="373">
        <f t="shared" ref="I29:I44" si="8">J6</f>
        <v>0</v>
      </c>
      <c r="J29" s="341"/>
      <c r="K29" s="374">
        <f t="shared" ref="K29:K44" si="9">J6</f>
        <v>0</v>
      </c>
      <c r="L29" s="375">
        <f t="shared" ref="L29:L44" si="10">E6</f>
        <v>12.135333603812228</v>
      </c>
      <c r="M29" s="375">
        <f t="shared" ref="M29:M44" si="11">$E$6</f>
        <v>12.135333603812228</v>
      </c>
      <c r="N29" s="376"/>
    </row>
    <row r="30" spans="2:23">
      <c r="B30" s="347" t="s">
        <v>249</v>
      </c>
      <c r="C30" s="348">
        <f t="shared" si="3"/>
        <v>12.135333603812228</v>
      </c>
      <c r="D30" s="377">
        <f t="shared" si="4"/>
        <v>8.094241376894086E-2</v>
      </c>
      <c r="E30" s="353">
        <f t="shared" si="5"/>
        <v>20.361265858278827</v>
      </c>
      <c r="F30" s="378">
        <f t="shared" ref="F30:F44" si="12">D30*E30</f>
        <v>1.6480900059602135</v>
      </c>
      <c r="G30" s="379">
        <f t="shared" si="6"/>
        <v>18.161353435255563</v>
      </c>
      <c r="H30" s="353">
        <f t="shared" si="7"/>
        <v>55.572679959104647</v>
      </c>
      <c r="I30" s="380">
        <f t="shared" si="8"/>
        <v>-4.7167680980728877E-2</v>
      </c>
      <c r="J30" s="381">
        <f t="shared" ref="J30:J44" si="13">(G30-H30)*I30</f>
        <v>1.7646055145427941</v>
      </c>
      <c r="K30" s="350">
        <f t="shared" si="9"/>
        <v>-4.7167680980728877E-2</v>
      </c>
      <c r="L30" s="348">
        <f t="shared" si="10"/>
        <v>20.361265858278827</v>
      </c>
      <c r="M30" s="382">
        <f t="shared" si="11"/>
        <v>12.135333603812228</v>
      </c>
      <c r="N30" s="348">
        <f t="shared" ref="N30:N44" si="14">K30*(L30-M30)</f>
        <v>-0.38799814834776841</v>
      </c>
      <c r="O30" s="355"/>
      <c r="U30" s="355"/>
      <c r="V30" s="355"/>
      <c r="W30" s="355"/>
    </row>
    <row r="31" spans="2:23">
      <c r="B31" s="347" t="s">
        <v>206</v>
      </c>
      <c r="C31" s="348">
        <f t="shared" si="3"/>
        <v>12.135333603812228</v>
      </c>
      <c r="D31" s="377">
        <f t="shared" si="4"/>
        <v>2.9893842332193648E-2</v>
      </c>
      <c r="E31" s="353">
        <f t="shared" si="5"/>
        <v>-217.25973588150725</v>
      </c>
      <c r="F31" s="378">
        <f t="shared" si="12"/>
        <v>-6.4947282895758125</v>
      </c>
      <c r="G31" s="379">
        <f t="shared" si="6"/>
        <v>646.24051993612682</v>
      </c>
      <c r="H31" s="353">
        <f t="shared" si="7"/>
        <v>55.572679959104647</v>
      </c>
      <c r="I31" s="380">
        <f t="shared" si="8"/>
        <v>3.3462560983186021E-2</v>
      </c>
      <c r="J31" s="381">
        <f t="shared" si="13"/>
        <v>19.765258616037865</v>
      </c>
      <c r="K31" s="350">
        <f t="shared" si="9"/>
        <v>3.3462560983186021E-2</v>
      </c>
      <c r="L31" s="348">
        <f t="shared" si="10"/>
        <v>-217.25973588150725</v>
      </c>
      <c r="M31" s="382">
        <f t="shared" si="11"/>
        <v>12.135333603812228</v>
      </c>
      <c r="N31" s="348">
        <f t="shared" si="14"/>
        <v>-7.6761465018946975</v>
      </c>
      <c r="O31" s="355"/>
      <c r="U31" s="355"/>
      <c r="V31" s="355"/>
      <c r="W31" s="355"/>
    </row>
    <row r="32" spans="2:23">
      <c r="B32" s="347" t="s">
        <v>67</v>
      </c>
      <c r="C32" s="348">
        <f t="shared" si="3"/>
        <v>12.135333603812228</v>
      </c>
      <c r="D32" s="377">
        <f t="shared" si="4"/>
        <v>2.0197507835344443E-2</v>
      </c>
      <c r="E32" s="353">
        <f t="shared" si="5"/>
        <v>30.650545312658849</v>
      </c>
      <c r="F32" s="378">
        <f t="shared" si="12"/>
        <v>0.61906462911000704</v>
      </c>
      <c r="G32" s="379">
        <f t="shared" si="6"/>
        <v>105.95875285452935</v>
      </c>
      <c r="H32" s="353">
        <f t="shared" si="7"/>
        <v>55.572679959104647</v>
      </c>
      <c r="I32" s="380">
        <f t="shared" si="8"/>
        <v>-4.5903859086288447E-3</v>
      </c>
      <c r="J32" s="381">
        <f t="shared" si="13"/>
        <v>-0.23129151901030334</v>
      </c>
      <c r="K32" s="350">
        <f t="shared" si="9"/>
        <v>-4.5903859086288447E-3</v>
      </c>
      <c r="L32" s="348">
        <f t="shared" si="10"/>
        <v>30.650545312658849</v>
      </c>
      <c r="M32" s="382">
        <f t="shared" si="11"/>
        <v>12.135333603812228</v>
      </c>
      <c r="N32" s="348">
        <f t="shared" si="14"/>
        <v>-8.499196692356932E-2</v>
      </c>
      <c r="O32" s="355"/>
      <c r="U32" s="355"/>
      <c r="V32" s="355"/>
      <c r="W32" s="355"/>
    </row>
    <row r="33" spans="2:23">
      <c r="B33" s="347" t="s">
        <v>68</v>
      </c>
      <c r="C33" s="348">
        <f t="shared" si="3"/>
        <v>12.135333603812228</v>
      </c>
      <c r="D33" s="377">
        <f t="shared" si="4"/>
        <v>0.10301020290725268</v>
      </c>
      <c r="E33" s="353">
        <f t="shared" si="5"/>
        <v>13.159615627509943</v>
      </c>
      <c r="F33" s="378">
        <f t="shared" si="12"/>
        <v>1.3555746759712526</v>
      </c>
      <c r="G33" s="379">
        <f t="shared" si="6"/>
        <v>31.602090167772133</v>
      </c>
      <c r="H33" s="353">
        <f t="shared" si="7"/>
        <v>55.572679959104647</v>
      </c>
      <c r="I33" s="380">
        <f t="shared" si="8"/>
        <v>8.3169435973108996E-2</v>
      </c>
      <c r="J33" s="381">
        <f t="shared" si="13"/>
        <v>-1.9936204328878897</v>
      </c>
      <c r="K33" s="350">
        <f t="shared" si="9"/>
        <v>8.3169435973108996E-2</v>
      </c>
      <c r="L33" s="348">
        <f t="shared" si="10"/>
        <v>13.159615627509943</v>
      </c>
      <c r="M33" s="382">
        <f t="shared" si="11"/>
        <v>12.135333603812228</v>
      </c>
      <c r="N33" s="348">
        <f t="shared" si="14"/>
        <v>8.5188958188333636E-2</v>
      </c>
      <c r="O33" s="355"/>
      <c r="U33" s="355"/>
      <c r="V33" s="355"/>
      <c r="W33" s="355"/>
    </row>
    <row r="34" spans="2:23">
      <c r="B34" s="347" t="s">
        <v>69</v>
      </c>
      <c r="C34" s="348">
        <f t="shared" si="3"/>
        <v>12.135333603812228</v>
      </c>
      <c r="D34" s="377">
        <f t="shared" si="4"/>
        <v>0.10331335763197298</v>
      </c>
      <c r="E34" s="353">
        <f t="shared" si="5"/>
        <v>11.102773765702835</v>
      </c>
      <c r="F34" s="378">
        <f t="shared" si="12"/>
        <v>1.1470648367629444</v>
      </c>
      <c r="G34" s="379">
        <f t="shared" si="6"/>
        <v>39.790109225853257</v>
      </c>
      <c r="H34" s="353">
        <f t="shared" si="7"/>
        <v>55.572679959104647</v>
      </c>
      <c r="I34" s="380">
        <f t="shared" si="8"/>
        <v>-3.1016173472120323E-2</v>
      </c>
      <c r="J34" s="381">
        <f t="shared" si="13"/>
        <v>0.48951495169853437</v>
      </c>
      <c r="K34" s="350">
        <f t="shared" si="9"/>
        <v>-3.1016173472120323E-2</v>
      </c>
      <c r="L34" s="348">
        <f t="shared" si="10"/>
        <v>11.102773765702835</v>
      </c>
      <c r="M34" s="382">
        <f t="shared" si="11"/>
        <v>12.135333603812228</v>
      </c>
      <c r="N34" s="348">
        <f t="shared" si="14"/>
        <v>3.2026055059145395E-2</v>
      </c>
      <c r="O34" s="355"/>
      <c r="U34" s="355"/>
      <c r="V34" s="355"/>
      <c r="W34" s="355"/>
    </row>
    <row r="35" spans="2:23">
      <c r="B35" s="347" t="s">
        <v>70</v>
      </c>
      <c r="C35" s="348">
        <f t="shared" si="3"/>
        <v>12.135333603812228</v>
      </c>
      <c r="D35" s="377">
        <f t="shared" si="4"/>
        <v>4.7756719949849896E-2</v>
      </c>
      <c r="E35" s="353">
        <f t="shared" si="5"/>
        <v>15.890413025642296</v>
      </c>
      <c r="F35" s="378">
        <f t="shared" si="12"/>
        <v>0.75887400475304612</v>
      </c>
      <c r="G35" s="379">
        <f t="shared" si="6"/>
        <v>34.386556671327398</v>
      </c>
      <c r="H35" s="353">
        <f t="shared" si="7"/>
        <v>55.572679959104647</v>
      </c>
      <c r="I35" s="380">
        <f t="shared" si="8"/>
        <v>-1.7097799783152776E-3</v>
      </c>
      <c r="J35" s="381">
        <f t="shared" si="13"/>
        <v>3.6223609415560583E-2</v>
      </c>
      <c r="K35" s="350">
        <f t="shared" si="9"/>
        <v>-1.7097799783152776E-3</v>
      </c>
      <c r="L35" s="348">
        <f t="shared" si="10"/>
        <v>15.890413025642296</v>
      </c>
      <c r="M35" s="382">
        <f t="shared" si="11"/>
        <v>12.135333603812228</v>
      </c>
      <c r="N35" s="348">
        <f t="shared" si="14"/>
        <v>-6.4203596124287584E-3</v>
      </c>
      <c r="O35" s="355"/>
      <c r="U35" s="355"/>
      <c r="V35" s="355"/>
      <c r="W35" s="355"/>
    </row>
    <row r="36" spans="2:23">
      <c r="B36" s="347" t="s">
        <v>71</v>
      </c>
      <c r="C36" s="348">
        <f t="shared" si="3"/>
        <v>12.135333603812228</v>
      </c>
      <c r="D36" s="377">
        <f t="shared" si="4"/>
        <v>0.18628661337546093</v>
      </c>
      <c r="E36" s="353">
        <f t="shared" si="5"/>
        <v>8.4875318738143797</v>
      </c>
      <c r="F36" s="378">
        <f t="shared" si="12"/>
        <v>1.5811135686891609</v>
      </c>
      <c r="G36" s="379">
        <f t="shared" si="6"/>
        <v>17.648084928919239</v>
      </c>
      <c r="H36" s="353">
        <f t="shared" si="7"/>
        <v>55.572679959104647</v>
      </c>
      <c r="I36" s="380">
        <f t="shared" si="8"/>
        <v>-1.5797818130854013E-2</v>
      </c>
      <c r="J36" s="381">
        <f t="shared" si="13"/>
        <v>0.59912585497315907</v>
      </c>
      <c r="K36" s="350">
        <f t="shared" si="9"/>
        <v>-1.5797818130854013E-2</v>
      </c>
      <c r="L36" s="348">
        <f t="shared" si="10"/>
        <v>8.4875318738143797</v>
      </c>
      <c r="M36" s="382">
        <f t="shared" si="11"/>
        <v>12.135333603812228</v>
      </c>
      <c r="N36" s="348">
        <f t="shared" si="14"/>
        <v>5.7627308307920642E-2</v>
      </c>
      <c r="O36" s="355"/>
      <c r="U36" s="355"/>
      <c r="V36" s="355"/>
      <c r="W36" s="355"/>
    </row>
    <row r="37" spans="2:23">
      <c r="B37" s="347" t="s">
        <v>72</v>
      </c>
      <c r="C37" s="348">
        <f t="shared" si="3"/>
        <v>12.135333603812228</v>
      </c>
      <c r="D37" s="377">
        <f t="shared" si="4"/>
        <v>6.8384551521299894E-2</v>
      </c>
      <c r="E37" s="353">
        <f t="shared" si="5"/>
        <v>8.1417821543385038</v>
      </c>
      <c r="F37" s="378">
        <f t="shared" si="12"/>
        <v>0.55677212120856145</v>
      </c>
      <c r="G37" s="379">
        <f t="shared" si="6"/>
        <v>29.364243401284337</v>
      </c>
      <c r="H37" s="353">
        <f t="shared" si="7"/>
        <v>55.572679959104647</v>
      </c>
      <c r="I37" s="380">
        <f t="shared" si="8"/>
        <v>-1.078052729781874E-2</v>
      </c>
      <c r="J37" s="381">
        <f t="shared" si="13"/>
        <v>0.28254076574473247</v>
      </c>
      <c r="K37" s="350">
        <f t="shared" si="9"/>
        <v>-1.078052729781874E-2</v>
      </c>
      <c r="L37" s="348">
        <f t="shared" si="10"/>
        <v>8.1417821543385038</v>
      </c>
      <c r="M37" s="382">
        <f t="shared" si="11"/>
        <v>12.135333603812228</v>
      </c>
      <c r="N37" s="348">
        <f t="shared" si="14"/>
        <v>4.3052590416295076E-2</v>
      </c>
      <c r="O37" s="355"/>
      <c r="U37" s="355"/>
      <c r="V37" s="355"/>
      <c r="W37" s="355"/>
    </row>
    <row r="38" spans="2:23">
      <c r="B38" s="347" t="s">
        <v>73</v>
      </c>
      <c r="C38" s="348">
        <f t="shared" si="3"/>
        <v>12.135333603812228</v>
      </c>
      <c r="D38" s="377">
        <f t="shared" si="4"/>
        <v>2.4908717364620542E-2</v>
      </c>
      <c r="E38" s="353">
        <f t="shared" si="5"/>
        <v>63.027301372407493</v>
      </c>
      <c r="F38" s="378">
        <f t="shared" si="12"/>
        <v>1.5699292361400587</v>
      </c>
      <c r="G38" s="379">
        <f t="shared" si="6"/>
        <v>66.269377263140058</v>
      </c>
      <c r="H38" s="353">
        <f t="shared" si="7"/>
        <v>55.572679959104647</v>
      </c>
      <c r="I38" s="380">
        <f t="shared" si="8"/>
        <v>-9.3643867196843075E-3</v>
      </c>
      <c r="J38" s="381">
        <f t="shared" si="13"/>
        <v>-0.10016801017839214</v>
      </c>
      <c r="K38" s="350">
        <f t="shared" si="9"/>
        <v>-9.3643867196843075E-3</v>
      </c>
      <c r="L38" s="348">
        <f t="shared" si="10"/>
        <v>63.027301372407493</v>
      </c>
      <c r="M38" s="382">
        <f t="shared" si="11"/>
        <v>12.135333603812228</v>
      </c>
      <c r="N38" s="348">
        <f t="shared" si="14"/>
        <v>-0.47657206711083533</v>
      </c>
      <c r="O38" s="355"/>
      <c r="U38" s="355"/>
      <c r="V38" s="355"/>
      <c r="W38" s="355"/>
    </row>
    <row r="39" spans="2:23">
      <c r="B39" s="347" t="s">
        <v>82</v>
      </c>
      <c r="C39" s="348">
        <f t="shared" si="3"/>
        <v>12.135333603812228</v>
      </c>
      <c r="D39" s="377">
        <f t="shared" si="4"/>
        <v>7.767870873788553E-2</v>
      </c>
      <c r="E39" s="353">
        <f t="shared" si="5"/>
        <v>11.539099738650442</v>
      </c>
      <c r="F39" s="378">
        <f t="shared" si="12"/>
        <v>0.8963423676960387</v>
      </c>
      <c r="G39" s="379">
        <f t="shared" si="6"/>
        <v>55.741133217841515</v>
      </c>
      <c r="H39" s="353">
        <f t="shared" si="7"/>
        <v>55.572679959104647</v>
      </c>
      <c r="I39" s="380">
        <f t="shared" si="8"/>
        <v>-6.4001387046759145E-3</v>
      </c>
      <c r="J39" s="381">
        <f t="shared" si="13"/>
        <v>-1.0781242211706143E-3</v>
      </c>
      <c r="K39" s="350">
        <f t="shared" si="9"/>
        <v>-6.4001387046759145E-3</v>
      </c>
      <c r="L39" s="348">
        <f t="shared" si="10"/>
        <v>11.539099738650442</v>
      </c>
      <c r="M39" s="382">
        <f t="shared" si="11"/>
        <v>12.135333603812228</v>
      </c>
      <c r="N39" s="348">
        <f t="shared" si="14"/>
        <v>3.8159794374604643E-3</v>
      </c>
      <c r="O39" s="355"/>
      <c r="U39" s="355"/>
      <c r="V39" s="355"/>
      <c r="W39" s="355"/>
    </row>
    <row r="40" spans="2:23">
      <c r="B40" s="347" t="s">
        <v>74</v>
      </c>
      <c r="C40" s="348">
        <f t="shared" si="3"/>
        <v>12.135333603812228</v>
      </c>
      <c r="D40" s="377">
        <f t="shared" si="4"/>
        <v>4.6176511177406919E-2</v>
      </c>
      <c r="E40" s="353">
        <f t="shared" si="5"/>
        <v>8.3301746973015653</v>
      </c>
      <c r="F40" s="378">
        <f t="shared" si="12"/>
        <v>0.38465840501969806</v>
      </c>
      <c r="G40" s="379">
        <f t="shared" si="6"/>
        <v>29.418770450377764</v>
      </c>
      <c r="H40" s="353">
        <f t="shared" si="7"/>
        <v>55.572679959104647</v>
      </c>
      <c r="I40" s="380">
        <f t="shared" si="8"/>
        <v>1.7750976747684527E-3</v>
      </c>
      <c r="J40" s="381">
        <f t="shared" si="13"/>
        <v>-4.6425743955045617E-2</v>
      </c>
      <c r="K40" s="350">
        <f t="shared" si="9"/>
        <v>1.7750976747684527E-3</v>
      </c>
      <c r="L40" s="348">
        <f t="shared" si="10"/>
        <v>8.3301746973015653</v>
      </c>
      <c r="M40" s="382">
        <f t="shared" si="11"/>
        <v>12.135333603812228</v>
      </c>
      <c r="N40" s="348">
        <f t="shared" si="14"/>
        <v>-6.7545287270715454E-3</v>
      </c>
      <c r="O40" s="355"/>
      <c r="U40" s="355"/>
      <c r="V40" s="355"/>
      <c r="W40" s="355"/>
    </row>
    <row r="41" spans="2:23">
      <c r="B41" s="347" t="s">
        <v>75</v>
      </c>
      <c r="C41" s="348">
        <f t="shared" si="3"/>
        <v>12.135333603812228</v>
      </c>
      <c r="D41" s="377">
        <f t="shared" si="4"/>
        <v>3.5814859505073349E-2</v>
      </c>
      <c r="E41" s="353">
        <f t="shared" si="5"/>
        <v>7.3095293734241338</v>
      </c>
      <c r="F41" s="378">
        <f t="shared" si="12"/>
        <v>0.26178976755739219</v>
      </c>
      <c r="G41" s="379">
        <f t="shared" si="6"/>
        <v>20.224233904269337</v>
      </c>
      <c r="H41" s="353">
        <f t="shared" si="7"/>
        <v>55.572679959104647</v>
      </c>
      <c r="I41" s="380">
        <f t="shared" si="8"/>
        <v>9.6687799946158087E-4</v>
      </c>
      <c r="J41" s="381">
        <f t="shared" si="13"/>
        <v>-3.4177634805574772E-2</v>
      </c>
      <c r="K41" s="350">
        <f t="shared" si="9"/>
        <v>9.6687799946158087E-4</v>
      </c>
      <c r="L41" s="348">
        <f t="shared" si="10"/>
        <v>7.3095293734241338</v>
      </c>
      <c r="M41" s="382">
        <f t="shared" si="11"/>
        <v>12.135333603812228</v>
      </c>
      <c r="N41" s="348">
        <f t="shared" si="14"/>
        <v>-4.665963940070874E-3</v>
      </c>
      <c r="O41" s="355"/>
      <c r="U41" s="355"/>
      <c r="V41" s="355"/>
      <c r="W41" s="355"/>
    </row>
    <row r="42" spans="2:23">
      <c r="B42" s="347" t="s">
        <v>76</v>
      </c>
      <c r="C42" s="348">
        <f t="shared" si="3"/>
        <v>12.135333603812228</v>
      </c>
      <c r="D42" s="377">
        <f t="shared" si="4"/>
        <v>1.2560792678710594E-2</v>
      </c>
      <c r="E42" s="353">
        <f t="shared" si="5"/>
        <v>3.5453467976598425</v>
      </c>
      <c r="F42" s="378">
        <f t="shared" si="12"/>
        <v>4.45323660995358E-2</v>
      </c>
      <c r="G42" s="379">
        <f t="shared" si="6"/>
        <v>12.118832306817769</v>
      </c>
      <c r="H42" s="353">
        <f t="shared" si="7"/>
        <v>55.572679959104647</v>
      </c>
      <c r="I42" s="380">
        <f t="shared" si="8"/>
        <v>-2.7444222938698051E-3</v>
      </c>
      <c r="J42" s="381">
        <f t="shared" si="13"/>
        <v>0.11925570825135821</v>
      </c>
      <c r="K42" s="350">
        <f t="shared" si="9"/>
        <v>-2.7444222938698051E-3</v>
      </c>
      <c r="L42" s="348">
        <f t="shared" si="10"/>
        <v>3.5453467976598425</v>
      </c>
      <c r="M42" s="382">
        <f t="shared" si="11"/>
        <v>12.135333603812228</v>
      </c>
      <c r="N42" s="348">
        <f t="shared" si="14"/>
        <v>2.357455129485209E-2</v>
      </c>
      <c r="O42" s="355"/>
      <c r="U42" s="355"/>
      <c r="V42" s="355"/>
      <c r="W42" s="355"/>
    </row>
    <row r="43" spans="2:23">
      <c r="B43" s="347" t="s">
        <v>77</v>
      </c>
      <c r="C43" s="348">
        <f t="shared" si="3"/>
        <v>12.135333603812228</v>
      </c>
      <c r="D43" s="377">
        <f t="shared" si="4"/>
        <v>7.4769330146381749E-2</v>
      </c>
      <c r="E43" s="353">
        <f t="shared" si="5"/>
        <v>3.8571576995016112</v>
      </c>
      <c r="F43" s="378">
        <f t="shared" si="12"/>
        <v>0.28839709746069431</v>
      </c>
      <c r="G43" s="379">
        <f t="shared" si="6"/>
        <v>15.229321332014964</v>
      </c>
      <c r="H43" s="353">
        <f t="shared" si="7"/>
        <v>55.572679959104647</v>
      </c>
      <c r="I43" s="380">
        <f t="shared" si="8"/>
        <v>-6.4768344022352875E-3</v>
      </c>
      <c r="J43" s="381">
        <f t="shared" si="13"/>
        <v>0.26129725305765023</v>
      </c>
      <c r="K43" s="350">
        <f t="shared" si="9"/>
        <v>-6.4768344022352875E-3</v>
      </c>
      <c r="L43" s="348">
        <f t="shared" si="10"/>
        <v>3.8571576995016112</v>
      </c>
      <c r="M43" s="382">
        <f t="shared" si="11"/>
        <v>12.135333603812228</v>
      </c>
      <c r="N43" s="348">
        <f t="shared" si="14"/>
        <v>5.3616374484794213E-2</v>
      </c>
      <c r="O43" s="355"/>
      <c r="U43" s="355"/>
      <c r="V43" s="355"/>
      <c r="W43" s="355"/>
    </row>
    <row r="44" spans="2:23">
      <c r="B44" s="347" t="s">
        <v>78</v>
      </c>
      <c r="C44" s="348">
        <f t="shared" si="3"/>
        <v>12.135333603812228</v>
      </c>
      <c r="D44" s="377">
        <f t="shared" si="4"/>
        <v>8.8305871067606026E-2</v>
      </c>
      <c r="E44" s="353">
        <f t="shared" si="5"/>
        <v>-0.36232015414549323</v>
      </c>
      <c r="F44" s="378">
        <f t="shared" si="12"/>
        <v>-3.1994996817167068E-2</v>
      </c>
      <c r="G44" s="379">
        <f t="shared" si="6"/>
        <v>25.357435621831154</v>
      </c>
      <c r="H44" s="353">
        <f t="shared" si="7"/>
        <v>55.572679959104647</v>
      </c>
      <c r="I44" s="380">
        <f t="shared" si="8"/>
        <v>1.6677663662949607E-2</v>
      </c>
      <c r="J44" s="381">
        <f t="shared" si="13"/>
        <v>-0.50391968255089004</v>
      </c>
      <c r="K44" s="350">
        <f t="shared" si="9"/>
        <v>1.6677663662949607E-2</v>
      </c>
      <c r="L44" s="348">
        <f t="shared" si="10"/>
        <v>-0.36232015414549323</v>
      </c>
      <c r="M44" s="382">
        <f t="shared" si="11"/>
        <v>12.135333603812228</v>
      </c>
      <c r="N44" s="348">
        <f t="shared" si="14"/>
        <v>-0.20843166595121709</v>
      </c>
      <c r="O44" s="355"/>
      <c r="U44" s="355"/>
      <c r="V44" s="355"/>
      <c r="W44" s="355"/>
    </row>
    <row r="46" spans="2:23" ht="15">
      <c r="D46"/>
      <c r="F46" s="383">
        <f>SUM(F30:F44)</f>
        <v>4.5854797960356244</v>
      </c>
      <c r="I46"/>
      <c r="J46" s="348">
        <f>SUM(J30:J44)</f>
        <v>20.407141126112389</v>
      </c>
      <c r="K46"/>
      <c r="N46" s="348">
        <f>SUM(N30:N44)</f>
        <v>-8.553079385318858</v>
      </c>
    </row>
    <row r="47" spans="2:23">
      <c r="B47" s="355"/>
      <c r="F47" s="384"/>
      <c r="I47" s="355"/>
    </row>
    <row r="48" spans="2:23">
      <c r="B48" s="355"/>
      <c r="E48" s="385" t="s">
        <v>263</v>
      </c>
      <c r="F48" s="384"/>
      <c r="I48" s="348" t="s">
        <v>264</v>
      </c>
      <c r="M48" s="348" t="s">
        <v>265</v>
      </c>
    </row>
    <row r="49" spans="2:13">
      <c r="B49" s="355"/>
      <c r="E49" s="385"/>
      <c r="F49" s="384"/>
      <c r="I49" s="348"/>
      <c r="M49" s="348"/>
    </row>
    <row r="50" spans="2:13">
      <c r="B50" s="386" t="s">
        <v>266</v>
      </c>
      <c r="C50" s="387">
        <f>F46+J46+N46</f>
        <v>16.439541536829154</v>
      </c>
      <c r="D50" s="355"/>
      <c r="E50" s="385"/>
      <c r="F50" s="384"/>
      <c r="I50" s="348"/>
      <c r="M50" s="348"/>
    </row>
    <row r="51" spans="2:13">
      <c r="B51" s="355"/>
      <c r="E51" s="385"/>
      <c r="F51" s="384"/>
      <c r="I51" s="348"/>
      <c r="M51" s="348"/>
    </row>
    <row r="52" spans="2:13">
      <c r="B52" s="355"/>
      <c r="E52" s="385"/>
      <c r="F52" s="384"/>
    </row>
    <row r="53" spans="2:13" ht="15">
      <c r="B53" s="64" t="s">
        <v>322</v>
      </c>
      <c r="F53" s="384"/>
    </row>
    <row r="54" spans="2:13">
      <c r="B54" s="355" t="s">
        <v>267</v>
      </c>
      <c r="F54" s="384"/>
    </row>
    <row r="55" spans="2:13">
      <c r="B55" s="355"/>
      <c r="F55" s="384"/>
    </row>
    <row r="56" spans="2:13">
      <c r="B56" s="388" t="s">
        <v>273</v>
      </c>
      <c r="G56" s="389">
        <f>(POWER(D6/C6,1/12)-1)*100</f>
        <v>1.6595604605531999</v>
      </c>
    </row>
    <row r="57" spans="2:13">
      <c r="B57" s="355"/>
      <c r="F57" s="384"/>
    </row>
    <row r="58" spans="2:13">
      <c r="B58" s="355"/>
      <c r="F58" s="384"/>
    </row>
    <row r="59" spans="2:13" ht="15">
      <c r="B59" s="390"/>
      <c r="C59" s="367"/>
      <c r="D59" s="367"/>
      <c r="E59" s="367"/>
      <c r="F59" s="384"/>
    </row>
    <row r="60" spans="2:13">
      <c r="B60" s="341" t="s">
        <v>64</v>
      </c>
      <c r="C60" s="348"/>
      <c r="F60" s="384"/>
    </row>
    <row r="61" spans="2:13">
      <c r="B61" s="347" t="s">
        <v>249</v>
      </c>
      <c r="C61" s="348">
        <f t="shared" ref="C61:C75" si="15">$G$56*(F30/$C$29)</f>
        <v>0.22538358636183223</v>
      </c>
      <c r="D61" s="348">
        <f t="shared" ref="D61:D75" si="16">$G$56*(J30/$C$29)</f>
        <v>0.2413175966987342</v>
      </c>
      <c r="E61" s="348">
        <f t="shared" ref="E61:E75" si="17">$G$56*(N30/$C$29)</f>
        <v>-5.3060460205521895E-2</v>
      </c>
      <c r="F61" s="384">
        <f t="shared" ref="F61:F75" si="18">SUM(C61:E61)</f>
        <v>0.4136407228550445</v>
      </c>
      <c r="G61" s="351"/>
    </row>
    <row r="62" spans="2:13">
      <c r="B62" s="347" t="s">
        <v>206</v>
      </c>
      <c r="C62" s="348">
        <f t="shared" si="15"/>
        <v>-0.88818277464002948</v>
      </c>
      <c r="D62" s="348">
        <f t="shared" si="16"/>
        <v>2.7029864001003236</v>
      </c>
      <c r="E62" s="348">
        <f t="shared" si="17"/>
        <v>-1.0497469323757465</v>
      </c>
      <c r="F62" s="384">
        <f t="shared" si="18"/>
        <v>0.76505669308454771</v>
      </c>
      <c r="G62" s="351"/>
    </row>
    <row r="63" spans="2:13">
      <c r="B63" s="347" t="s">
        <v>67</v>
      </c>
      <c r="C63" s="348">
        <f t="shared" si="15"/>
        <v>8.4659821850736477E-2</v>
      </c>
      <c r="D63" s="348">
        <f t="shared" si="16"/>
        <v>-3.1630136619417444E-2</v>
      </c>
      <c r="E63" s="348">
        <f t="shared" si="17"/>
        <v>-1.1623026805517024E-2</v>
      </c>
      <c r="F63" s="384">
        <f t="shared" si="18"/>
        <v>4.1406658425802011E-2</v>
      </c>
      <c r="G63" s="351"/>
    </row>
    <row r="64" spans="2:13">
      <c r="B64" s="347" t="s">
        <v>68</v>
      </c>
      <c r="C64" s="348">
        <f t="shared" si="15"/>
        <v>0.18538082322371366</v>
      </c>
      <c r="D64" s="348">
        <f t="shared" si="16"/>
        <v>-0.27263639812360363</v>
      </c>
      <c r="E64" s="348">
        <f t="shared" si="17"/>
        <v>1.1649966230896688E-2</v>
      </c>
      <c r="F64" s="384">
        <f t="shared" si="18"/>
        <v>-7.5605608668993282E-2</v>
      </c>
      <c r="G64" s="351"/>
    </row>
    <row r="65" spans="2:7">
      <c r="B65" s="347" t="s">
        <v>69</v>
      </c>
      <c r="C65" s="348">
        <f t="shared" si="15"/>
        <v>0.15686618192224097</v>
      </c>
      <c r="D65" s="348">
        <f t="shared" si="16"/>
        <v>6.6943331366950964E-2</v>
      </c>
      <c r="E65" s="348">
        <f t="shared" si="17"/>
        <v>4.3797044579772437E-3</v>
      </c>
      <c r="F65" s="384">
        <f t="shared" si="18"/>
        <v>0.22818921774716919</v>
      </c>
      <c r="G65" s="351"/>
    </row>
    <row r="66" spans="2:7">
      <c r="B66" s="347" t="s">
        <v>70</v>
      </c>
      <c r="C66" s="348">
        <f t="shared" si="15"/>
        <v>0.10377937137502226</v>
      </c>
      <c r="D66" s="348">
        <f t="shared" si="16"/>
        <v>4.9537385528241407E-3</v>
      </c>
      <c r="E66" s="348">
        <f t="shared" si="17"/>
        <v>-8.7801252962442262E-4</v>
      </c>
      <c r="F66" s="384">
        <f t="shared" si="18"/>
        <v>0.10785509739822198</v>
      </c>
      <c r="G66" s="351"/>
    </row>
    <row r="67" spans="2:7">
      <c r="B67" s="347" t="s">
        <v>71</v>
      </c>
      <c r="C67" s="348">
        <f t="shared" si="15"/>
        <v>0.21622426279376458</v>
      </c>
      <c r="D67" s="348">
        <f t="shared" si="16"/>
        <v>8.1933106436912276E-2</v>
      </c>
      <c r="E67" s="348">
        <f t="shared" si="17"/>
        <v>7.8807888961446148E-3</v>
      </c>
      <c r="F67" s="384">
        <f t="shared" si="18"/>
        <v>0.3060381581268215</v>
      </c>
      <c r="G67" s="351"/>
    </row>
    <row r="68" spans="2:7">
      <c r="B68" s="347" t="s">
        <v>72</v>
      </c>
      <c r="C68" s="348">
        <f t="shared" si="15"/>
        <v>7.6141046308425775E-2</v>
      </c>
      <c r="D68" s="348">
        <f t="shared" si="16"/>
        <v>3.8638697429552532E-2</v>
      </c>
      <c r="E68" s="348">
        <f t="shared" si="17"/>
        <v>5.8876318617915825E-3</v>
      </c>
      <c r="F68" s="384">
        <f t="shared" si="18"/>
        <v>0.12066737559976989</v>
      </c>
      <c r="G68" s="351"/>
    </row>
    <row r="69" spans="2:7">
      <c r="B69" s="347" t="s">
        <v>73</v>
      </c>
      <c r="C69" s="348">
        <f t="shared" si="15"/>
        <v>0.21469475592711057</v>
      </c>
      <c r="D69" s="348">
        <f t="shared" si="16"/>
        <v>-1.3698417738769751E-2</v>
      </c>
      <c r="E69" s="348">
        <f t="shared" si="17"/>
        <v>-6.517333474316625E-2</v>
      </c>
      <c r="F69" s="384">
        <f t="shared" si="18"/>
        <v>0.13582300344517456</v>
      </c>
      <c r="G69" s="351"/>
    </row>
    <row r="70" spans="2:7">
      <c r="B70" s="347" t="s">
        <v>82</v>
      </c>
      <c r="C70" s="348">
        <f t="shared" si="15"/>
        <v>0.1225787770745491</v>
      </c>
      <c r="D70" s="348">
        <f t="shared" si="16"/>
        <v>-1.4743824829483029E-4</v>
      </c>
      <c r="E70" s="348">
        <f t="shared" si="17"/>
        <v>5.2185203962617143E-4</v>
      </c>
      <c r="F70" s="384">
        <f t="shared" si="18"/>
        <v>0.12295319086588044</v>
      </c>
      <c r="G70" s="351"/>
    </row>
    <row r="71" spans="2:7">
      <c r="B71" s="347" t="s">
        <v>74</v>
      </c>
      <c r="C71" s="348">
        <f t="shared" si="15"/>
        <v>5.2603735556936981E-2</v>
      </c>
      <c r="D71" s="348">
        <f t="shared" si="16"/>
        <v>-6.3489255042281567E-3</v>
      </c>
      <c r="E71" s="348">
        <f t="shared" si="17"/>
        <v>-9.2371163175911976E-4</v>
      </c>
      <c r="F71" s="384">
        <f t="shared" si="18"/>
        <v>4.5331098420949706E-2</v>
      </c>
      <c r="G71" s="351"/>
    </row>
    <row r="72" spans="2:7">
      <c r="B72" s="347" t="s">
        <v>75</v>
      </c>
      <c r="C72" s="348">
        <f t="shared" si="15"/>
        <v>3.5800906790002029E-2</v>
      </c>
      <c r="D72" s="348">
        <f t="shared" si="16"/>
        <v>-4.6739424897837677E-3</v>
      </c>
      <c r="E72" s="348">
        <f t="shared" si="17"/>
        <v>-6.3809117393164158E-4</v>
      </c>
      <c r="F72" s="384">
        <f t="shared" si="18"/>
        <v>3.048887312628662E-2</v>
      </c>
      <c r="G72" s="351"/>
    </row>
    <row r="73" spans="2:7">
      <c r="B73" s="347" t="s">
        <v>76</v>
      </c>
      <c r="C73" s="348">
        <f t="shared" si="15"/>
        <v>6.0899977212371722E-3</v>
      </c>
      <c r="D73" s="348">
        <f t="shared" si="16"/>
        <v>1.6308744742464222E-2</v>
      </c>
      <c r="E73" s="348">
        <f t="shared" si="17"/>
        <v>3.2239239959525657E-3</v>
      </c>
      <c r="F73" s="384">
        <f t="shared" si="18"/>
        <v>2.5622666459653963E-2</v>
      </c>
      <c r="G73" s="351"/>
    </row>
    <row r="74" spans="2:7">
      <c r="B74" s="347" t="s">
        <v>77</v>
      </c>
      <c r="C74" s="348">
        <f t="shared" si="15"/>
        <v>3.9439576653560085E-2</v>
      </c>
      <c r="D74" s="348">
        <f t="shared" si="16"/>
        <v>3.5733553257193983E-2</v>
      </c>
      <c r="E74" s="348">
        <f t="shared" si="17"/>
        <v>7.3322759833504393E-3</v>
      </c>
      <c r="F74" s="384">
        <f t="shared" si="18"/>
        <v>8.2505405894104503E-2</v>
      </c>
      <c r="G74" s="351"/>
    </row>
    <row r="75" spans="2:7">
      <c r="B75" s="347" t="s">
        <v>78</v>
      </c>
      <c r="C75" s="348">
        <f t="shared" si="15"/>
        <v>-4.3754571062319791E-3</v>
      </c>
      <c r="D75" s="348">
        <f t="shared" si="16"/>
        <v>-6.891324192301268E-2</v>
      </c>
      <c r="E75" s="348">
        <f t="shared" si="17"/>
        <v>-2.8503950763348523E-2</v>
      </c>
      <c r="F75" s="384">
        <f t="shared" si="18"/>
        <v>-0.10179264979259318</v>
      </c>
      <c r="G75" s="351"/>
    </row>
    <row r="76" spans="2:7">
      <c r="B76" s="352"/>
    </row>
    <row r="77" spans="2:7" ht="22.5">
      <c r="B77" s="352"/>
      <c r="C77" s="391" t="s">
        <v>269</v>
      </c>
      <c r="D77" s="392" t="s">
        <v>270</v>
      </c>
      <c r="E77" s="392" t="s">
        <v>271</v>
      </c>
      <c r="G77" s="391"/>
    </row>
    <row r="82" spans="3:7">
      <c r="C82" s="385" t="s">
        <v>272</v>
      </c>
      <c r="D82" s="385" t="s">
        <v>272</v>
      </c>
      <c r="E82" s="385" t="s">
        <v>272</v>
      </c>
      <c r="G82" s="393" t="s">
        <v>266</v>
      </c>
    </row>
    <row r="84" spans="3:7">
      <c r="C84" s="348">
        <f>SUM(C61:C75)</f>
        <v>0.62708461181287045</v>
      </c>
      <c r="D84" s="348">
        <f>SUM(D61:D75)</f>
        <v>2.7907666679378464</v>
      </c>
      <c r="E84" s="348">
        <f>SUM(E61:E75)</f>
        <v>-1.1696713767628759</v>
      </c>
      <c r="G84" s="342">
        <f>SUM(C84:E84)</f>
        <v>2.2481799029878413</v>
      </c>
    </row>
  </sheetData>
  <pageMargins left="0.70866141732283472" right="0.70866141732283472" top="0.74803149606299213" bottom="0.74803149606299213" header="0.31496062992125984" footer="0.31496062992125984"/>
  <pageSetup scale="50" fitToWidth="2" orientation="landscape" r:id="rId1"/>
  <drawing r:id="rId2"/>
</worksheet>
</file>

<file path=xl/worksheets/sheet19.xml><?xml version="1.0" encoding="utf-8"?>
<worksheet xmlns="http://schemas.openxmlformats.org/spreadsheetml/2006/main" xmlns:r="http://schemas.openxmlformats.org/officeDocument/2006/relationships">
  <dimension ref="B1:W87"/>
  <sheetViews>
    <sheetView zoomScaleNormal="100" workbookViewId="0"/>
  </sheetViews>
  <sheetFormatPr defaultRowHeight="11.25"/>
  <cols>
    <col min="1" max="1" width="9.140625" style="337"/>
    <col min="2" max="2" width="31.140625" style="337" customWidth="1"/>
    <col min="3" max="14" width="15.7109375" style="337" customWidth="1"/>
    <col min="15" max="16384" width="9.140625" style="337"/>
  </cols>
  <sheetData>
    <row r="1" spans="2:16" ht="15">
      <c r="B1" s="11" t="str">
        <f>ToC!B45</f>
        <v>Appendix Table 30: CSLS Labour Productivity Growth Decomposition for Newfoundland and Labrador, Oil and Gas Extraction+, 2007-2010</v>
      </c>
    </row>
    <row r="3" spans="2:16" ht="15">
      <c r="B3" s="413" t="s">
        <v>294</v>
      </c>
    </row>
    <row r="5" spans="2:16" ht="45">
      <c r="B5" s="338"/>
      <c r="C5" s="339" t="s">
        <v>241</v>
      </c>
      <c r="D5" s="339" t="s">
        <v>242</v>
      </c>
      <c r="E5" s="340" t="s">
        <v>243</v>
      </c>
      <c r="F5" s="339" t="s">
        <v>244</v>
      </c>
      <c r="G5" s="339" t="s">
        <v>245</v>
      </c>
      <c r="H5" s="339" t="s">
        <v>246</v>
      </c>
      <c r="I5" s="339" t="s">
        <v>247</v>
      </c>
      <c r="J5" s="339" t="s">
        <v>248</v>
      </c>
    </row>
    <row r="6" spans="2:16">
      <c r="B6" s="341" t="s">
        <v>64</v>
      </c>
      <c r="C6" s="342">
        <v>79.565618357345301</v>
      </c>
      <c r="D6" s="342">
        <v>73.760953277753543</v>
      </c>
      <c r="E6" s="343">
        <f t="shared" ref="E6:E22" si="0">D6-C6</f>
        <v>-5.8046650795917571</v>
      </c>
      <c r="F6" s="344">
        <v>270.976</v>
      </c>
      <c r="G6" s="344">
        <v>261.24599999999998</v>
      </c>
      <c r="H6" s="345">
        <f t="shared" ref="H6:I22" si="1">F6/F$6</f>
        <v>1</v>
      </c>
      <c r="I6" s="345">
        <f t="shared" si="1"/>
        <v>1</v>
      </c>
      <c r="J6" s="345">
        <f t="shared" ref="J6:J22" si="2">I6-H6</f>
        <v>0</v>
      </c>
      <c r="L6" s="346"/>
      <c r="M6" s="346"/>
    </row>
    <row r="7" spans="2:16">
      <c r="B7" s="347" t="s">
        <v>249</v>
      </c>
      <c r="C7" s="348">
        <v>31.2272615837215</v>
      </c>
      <c r="D7" s="348">
        <v>43.831125459200713</v>
      </c>
      <c r="E7" s="343">
        <f t="shared" si="0"/>
        <v>12.603863875479213</v>
      </c>
      <c r="F7" s="349">
        <v>12.237</v>
      </c>
      <c r="G7" s="349">
        <v>8.9830000000000005</v>
      </c>
      <c r="H7" s="350">
        <f t="shared" si="1"/>
        <v>4.5158980869154465E-2</v>
      </c>
      <c r="I7" s="350">
        <f t="shared" si="1"/>
        <v>3.4385215467413861E-2</v>
      </c>
      <c r="J7" s="350">
        <f t="shared" si="2"/>
        <v>-1.0773765401740604E-2</v>
      </c>
      <c r="O7" s="351"/>
      <c r="P7" s="351"/>
    </row>
    <row r="8" spans="2:16">
      <c r="B8" s="347" t="s">
        <v>15</v>
      </c>
      <c r="C8" s="348">
        <v>2161.3396268824454</v>
      </c>
      <c r="D8" s="348">
        <v>1455.1937345424569</v>
      </c>
      <c r="E8" s="343">
        <f t="shared" si="0"/>
        <v>-706.14589233998845</v>
      </c>
      <c r="F8" s="349">
        <v>4.4489999999999998</v>
      </c>
      <c r="G8" s="349">
        <v>4.8519999999999994</v>
      </c>
      <c r="H8" s="350">
        <f t="shared" si="1"/>
        <v>1.6418428200283421E-2</v>
      </c>
      <c r="I8" s="350">
        <f t="shared" si="1"/>
        <v>1.8572533167971948E-2</v>
      </c>
      <c r="J8" s="350">
        <f t="shared" si="2"/>
        <v>2.154104967688527E-3</v>
      </c>
      <c r="O8" s="351"/>
      <c r="P8" s="351"/>
    </row>
    <row r="9" spans="2:16">
      <c r="B9" s="347" t="s">
        <v>314</v>
      </c>
      <c r="C9" s="348">
        <v>564.59737495565798</v>
      </c>
      <c r="D9" s="348">
        <v>413.1732840874115</v>
      </c>
      <c r="E9" s="343">
        <f t="shared" si="0"/>
        <v>-151.42409086824648</v>
      </c>
      <c r="F9" s="349">
        <v>5.6379999999999999</v>
      </c>
      <c r="G9" s="349">
        <v>6.4980000000000002</v>
      </c>
      <c r="H9" s="350">
        <f t="shared" si="1"/>
        <v>2.0806270666036845E-2</v>
      </c>
      <c r="I9" s="350">
        <f t="shared" si="1"/>
        <v>2.4873108105004482E-2</v>
      </c>
      <c r="J9" s="350">
        <f t="shared" si="2"/>
        <v>4.0668374389676368E-3</v>
      </c>
      <c r="O9" s="351"/>
      <c r="P9" s="351"/>
    </row>
    <row r="10" spans="2:16">
      <c r="B10" s="347" t="s">
        <v>67</v>
      </c>
      <c r="C10" s="348">
        <v>115.65436051987191</v>
      </c>
      <c r="D10" s="348">
        <v>148.5248730964467</v>
      </c>
      <c r="E10" s="343">
        <f t="shared" si="0"/>
        <v>32.870512576574782</v>
      </c>
      <c r="F10" s="349">
        <v>5.3090000000000002</v>
      </c>
      <c r="G10" s="349">
        <v>3.94</v>
      </c>
      <c r="H10" s="350">
        <f t="shared" si="1"/>
        <v>1.9592141001417099E-2</v>
      </c>
      <c r="I10" s="350">
        <f t="shared" si="1"/>
        <v>1.5081570626918691E-2</v>
      </c>
      <c r="J10" s="350">
        <f t="shared" si="2"/>
        <v>-4.5105703744984082E-3</v>
      </c>
      <c r="O10" s="351"/>
      <c r="P10" s="351"/>
    </row>
    <row r="11" spans="2:16">
      <c r="B11" s="347" t="s">
        <v>68</v>
      </c>
      <c r="C11" s="348">
        <v>33.326540773142717</v>
      </c>
      <c r="D11" s="348">
        <v>33.116389204339526</v>
      </c>
      <c r="E11" s="343">
        <f t="shared" si="0"/>
        <v>-0.21015156880319097</v>
      </c>
      <c r="F11" s="349">
        <v>28.119</v>
      </c>
      <c r="G11" s="349">
        <v>41.387</v>
      </c>
      <c r="H11" s="350">
        <f t="shared" si="1"/>
        <v>0.10376933750590459</v>
      </c>
      <c r="I11" s="350">
        <f t="shared" si="1"/>
        <v>0.15842156434931062</v>
      </c>
      <c r="J11" s="350">
        <f t="shared" si="2"/>
        <v>5.4652226843406038E-2</v>
      </c>
      <c r="O11" s="351"/>
      <c r="P11" s="351"/>
    </row>
    <row r="12" spans="2:16">
      <c r="B12" s="347" t="s">
        <v>69</v>
      </c>
      <c r="C12" s="348">
        <v>36.424419641265203</v>
      </c>
      <c r="D12" s="348">
        <v>44.353766350924666</v>
      </c>
      <c r="E12" s="343">
        <f t="shared" si="0"/>
        <v>7.9293467096594625</v>
      </c>
      <c r="F12" s="349">
        <v>28.042999999999999</v>
      </c>
      <c r="G12" s="349">
        <v>22.17</v>
      </c>
      <c r="H12" s="350">
        <f t="shared" si="1"/>
        <v>0.1034888698630137</v>
      </c>
      <c r="I12" s="350">
        <f t="shared" si="1"/>
        <v>8.4862543349946043E-2</v>
      </c>
      <c r="J12" s="350">
        <f t="shared" si="2"/>
        <v>-1.8626326513067656E-2</v>
      </c>
      <c r="O12" s="351"/>
      <c r="P12" s="351"/>
    </row>
    <row r="13" spans="2:16">
      <c r="B13" s="347" t="s">
        <v>70</v>
      </c>
      <c r="C13" s="348">
        <v>41.239901704807245</v>
      </c>
      <c r="D13" s="348">
        <v>46.840967328635493</v>
      </c>
      <c r="E13" s="343">
        <f t="shared" si="0"/>
        <v>5.6010656238282479</v>
      </c>
      <c r="F13" s="349">
        <v>13.022</v>
      </c>
      <c r="G13" s="349">
        <v>12.488</v>
      </c>
      <c r="H13" s="350">
        <f t="shared" si="1"/>
        <v>4.8055916391119509E-2</v>
      </c>
      <c r="I13" s="350">
        <f t="shared" si="1"/>
        <v>4.7801688829685433E-2</v>
      </c>
      <c r="J13" s="350">
        <f t="shared" si="2"/>
        <v>-2.5422756143407554E-4</v>
      </c>
      <c r="O13" s="351"/>
      <c r="P13" s="351"/>
    </row>
    <row r="14" spans="2:16">
      <c r="B14" s="347" t="s">
        <v>71</v>
      </c>
      <c r="C14" s="348">
        <v>21.413490021827254</v>
      </c>
      <c r="D14" s="348">
        <v>24.953687786509498</v>
      </c>
      <c r="E14" s="343">
        <f t="shared" si="0"/>
        <v>3.5401977646822438</v>
      </c>
      <c r="F14" s="349">
        <v>51.311999999999998</v>
      </c>
      <c r="G14" s="349">
        <v>48.863999999999997</v>
      </c>
      <c r="H14" s="350">
        <f t="shared" si="1"/>
        <v>0.18935994331601322</v>
      </c>
      <c r="I14" s="350">
        <f t="shared" si="1"/>
        <v>0.18704209825222204</v>
      </c>
      <c r="J14" s="350">
        <f t="shared" si="2"/>
        <v>-2.3178450637911796E-3</v>
      </c>
      <c r="O14" s="351"/>
      <c r="P14" s="351"/>
    </row>
    <row r="15" spans="2:16">
      <c r="B15" s="347" t="s">
        <v>72</v>
      </c>
      <c r="C15" s="348">
        <v>32.412240314430093</v>
      </c>
      <c r="D15" s="348">
        <v>37.799869451697134</v>
      </c>
      <c r="E15" s="343">
        <f t="shared" si="0"/>
        <v>5.3876291372670408</v>
      </c>
      <c r="F15" s="349">
        <v>17.809999999999999</v>
      </c>
      <c r="G15" s="349">
        <v>15.32</v>
      </c>
      <c r="H15" s="350">
        <f t="shared" si="1"/>
        <v>6.572537789324516E-2</v>
      </c>
      <c r="I15" s="350">
        <f t="shared" si="1"/>
        <v>5.8642046194008715E-2</v>
      </c>
      <c r="J15" s="350">
        <f t="shared" si="2"/>
        <v>-7.0833316992364448E-3</v>
      </c>
      <c r="O15" s="351"/>
      <c r="P15" s="351"/>
    </row>
    <row r="16" spans="2:16">
      <c r="B16" s="347" t="s">
        <v>73</v>
      </c>
      <c r="C16" s="348">
        <v>59.449154532644435</v>
      </c>
      <c r="D16" s="348">
        <v>116.13172427899366</v>
      </c>
      <c r="E16" s="343">
        <f t="shared" si="0"/>
        <v>56.682569746349223</v>
      </c>
      <c r="F16" s="349">
        <v>8.516</v>
      </c>
      <c r="G16" s="349">
        <v>4.8890000000000002</v>
      </c>
      <c r="H16" s="350">
        <f t="shared" si="1"/>
        <v>3.1427137458667924E-2</v>
      </c>
      <c r="I16" s="350">
        <f t="shared" si="1"/>
        <v>1.8714162130712052E-2</v>
      </c>
      <c r="J16" s="350">
        <f t="shared" si="2"/>
        <v>-1.2712975327955872E-2</v>
      </c>
      <c r="O16" s="351"/>
      <c r="P16" s="351"/>
    </row>
    <row r="17" spans="2:23">
      <c r="B17" s="347" t="s">
        <v>82</v>
      </c>
      <c r="C17" s="348">
        <v>64.079398286511264</v>
      </c>
      <c r="D17" s="348">
        <v>71.731316137566139</v>
      </c>
      <c r="E17" s="343">
        <f t="shared" si="0"/>
        <v>7.6519178510548755</v>
      </c>
      <c r="F17" s="349">
        <v>20.076000000000001</v>
      </c>
      <c r="G17" s="349">
        <v>18.143999999999998</v>
      </c>
      <c r="H17" s="350">
        <f t="shared" si="1"/>
        <v>7.4087742087860176E-2</v>
      </c>
      <c r="I17" s="350">
        <f t="shared" si="1"/>
        <v>6.94517810799017E-2</v>
      </c>
      <c r="J17" s="350">
        <f t="shared" si="2"/>
        <v>-4.6359610079584751E-3</v>
      </c>
      <c r="O17" s="351"/>
      <c r="P17" s="351"/>
    </row>
    <row r="18" spans="2:23">
      <c r="B18" s="347" t="s">
        <v>74</v>
      </c>
      <c r="C18" s="348">
        <v>33.511424828991409</v>
      </c>
      <c r="D18" s="348">
        <v>34.047019675925924</v>
      </c>
      <c r="E18" s="343">
        <f t="shared" si="0"/>
        <v>0.53559484693451509</v>
      </c>
      <c r="F18" s="349">
        <v>13.742000000000001</v>
      </c>
      <c r="G18" s="349">
        <v>13.824</v>
      </c>
      <c r="H18" s="350">
        <f t="shared" si="1"/>
        <v>5.0712978271138409E-2</v>
      </c>
      <c r="I18" s="350">
        <f t="shared" si="1"/>
        <v>5.2915642727544156E-2</v>
      </c>
      <c r="J18" s="350">
        <f t="shared" si="2"/>
        <v>2.2026644564057465E-3</v>
      </c>
      <c r="O18" s="351"/>
      <c r="P18" s="351"/>
    </row>
    <row r="19" spans="2:23">
      <c r="B19" s="347" t="s">
        <v>75</v>
      </c>
      <c r="C19" s="348">
        <v>21.841157085316734</v>
      </c>
      <c r="D19" s="348">
        <v>26.363821138211385</v>
      </c>
      <c r="E19" s="343">
        <f t="shared" si="0"/>
        <v>4.5226640528946511</v>
      </c>
      <c r="F19" s="349">
        <v>13.654999999999999</v>
      </c>
      <c r="G19" s="349">
        <v>10.824</v>
      </c>
      <c r="H19" s="350">
        <f t="shared" si="1"/>
        <v>5.0391916627302788E-2</v>
      </c>
      <c r="I19" s="350">
        <f t="shared" si="1"/>
        <v>4.1432213316184748E-2</v>
      </c>
      <c r="J19" s="350">
        <f t="shared" si="2"/>
        <v>-8.9597033111180405E-3</v>
      </c>
      <c r="O19" s="351"/>
      <c r="P19" s="351"/>
    </row>
    <row r="20" spans="2:23">
      <c r="B20" s="347" t="s">
        <v>76</v>
      </c>
      <c r="C20" s="348">
        <v>13.42137781896818</v>
      </c>
      <c r="D20" s="348">
        <v>17.964215493511599</v>
      </c>
      <c r="E20" s="343">
        <f t="shared" si="0"/>
        <v>4.5428376745434189</v>
      </c>
      <c r="F20" s="349">
        <v>3.2370000000000001</v>
      </c>
      <c r="G20" s="349">
        <v>2.5430000000000001</v>
      </c>
      <c r="H20" s="350">
        <f t="shared" si="1"/>
        <v>1.1945707368918281E-2</v>
      </c>
      <c r="I20" s="350">
        <f t="shared" si="1"/>
        <v>9.734120331028993E-3</v>
      </c>
      <c r="J20" s="350">
        <f t="shared" si="2"/>
        <v>-2.2115870378892882E-3</v>
      </c>
      <c r="O20" s="351"/>
      <c r="P20" s="351"/>
    </row>
    <row r="21" spans="2:23">
      <c r="B21" s="347" t="s">
        <v>77</v>
      </c>
      <c r="C21" s="348">
        <v>15.961948757024476</v>
      </c>
      <c r="D21" s="348">
        <v>18.750038821885195</v>
      </c>
      <c r="E21" s="343">
        <f t="shared" si="0"/>
        <v>2.7880900648607181</v>
      </c>
      <c r="F21" s="349">
        <v>20.998000000000001</v>
      </c>
      <c r="G21" s="349">
        <v>19.318999999999999</v>
      </c>
      <c r="H21" s="350">
        <f t="shared" si="1"/>
        <v>7.7490257439773266E-2</v>
      </c>
      <c r="I21" s="350">
        <f t="shared" si="1"/>
        <v>7.3949457599350801E-2</v>
      </c>
      <c r="J21" s="350">
        <f t="shared" si="2"/>
        <v>-3.540799840422465E-3</v>
      </c>
      <c r="O21" s="351"/>
      <c r="P21" s="351"/>
    </row>
    <row r="22" spans="2:23">
      <c r="B22" s="347" t="s">
        <v>78</v>
      </c>
      <c r="C22" s="348">
        <v>26.791109140738349</v>
      </c>
      <c r="D22" s="348">
        <v>26.965881098569799</v>
      </c>
      <c r="E22" s="343">
        <f t="shared" si="0"/>
        <v>0.1747719578314495</v>
      </c>
      <c r="F22" s="349">
        <v>24.812000000000001</v>
      </c>
      <c r="G22" s="349">
        <v>27.199000000000002</v>
      </c>
      <c r="H22" s="350">
        <f t="shared" si="1"/>
        <v>9.1565304676428913E-2</v>
      </c>
      <c r="I22" s="350">
        <f t="shared" si="1"/>
        <v>0.1041125988531882</v>
      </c>
      <c r="J22" s="350">
        <f t="shared" si="2"/>
        <v>1.2547294176759288E-2</v>
      </c>
      <c r="O22" s="351"/>
      <c r="P22" s="351"/>
    </row>
    <row r="23" spans="2:23">
      <c r="B23" s="352"/>
      <c r="C23" s="348"/>
      <c r="D23" s="348"/>
      <c r="E23" s="353"/>
      <c r="F23" s="349"/>
      <c r="G23" s="349"/>
      <c r="H23" s="350"/>
      <c r="I23" s="350"/>
      <c r="J23" s="354"/>
    </row>
    <row r="24" spans="2:23">
      <c r="B24" s="352"/>
      <c r="C24" s="348"/>
      <c r="D24" s="348"/>
      <c r="E24" s="353"/>
      <c r="F24" s="349"/>
      <c r="G24" s="349"/>
      <c r="H24" s="350"/>
      <c r="I24" s="350"/>
      <c r="J24" s="354"/>
      <c r="M24" s="355"/>
    </row>
    <row r="25" spans="2:23" ht="15">
      <c r="B25" s="64" t="s">
        <v>298</v>
      </c>
    </row>
    <row r="28" spans="2:23" s="75" customFormat="1" ht="18">
      <c r="B28" s="356"/>
      <c r="C28" s="357" t="s">
        <v>250</v>
      </c>
      <c r="D28" s="358"/>
      <c r="E28" s="359" t="s">
        <v>251</v>
      </c>
      <c r="F28"/>
      <c r="G28" s="360"/>
      <c r="H28" s="249"/>
      <c r="I28" s="361" t="s">
        <v>252</v>
      </c>
      <c r="J28" s="8"/>
      <c r="K28" s="362" t="s">
        <v>253</v>
      </c>
      <c r="L28" s="363" t="s">
        <v>254</v>
      </c>
    </row>
    <row r="29" spans="2:23" ht="33.75">
      <c r="B29" s="338"/>
      <c r="C29" s="339" t="s">
        <v>255</v>
      </c>
      <c r="D29" s="364" t="s">
        <v>256</v>
      </c>
      <c r="E29" s="365" t="s">
        <v>257</v>
      </c>
      <c r="F29" s="366"/>
      <c r="G29" s="364" t="s">
        <v>258</v>
      </c>
      <c r="H29" s="365" t="s">
        <v>259</v>
      </c>
      <c r="I29" s="365" t="s">
        <v>260</v>
      </c>
      <c r="J29" s="338"/>
      <c r="K29" s="365" t="s">
        <v>260</v>
      </c>
      <c r="L29" s="365" t="s">
        <v>257</v>
      </c>
      <c r="M29" s="365" t="s">
        <v>261</v>
      </c>
      <c r="N29" s="367"/>
    </row>
    <row r="30" spans="2:23">
      <c r="B30" s="341" t="s">
        <v>64</v>
      </c>
      <c r="C30" s="368">
        <f t="shared" ref="C30:C46" si="3">$E$6</f>
        <v>-5.8046650795917571</v>
      </c>
      <c r="D30" s="369">
        <f t="shared" ref="D30:D46" si="4">H6</f>
        <v>1</v>
      </c>
      <c r="E30" s="370">
        <f t="shared" ref="E30:E46" si="5">E6</f>
        <v>-5.8046650795917571</v>
      </c>
      <c r="F30" s="371"/>
      <c r="G30" s="372">
        <f t="shared" ref="G30:G46" si="6">C6</f>
        <v>79.565618357345301</v>
      </c>
      <c r="H30" s="370">
        <f t="shared" ref="H30:H46" si="7">$C$6</f>
        <v>79.565618357345301</v>
      </c>
      <c r="I30" s="373">
        <f t="shared" ref="I30:I46" si="8">J6</f>
        <v>0</v>
      </c>
      <c r="J30" s="341"/>
      <c r="K30" s="374">
        <f t="shared" ref="K30:K46" si="9">J6</f>
        <v>0</v>
      </c>
      <c r="L30" s="375">
        <f t="shared" ref="L30:L46" si="10">E6</f>
        <v>-5.8046650795917571</v>
      </c>
      <c r="M30" s="375">
        <f t="shared" ref="M30:M46" si="11">$E$6</f>
        <v>-5.8046650795917571</v>
      </c>
      <c r="N30" s="376"/>
    </row>
    <row r="31" spans="2:23">
      <c r="B31" s="347" t="s">
        <v>249</v>
      </c>
      <c r="C31" s="348">
        <f t="shared" si="3"/>
        <v>-5.8046650795917571</v>
      </c>
      <c r="D31" s="377">
        <f t="shared" si="4"/>
        <v>4.5158980869154465E-2</v>
      </c>
      <c r="E31" s="353">
        <f t="shared" si="5"/>
        <v>12.603863875479213</v>
      </c>
      <c r="F31" s="378">
        <f t="shared" ref="F31:F46" si="12">D31*E31</f>
        <v>0.56917764763019285</v>
      </c>
      <c r="G31" s="379">
        <f t="shared" si="6"/>
        <v>31.2272615837215</v>
      </c>
      <c r="H31" s="353">
        <f t="shared" si="7"/>
        <v>79.565618357345301</v>
      </c>
      <c r="I31" s="380">
        <f t="shared" si="8"/>
        <v>-1.0773765401740604E-2</v>
      </c>
      <c r="J31" s="381">
        <f t="shared" ref="J31:J46" si="13">(G31-H31)*I31</f>
        <v>0.52078611578466161</v>
      </c>
      <c r="K31" s="350">
        <f t="shared" si="9"/>
        <v>-1.0773765401740604E-2</v>
      </c>
      <c r="L31" s="348">
        <f t="shared" si="10"/>
        <v>12.603863875479213</v>
      </c>
      <c r="M31" s="382">
        <f t="shared" si="11"/>
        <v>-5.8046650795917571</v>
      </c>
      <c r="N31" s="348">
        <f t="shared" ref="N31:N46" si="14">K31*(L31-M31)</f>
        <v>-0.19832917235308373</v>
      </c>
      <c r="O31" s="355"/>
      <c r="U31" s="355"/>
      <c r="V31" s="355"/>
      <c r="W31" s="355"/>
    </row>
    <row r="32" spans="2:23">
      <c r="B32" s="347" t="s">
        <v>15</v>
      </c>
      <c r="C32" s="348">
        <f t="shared" si="3"/>
        <v>-5.8046650795917571</v>
      </c>
      <c r="D32" s="377">
        <f t="shared" si="4"/>
        <v>1.6418428200283421E-2</v>
      </c>
      <c r="E32" s="353">
        <f t="shared" si="5"/>
        <v>-706.14589233998845</v>
      </c>
      <c r="F32" s="378">
        <f t="shared" si="12"/>
        <v>-11.593805632309166</v>
      </c>
      <c r="G32" s="379">
        <f t="shared" si="6"/>
        <v>2161.3396268824454</v>
      </c>
      <c r="H32" s="353">
        <f t="shared" si="7"/>
        <v>79.565618357345301</v>
      </c>
      <c r="I32" s="380">
        <f t="shared" si="8"/>
        <v>2.154104967688527E-3</v>
      </c>
      <c r="J32" s="381">
        <f t="shared" si="13"/>
        <v>4.4843597333687768</v>
      </c>
      <c r="K32" s="350">
        <f t="shared" si="9"/>
        <v>2.154104967688527E-3</v>
      </c>
      <c r="L32" s="348">
        <f t="shared" si="10"/>
        <v>-706.14589233998845</v>
      </c>
      <c r="M32" s="382">
        <f t="shared" si="11"/>
        <v>-5.8046650795917571</v>
      </c>
      <c r="N32" s="348">
        <f t="shared" si="14"/>
        <v>-1.5086085167187</v>
      </c>
      <c r="O32" s="355"/>
      <c r="U32" s="355"/>
      <c r="V32" s="355"/>
      <c r="W32" s="355"/>
    </row>
    <row r="33" spans="2:23">
      <c r="B33" s="347" t="s">
        <v>314</v>
      </c>
      <c r="C33" s="348">
        <f t="shared" si="3"/>
        <v>-5.8046650795917571</v>
      </c>
      <c r="D33" s="377">
        <f t="shared" si="4"/>
        <v>2.0806270666036845E-2</v>
      </c>
      <c r="E33" s="353">
        <f t="shared" si="5"/>
        <v>-151.42409086824648</v>
      </c>
      <c r="F33" s="378">
        <f t="shared" si="12"/>
        <v>-3.1505706199632946</v>
      </c>
      <c r="G33" s="379">
        <f t="shared" si="6"/>
        <v>564.59737495565798</v>
      </c>
      <c r="H33" s="353">
        <f t="shared" si="7"/>
        <v>79.565618357345301</v>
      </c>
      <c r="I33" s="380">
        <f t="shared" si="8"/>
        <v>4.0668374389676368E-3</v>
      </c>
      <c r="J33" s="381">
        <f t="shared" si="13"/>
        <v>1.972545306822256</v>
      </c>
      <c r="K33" s="350">
        <f t="shared" si="9"/>
        <v>4.0668374389676368E-3</v>
      </c>
      <c r="L33" s="348">
        <f t="shared" si="10"/>
        <v>-151.42409086824648</v>
      </c>
      <c r="M33" s="382">
        <f t="shared" si="11"/>
        <v>-5.8046650795917571</v>
      </c>
      <c r="N33" s="348">
        <f t="shared" si="14"/>
        <v>-0.59221053263827039</v>
      </c>
      <c r="O33" s="355"/>
      <c r="U33" s="355"/>
      <c r="V33" s="355"/>
      <c r="W33" s="355"/>
    </row>
    <row r="34" spans="2:23">
      <c r="B34" s="347" t="s">
        <v>67</v>
      </c>
      <c r="C34" s="348">
        <f t="shared" si="3"/>
        <v>-5.8046650795917571</v>
      </c>
      <c r="D34" s="377">
        <f t="shared" si="4"/>
        <v>1.9592141001417099E-2</v>
      </c>
      <c r="E34" s="353">
        <f t="shared" si="5"/>
        <v>32.870512576574782</v>
      </c>
      <c r="F34" s="378">
        <f t="shared" si="12"/>
        <v>0.64400371718910721</v>
      </c>
      <c r="G34" s="379">
        <f t="shared" si="6"/>
        <v>115.65436051987191</v>
      </c>
      <c r="H34" s="353">
        <f t="shared" si="7"/>
        <v>79.565618357345301</v>
      </c>
      <c r="I34" s="380">
        <f t="shared" si="8"/>
        <v>-4.5105703744984082E-3</v>
      </c>
      <c r="J34" s="381">
        <f t="shared" si="13"/>
        <v>-0.16278081125120417</v>
      </c>
      <c r="K34" s="350">
        <f t="shared" si="9"/>
        <v>-4.5105703744984082E-3</v>
      </c>
      <c r="L34" s="348">
        <f t="shared" si="10"/>
        <v>32.870512576574782</v>
      </c>
      <c r="M34" s="382">
        <f t="shared" si="11"/>
        <v>-5.8046650795917571</v>
      </c>
      <c r="N34" s="348">
        <f t="shared" si="14"/>
        <v>-0.17444711056436757</v>
      </c>
      <c r="O34" s="355"/>
      <c r="U34" s="355"/>
      <c r="V34" s="355"/>
      <c r="W34" s="355"/>
    </row>
    <row r="35" spans="2:23">
      <c r="B35" s="347" t="s">
        <v>68</v>
      </c>
      <c r="C35" s="348">
        <f t="shared" si="3"/>
        <v>-5.8046650795917571</v>
      </c>
      <c r="D35" s="377">
        <f t="shared" si="4"/>
        <v>0.10376933750590459</v>
      </c>
      <c r="E35" s="353">
        <f t="shared" si="5"/>
        <v>-0.21015156880319097</v>
      </c>
      <c r="F35" s="378">
        <f t="shared" si="12"/>
        <v>-2.1807289070533652E-2</v>
      </c>
      <c r="G35" s="379">
        <f t="shared" si="6"/>
        <v>33.326540773142717</v>
      </c>
      <c r="H35" s="353">
        <f t="shared" si="7"/>
        <v>79.565618357345301</v>
      </c>
      <c r="I35" s="380">
        <f t="shared" si="8"/>
        <v>5.4652226843406038E-2</v>
      </c>
      <c r="J35" s="381">
        <f t="shared" si="13"/>
        <v>-2.5270685571616909</v>
      </c>
      <c r="K35" s="350">
        <f t="shared" si="9"/>
        <v>5.4652226843406038E-2</v>
      </c>
      <c r="L35" s="348">
        <f t="shared" si="10"/>
        <v>-0.21015156880319097</v>
      </c>
      <c r="M35" s="382">
        <f t="shared" si="11"/>
        <v>-5.8046650795917571</v>
      </c>
      <c r="N35" s="348">
        <f t="shared" si="14"/>
        <v>0.30575262147011661</v>
      </c>
      <c r="O35" s="355"/>
      <c r="U35" s="355"/>
      <c r="V35" s="355"/>
      <c r="W35" s="355"/>
    </row>
    <row r="36" spans="2:23">
      <c r="B36" s="347" t="s">
        <v>69</v>
      </c>
      <c r="C36" s="348">
        <f t="shared" si="3"/>
        <v>-5.8046650795917571</v>
      </c>
      <c r="D36" s="377">
        <f t="shared" si="4"/>
        <v>0.1034888698630137</v>
      </c>
      <c r="E36" s="353">
        <f t="shared" si="5"/>
        <v>7.9293467096594625</v>
      </c>
      <c r="F36" s="378">
        <f t="shared" si="12"/>
        <v>0.82059912973466398</v>
      </c>
      <c r="G36" s="379">
        <f t="shared" si="6"/>
        <v>36.424419641265203</v>
      </c>
      <c r="H36" s="353">
        <f t="shared" si="7"/>
        <v>79.565618357345301</v>
      </c>
      <c r="I36" s="380">
        <f t="shared" si="8"/>
        <v>-1.8626326513067656E-2</v>
      </c>
      <c r="J36" s="381">
        <f t="shared" si="13"/>
        <v>0.80356205345084308</v>
      </c>
      <c r="K36" s="350">
        <f t="shared" si="9"/>
        <v>-1.8626326513067656E-2</v>
      </c>
      <c r="L36" s="348">
        <f t="shared" si="10"/>
        <v>7.9293467096594625</v>
      </c>
      <c r="M36" s="382">
        <f t="shared" si="11"/>
        <v>-5.8046650795917571</v>
      </c>
      <c r="N36" s="348">
        <f t="shared" si="14"/>
        <v>-0.25581418792091376</v>
      </c>
      <c r="O36" s="355"/>
      <c r="U36" s="355"/>
      <c r="V36" s="355"/>
      <c r="W36" s="355"/>
    </row>
    <row r="37" spans="2:23">
      <c r="B37" s="347" t="s">
        <v>70</v>
      </c>
      <c r="C37" s="348">
        <f t="shared" si="3"/>
        <v>-5.8046650795917571</v>
      </c>
      <c r="D37" s="377">
        <f t="shared" si="4"/>
        <v>4.8055916391119509E-2</v>
      </c>
      <c r="E37" s="353">
        <f t="shared" si="5"/>
        <v>5.6010656238282479</v>
      </c>
      <c r="F37" s="378">
        <f t="shared" si="12"/>
        <v>0.26916434131986394</v>
      </c>
      <c r="G37" s="379">
        <f t="shared" si="6"/>
        <v>41.239901704807245</v>
      </c>
      <c r="H37" s="353">
        <f t="shared" si="7"/>
        <v>79.565618357345301</v>
      </c>
      <c r="I37" s="380">
        <f t="shared" si="8"/>
        <v>-2.5422756143407554E-4</v>
      </c>
      <c r="J37" s="381">
        <f t="shared" si="13"/>
        <v>9.7434534847880908E-3</v>
      </c>
      <c r="K37" s="350">
        <f t="shared" si="9"/>
        <v>-2.5422756143407554E-4</v>
      </c>
      <c r="L37" s="348">
        <f t="shared" si="10"/>
        <v>5.6010656238282479</v>
      </c>
      <c r="M37" s="382">
        <f t="shared" si="11"/>
        <v>-5.8046650795917571</v>
      </c>
      <c r="N37" s="348">
        <f t="shared" si="14"/>
        <v>-2.8996511031042309E-3</v>
      </c>
      <c r="O37" s="355"/>
      <c r="U37" s="355"/>
      <c r="V37" s="355"/>
      <c r="W37" s="355"/>
    </row>
    <row r="38" spans="2:23">
      <c r="B38" s="347" t="s">
        <v>71</v>
      </c>
      <c r="C38" s="348">
        <f t="shared" si="3"/>
        <v>-5.8046650795917571</v>
      </c>
      <c r="D38" s="377">
        <f t="shared" si="4"/>
        <v>0.18935994331601322</v>
      </c>
      <c r="E38" s="353">
        <f t="shared" si="5"/>
        <v>3.5401977646822438</v>
      </c>
      <c r="F38" s="378">
        <f t="shared" si="12"/>
        <v>0.67037164804770644</v>
      </c>
      <c r="G38" s="379">
        <f t="shared" si="6"/>
        <v>21.413490021827254</v>
      </c>
      <c r="H38" s="353">
        <f t="shared" si="7"/>
        <v>79.565618357345301</v>
      </c>
      <c r="I38" s="380">
        <f t="shared" si="8"/>
        <v>-2.3178450637911796E-3</v>
      </c>
      <c r="J38" s="381">
        <f t="shared" si="13"/>
        <v>0.13478762361143168</v>
      </c>
      <c r="K38" s="350">
        <f t="shared" si="9"/>
        <v>-2.3178450637911796E-3</v>
      </c>
      <c r="L38" s="348">
        <f t="shared" si="10"/>
        <v>3.5401977646822438</v>
      </c>
      <c r="M38" s="382">
        <f t="shared" si="11"/>
        <v>-5.8046650795917571</v>
      </c>
      <c r="N38" s="348">
        <f t="shared" si="14"/>
        <v>-2.1659944215406096E-2</v>
      </c>
      <c r="O38" s="355"/>
      <c r="U38" s="355"/>
      <c r="V38" s="355"/>
      <c r="W38" s="355"/>
    </row>
    <row r="39" spans="2:23">
      <c r="B39" s="347" t="s">
        <v>72</v>
      </c>
      <c r="C39" s="348">
        <f t="shared" si="3"/>
        <v>-5.8046650795917571</v>
      </c>
      <c r="D39" s="377">
        <f t="shared" si="4"/>
        <v>6.572537789324516E-2</v>
      </c>
      <c r="E39" s="353">
        <f t="shared" si="5"/>
        <v>5.3876291372670408</v>
      </c>
      <c r="F39" s="378">
        <f t="shared" si="12"/>
        <v>0.35410396099553465</v>
      </c>
      <c r="G39" s="379">
        <f t="shared" si="6"/>
        <v>32.412240314430093</v>
      </c>
      <c r="H39" s="353">
        <f t="shared" si="7"/>
        <v>79.565618357345301</v>
      </c>
      <c r="I39" s="380">
        <f t="shared" si="8"/>
        <v>-7.0833316992364448E-3</v>
      </c>
      <c r="J39" s="381">
        <f t="shared" si="13"/>
        <v>0.33400301741746102</v>
      </c>
      <c r="K39" s="350">
        <f t="shared" si="9"/>
        <v>-7.0833316992364448E-3</v>
      </c>
      <c r="L39" s="348">
        <f t="shared" si="10"/>
        <v>5.3876291372670408</v>
      </c>
      <c r="M39" s="382">
        <f t="shared" si="11"/>
        <v>-5.8046650795917571</v>
      </c>
      <c r="N39" s="348">
        <f t="shared" si="14"/>
        <v>-7.9278732413456662E-2</v>
      </c>
      <c r="O39" s="355"/>
      <c r="U39" s="355"/>
      <c r="V39" s="355"/>
      <c r="W39" s="355"/>
    </row>
    <row r="40" spans="2:23">
      <c r="B40" s="347" t="s">
        <v>73</v>
      </c>
      <c r="C40" s="348">
        <f t="shared" si="3"/>
        <v>-5.8046650795917571</v>
      </c>
      <c r="D40" s="377">
        <f t="shared" si="4"/>
        <v>3.1427137458667924E-2</v>
      </c>
      <c r="E40" s="353">
        <f t="shared" si="5"/>
        <v>56.682569746349223</v>
      </c>
      <c r="F40" s="378">
        <f t="shared" si="12"/>
        <v>1.781370910929049</v>
      </c>
      <c r="G40" s="379">
        <f t="shared" si="6"/>
        <v>59.449154532644435</v>
      </c>
      <c r="H40" s="353">
        <f t="shared" si="7"/>
        <v>79.565618357345301</v>
      </c>
      <c r="I40" s="380">
        <f t="shared" si="8"/>
        <v>-1.2712975327955872E-2</v>
      </c>
      <c r="J40" s="381">
        <f t="shared" si="13"/>
        <v>0.2557401082891389</v>
      </c>
      <c r="K40" s="350">
        <f t="shared" si="9"/>
        <v>-1.2712975327955872E-2</v>
      </c>
      <c r="L40" s="348">
        <f t="shared" si="10"/>
        <v>56.682569746349223</v>
      </c>
      <c r="M40" s="382">
        <f t="shared" si="11"/>
        <v>-5.8046650795917571</v>
      </c>
      <c r="N40" s="348">
        <f t="shared" si="14"/>
        <v>-0.79439867465437264</v>
      </c>
      <c r="O40" s="355"/>
      <c r="U40" s="355"/>
      <c r="V40" s="355"/>
      <c r="W40" s="355"/>
    </row>
    <row r="41" spans="2:23">
      <c r="B41" s="347" t="s">
        <v>82</v>
      </c>
      <c r="C41" s="348">
        <f t="shared" si="3"/>
        <v>-5.8046650795917571</v>
      </c>
      <c r="D41" s="377">
        <f t="shared" si="4"/>
        <v>7.4087742087860176E-2</v>
      </c>
      <c r="E41" s="353">
        <f t="shared" si="5"/>
        <v>7.6519178510548755</v>
      </c>
      <c r="F41" s="378">
        <f t="shared" si="12"/>
        <v>0.56691331622644692</v>
      </c>
      <c r="G41" s="379">
        <f t="shared" si="6"/>
        <v>64.079398286511264</v>
      </c>
      <c r="H41" s="353">
        <f t="shared" si="7"/>
        <v>79.565618357345301</v>
      </c>
      <c r="I41" s="380">
        <f t="shared" si="8"/>
        <v>-4.6359610079584751E-3</v>
      </c>
      <c r="J41" s="381">
        <f t="shared" si="13"/>
        <v>7.1793512409050533E-2</v>
      </c>
      <c r="K41" s="350">
        <f t="shared" si="9"/>
        <v>-4.6359610079584751E-3</v>
      </c>
      <c r="L41" s="348">
        <f t="shared" si="10"/>
        <v>7.6519178510548755</v>
      </c>
      <c r="M41" s="382">
        <f t="shared" si="11"/>
        <v>-5.8046650795917571</v>
      </c>
      <c r="N41" s="348">
        <f t="shared" si="14"/>
        <v>-6.2384193766837376E-2</v>
      </c>
      <c r="O41" s="355"/>
      <c r="U41" s="355"/>
      <c r="V41" s="355"/>
      <c r="W41" s="355"/>
    </row>
    <row r="42" spans="2:23">
      <c r="B42" s="347" t="s">
        <v>74</v>
      </c>
      <c r="C42" s="348">
        <f t="shared" si="3"/>
        <v>-5.8046650795917571</v>
      </c>
      <c r="D42" s="377">
        <f t="shared" si="4"/>
        <v>5.0712978271138409E-2</v>
      </c>
      <c r="E42" s="353">
        <f t="shared" si="5"/>
        <v>0.53559484693451509</v>
      </c>
      <c r="F42" s="378">
        <f t="shared" si="12"/>
        <v>2.7161609834723766E-2</v>
      </c>
      <c r="G42" s="379">
        <f t="shared" si="6"/>
        <v>33.511424828991409</v>
      </c>
      <c r="H42" s="353">
        <f t="shared" si="7"/>
        <v>79.565618357345301</v>
      </c>
      <c r="I42" s="380">
        <f t="shared" si="8"/>
        <v>2.2026644564057465E-3</v>
      </c>
      <c r="J42" s="381">
        <f t="shared" si="13"/>
        <v>-0.10144193515333667</v>
      </c>
      <c r="K42" s="350">
        <f t="shared" si="9"/>
        <v>2.2026644564057465E-3</v>
      </c>
      <c r="L42" s="348">
        <f t="shared" si="10"/>
        <v>0.53559484693451509</v>
      </c>
      <c r="M42" s="382">
        <f t="shared" si="11"/>
        <v>-5.8046650795917571</v>
      </c>
      <c r="N42" s="348">
        <f t="shared" si="14"/>
        <v>1.396546518453313E-2</v>
      </c>
      <c r="O42" s="355"/>
      <c r="U42" s="355"/>
      <c r="V42" s="355"/>
      <c r="W42" s="355"/>
    </row>
    <row r="43" spans="2:23">
      <c r="B43" s="347" t="s">
        <v>75</v>
      </c>
      <c r="C43" s="348">
        <f t="shared" si="3"/>
        <v>-5.8046650795917571</v>
      </c>
      <c r="D43" s="377">
        <f t="shared" si="4"/>
        <v>5.0391916627302788E-2</v>
      </c>
      <c r="E43" s="353">
        <f t="shared" si="5"/>
        <v>4.5226640528946511</v>
      </c>
      <c r="F43" s="378">
        <f t="shared" si="12"/>
        <v>0.22790570988676659</v>
      </c>
      <c r="G43" s="379">
        <f t="shared" si="6"/>
        <v>21.841157085316734</v>
      </c>
      <c r="H43" s="353">
        <f t="shared" si="7"/>
        <v>79.565618357345301</v>
      </c>
      <c r="I43" s="380">
        <f t="shared" si="8"/>
        <v>-8.9597033111180405E-3</v>
      </c>
      <c r="J43" s="381">
        <f t="shared" si="13"/>
        <v>0.51719404679149938</v>
      </c>
      <c r="K43" s="350">
        <f t="shared" si="9"/>
        <v>-8.9597033111180405E-3</v>
      </c>
      <c r="L43" s="348">
        <f t="shared" si="10"/>
        <v>4.5226640528946511</v>
      </c>
      <c r="M43" s="382">
        <f t="shared" si="11"/>
        <v>-5.8046650795917571</v>
      </c>
      <c r="N43" s="348">
        <f t="shared" si="14"/>
        <v>-9.2529805023344278E-2</v>
      </c>
      <c r="O43" s="355"/>
      <c r="U43" s="355"/>
      <c r="V43" s="355"/>
      <c r="W43" s="355"/>
    </row>
    <row r="44" spans="2:23">
      <c r="B44" s="347" t="s">
        <v>76</v>
      </c>
      <c r="C44" s="348">
        <f t="shared" si="3"/>
        <v>-5.8046650795917571</v>
      </c>
      <c r="D44" s="377">
        <f t="shared" si="4"/>
        <v>1.1945707368918281E-2</v>
      </c>
      <c r="E44" s="353">
        <f t="shared" si="5"/>
        <v>4.5428376745434189</v>
      </c>
      <c r="F44" s="378">
        <f t="shared" si="12"/>
        <v>5.426740948459291E-2</v>
      </c>
      <c r="G44" s="379">
        <f t="shared" si="6"/>
        <v>13.42137781896818</v>
      </c>
      <c r="H44" s="353">
        <f t="shared" si="7"/>
        <v>79.565618357345301</v>
      </c>
      <c r="I44" s="380">
        <f t="shared" si="8"/>
        <v>-2.2115870378892882E-3</v>
      </c>
      <c r="J44" s="381">
        <f t="shared" si="13"/>
        <v>0.14628374500570604</v>
      </c>
      <c r="K44" s="350">
        <f t="shared" si="9"/>
        <v>-2.2115870378892882E-3</v>
      </c>
      <c r="L44" s="348">
        <f t="shared" si="10"/>
        <v>4.5428376745434189</v>
      </c>
      <c r="M44" s="382">
        <f t="shared" si="11"/>
        <v>-5.8046650795917571</v>
      </c>
      <c r="N44" s="348">
        <f t="shared" si="14"/>
        <v>-2.2884402965569064E-2</v>
      </c>
      <c r="O44" s="355"/>
      <c r="U44" s="355"/>
      <c r="V44" s="355"/>
      <c r="W44" s="355"/>
    </row>
    <row r="45" spans="2:23">
      <c r="B45" s="347" t="s">
        <v>77</v>
      </c>
      <c r="C45" s="348">
        <f t="shared" si="3"/>
        <v>-5.8046650795917571</v>
      </c>
      <c r="D45" s="377">
        <f t="shared" si="4"/>
        <v>7.7490257439773266E-2</v>
      </c>
      <c r="E45" s="353">
        <f t="shared" si="5"/>
        <v>2.7880900648607181</v>
      </c>
      <c r="F45" s="378">
        <f t="shared" si="12"/>
        <v>0.21604981689133118</v>
      </c>
      <c r="G45" s="379">
        <f t="shared" si="6"/>
        <v>15.961948757024476</v>
      </c>
      <c r="H45" s="353">
        <f t="shared" si="7"/>
        <v>79.565618357345301</v>
      </c>
      <c r="I45" s="380">
        <f t="shared" si="8"/>
        <v>-3.540799840422465E-3</v>
      </c>
      <c r="J45" s="381">
        <f t="shared" si="13"/>
        <v>0.22520786317109917</v>
      </c>
      <c r="K45" s="350">
        <f t="shared" si="9"/>
        <v>-3.540799840422465E-3</v>
      </c>
      <c r="L45" s="348">
        <f t="shared" si="10"/>
        <v>2.7880900648607181</v>
      </c>
      <c r="M45" s="382">
        <f t="shared" si="11"/>
        <v>-5.8046650795917571</v>
      </c>
      <c r="N45" s="348">
        <f t="shared" si="14"/>
        <v>-3.0425226044266639E-2</v>
      </c>
      <c r="O45" s="355"/>
      <c r="U45" s="355"/>
      <c r="V45" s="355"/>
      <c r="W45" s="355"/>
    </row>
    <row r="46" spans="2:23">
      <c r="B46" s="347" t="s">
        <v>78</v>
      </c>
      <c r="C46" s="348">
        <f t="shared" si="3"/>
        <v>-5.8046650795917571</v>
      </c>
      <c r="D46" s="377">
        <f t="shared" si="4"/>
        <v>9.1565304676428913E-2</v>
      </c>
      <c r="E46" s="353">
        <f t="shared" si="5"/>
        <v>0.1747719578314495</v>
      </c>
      <c r="F46" s="378">
        <f t="shared" si="12"/>
        <v>1.6003047567732659E-2</v>
      </c>
      <c r="G46" s="379">
        <f t="shared" si="6"/>
        <v>26.791109140738349</v>
      </c>
      <c r="H46" s="353">
        <f t="shared" si="7"/>
        <v>79.565618357345301</v>
      </c>
      <c r="I46" s="380">
        <f t="shared" si="8"/>
        <v>1.2547294176759288E-2</v>
      </c>
      <c r="J46" s="381">
        <f t="shared" si="13"/>
        <v>-0.66217729217486176</v>
      </c>
      <c r="K46" s="350">
        <f t="shared" si="9"/>
        <v>1.2547294176759288E-2</v>
      </c>
      <c r="L46" s="348">
        <f t="shared" si="10"/>
        <v>0.1747719578314495</v>
      </c>
      <c r="M46" s="382">
        <f t="shared" si="11"/>
        <v>-5.8046650795917571</v>
      </c>
      <c r="N46" s="348">
        <f t="shared" si="14"/>
        <v>7.5025755519959006E-2</v>
      </c>
      <c r="O46" s="355"/>
      <c r="U46" s="355"/>
      <c r="V46" s="355"/>
      <c r="W46" s="355"/>
    </row>
    <row r="48" spans="2:23" ht="15">
      <c r="D48"/>
      <c r="F48" s="383">
        <f>SUM(F31:F46)</f>
        <v>-8.5490912756052833</v>
      </c>
      <c r="I48"/>
      <c r="J48" s="348">
        <f>SUM(J31:J46)</f>
        <v>6.022537983865619</v>
      </c>
      <c r="K48"/>
      <c r="N48" s="348">
        <f>SUM(N31:N46)</f>
        <v>-3.4411263082070831</v>
      </c>
    </row>
    <row r="49" spans="2:13">
      <c r="B49" s="355"/>
      <c r="F49" s="384"/>
      <c r="I49" s="355"/>
    </row>
    <row r="50" spans="2:13">
      <c r="B50" s="355"/>
      <c r="E50" s="385" t="s">
        <v>263</v>
      </c>
      <c r="F50" s="384"/>
      <c r="I50" s="348" t="s">
        <v>264</v>
      </c>
      <c r="M50" s="348" t="s">
        <v>265</v>
      </c>
    </row>
    <row r="51" spans="2:13">
      <c r="B51" s="355"/>
      <c r="E51" s="385"/>
      <c r="F51" s="384"/>
      <c r="I51" s="348"/>
      <c r="M51" s="348"/>
    </row>
    <row r="52" spans="2:13">
      <c r="B52" s="386" t="s">
        <v>266</v>
      </c>
      <c r="C52" s="387">
        <f>F48+J48+N48</f>
        <v>-5.9676795999467469</v>
      </c>
      <c r="D52" s="355"/>
      <c r="E52" s="385"/>
      <c r="F52" s="384"/>
      <c r="I52" s="348"/>
      <c r="M52" s="348"/>
    </row>
    <row r="53" spans="2:13">
      <c r="B53" s="355"/>
      <c r="E53" s="385"/>
      <c r="F53" s="384"/>
      <c r="I53" s="348"/>
      <c r="M53" s="348"/>
    </row>
    <row r="54" spans="2:13">
      <c r="B54" s="355"/>
      <c r="E54" s="385"/>
      <c r="F54" s="384"/>
    </row>
    <row r="55" spans="2:13" ht="15">
      <c r="B55" s="64" t="s">
        <v>323</v>
      </c>
      <c r="F55" s="384"/>
    </row>
    <row r="56" spans="2:13">
      <c r="B56" s="355" t="s">
        <v>267</v>
      </c>
      <c r="F56" s="384"/>
    </row>
    <row r="57" spans="2:13">
      <c r="B57" s="355"/>
      <c r="F57" s="384"/>
    </row>
    <row r="58" spans="2:13">
      <c r="B58" s="388" t="s">
        <v>315</v>
      </c>
      <c r="G58" s="389">
        <f>(POWER(D6/C6,1/3)-1)*100</f>
        <v>-2.4934719027121743</v>
      </c>
    </row>
    <row r="59" spans="2:13">
      <c r="B59" s="355"/>
      <c r="F59" s="384"/>
    </row>
    <row r="60" spans="2:13">
      <c r="B60" s="355"/>
      <c r="F60" s="384"/>
    </row>
    <row r="61" spans="2:13" ht="15">
      <c r="B61" s="390"/>
      <c r="C61" s="367"/>
      <c r="D61" s="367"/>
      <c r="E61" s="367"/>
      <c r="F61" s="384"/>
    </row>
    <row r="62" spans="2:13">
      <c r="B62" s="341" t="s">
        <v>64</v>
      </c>
      <c r="C62" s="348"/>
      <c r="F62" s="384"/>
    </row>
    <row r="63" spans="2:13">
      <c r="B63" s="347" t="s">
        <v>249</v>
      </c>
      <c r="C63" s="348">
        <f t="shared" ref="C63:C78" si="15">$G$58*(F31/$C$30)</f>
        <v>0.24449790858864007</v>
      </c>
      <c r="D63" s="348">
        <f t="shared" ref="D63:D78" si="16">$G$58*(J31/$C$30)</f>
        <v>0.22371067567656996</v>
      </c>
      <c r="E63" s="348">
        <f t="shared" ref="E63:E78" si="17">$G$58*(N31/$C$30)</f>
        <v>-8.5194961633403093E-2</v>
      </c>
      <c r="F63" s="383">
        <f t="shared" ref="F63:F78" si="18">SUM(C63:E63)</f>
        <v>0.38301362263180694</v>
      </c>
      <c r="G63" s="351"/>
    </row>
    <row r="64" spans="2:13">
      <c r="B64" s="347" t="s">
        <v>15</v>
      </c>
      <c r="C64" s="348">
        <f t="shared" si="15"/>
        <v>-4.9802750362476074</v>
      </c>
      <c r="D64" s="348">
        <f t="shared" si="16"/>
        <v>1.9263169956388437</v>
      </c>
      <c r="E64" s="348">
        <f t="shared" si="17"/>
        <v>-0.6480430648541271</v>
      </c>
      <c r="F64" s="383">
        <f t="shared" si="18"/>
        <v>-3.702001105462891</v>
      </c>
      <c r="G64" s="351"/>
    </row>
    <row r="65" spans="2:7">
      <c r="B65" s="347" t="s">
        <v>314</v>
      </c>
      <c r="C65" s="348">
        <f t="shared" si="15"/>
        <v>-1.3533699551432956</v>
      </c>
      <c r="D65" s="348">
        <f t="shared" si="16"/>
        <v>0.84733334859932663</v>
      </c>
      <c r="E65" s="348">
        <f t="shared" si="17"/>
        <v>-0.2543919939180353</v>
      </c>
      <c r="F65" s="383">
        <f t="shared" si="18"/>
        <v>-0.76042860046200422</v>
      </c>
      <c r="G65" s="351"/>
    </row>
    <row r="66" spans="2:7">
      <c r="B66" s="347" t="s">
        <v>67</v>
      </c>
      <c r="C66" s="348">
        <f t="shared" si="15"/>
        <v>0.27664045246968366</v>
      </c>
      <c r="D66" s="348">
        <f t="shared" si="16"/>
        <v>-6.9924685333286732E-2</v>
      </c>
      <c r="E66" s="348">
        <f t="shared" si="17"/>
        <v>-7.493610100449874E-2</v>
      </c>
      <c r="F66" s="383">
        <f t="shared" si="18"/>
        <v>0.1317796661318982</v>
      </c>
      <c r="G66" s="351"/>
    </row>
    <row r="67" spans="2:7">
      <c r="B67" s="347" t="s">
        <v>68</v>
      </c>
      <c r="C67" s="348">
        <f t="shared" si="15"/>
        <v>-9.3676141217646641E-3</v>
      </c>
      <c r="D67" s="348">
        <f t="shared" si="16"/>
        <v>-1.0855362638688593</v>
      </c>
      <c r="E67" s="348">
        <f t="shared" si="17"/>
        <v>0.13134014802968538</v>
      </c>
      <c r="F67" s="383">
        <f t="shared" si="18"/>
        <v>-0.96356372996093853</v>
      </c>
      <c r="G67" s="351"/>
    </row>
    <row r="68" spans="2:7">
      <c r="B68" s="347" t="s">
        <v>69</v>
      </c>
      <c r="C68" s="348">
        <f t="shared" si="15"/>
        <v>0.35249938546451892</v>
      </c>
      <c r="D68" s="348">
        <f t="shared" si="16"/>
        <v>0.34518088035947347</v>
      </c>
      <c r="E68" s="348">
        <f t="shared" si="17"/>
        <v>-0.10988842269962484</v>
      </c>
      <c r="F68" s="383">
        <f t="shared" si="18"/>
        <v>0.58779184312436761</v>
      </c>
      <c r="G68" s="351"/>
    </row>
    <row r="69" spans="2:7">
      <c r="B69" s="347" t="s">
        <v>70</v>
      </c>
      <c r="C69" s="348">
        <f t="shared" si="15"/>
        <v>0.11562316052527748</v>
      </c>
      <c r="D69" s="348">
        <f t="shared" si="16"/>
        <v>4.1854314015668925E-3</v>
      </c>
      <c r="E69" s="348">
        <f t="shared" si="17"/>
        <v>-1.2455841041852603E-3</v>
      </c>
      <c r="F69" s="383">
        <f t="shared" si="18"/>
        <v>0.11856300782265911</v>
      </c>
      <c r="G69" s="351"/>
    </row>
    <row r="70" spans="2:7">
      <c r="B70" s="347" t="s">
        <v>71</v>
      </c>
      <c r="C70" s="348">
        <f t="shared" si="15"/>
        <v>0.28796715156895342</v>
      </c>
      <c r="D70" s="348">
        <f t="shared" si="16"/>
        <v>5.7899835339351932E-2</v>
      </c>
      <c r="E70" s="348">
        <f t="shared" si="17"/>
        <v>-9.3043201588517178E-3</v>
      </c>
      <c r="F70" s="383">
        <f t="shared" si="18"/>
        <v>0.33656266674945362</v>
      </c>
      <c r="G70" s="351"/>
    </row>
    <row r="71" spans="2:7">
      <c r="B71" s="347" t="s">
        <v>72</v>
      </c>
      <c r="C71" s="348">
        <f t="shared" si="15"/>
        <v>0.15211011579044476</v>
      </c>
      <c r="D71" s="348">
        <f t="shared" si="16"/>
        <v>0.14347548530915358</v>
      </c>
      <c r="E71" s="348">
        <f t="shared" si="17"/>
        <v>-3.4055245056359727E-2</v>
      </c>
      <c r="F71" s="383">
        <f t="shared" si="18"/>
        <v>0.2615303560432386</v>
      </c>
      <c r="G71" s="351"/>
    </row>
    <row r="72" spans="2:7">
      <c r="B72" s="347" t="s">
        <v>73</v>
      </c>
      <c r="C72" s="348">
        <f t="shared" si="15"/>
        <v>0.76521181735824928</v>
      </c>
      <c r="D72" s="348">
        <f t="shared" si="16"/>
        <v>0.10985660079812647</v>
      </c>
      <c r="E72" s="348">
        <f t="shared" si="17"/>
        <v>-0.3412446278367845</v>
      </c>
      <c r="F72" s="383">
        <f t="shared" si="18"/>
        <v>0.53382379031959126</v>
      </c>
      <c r="G72" s="351"/>
    </row>
    <row r="73" spans="2:7">
      <c r="B73" s="347" t="s">
        <v>82</v>
      </c>
      <c r="C73" s="348">
        <f t="shared" si="15"/>
        <v>0.24352523460034745</v>
      </c>
      <c r="D73" s="348">
        <f t="shared" si="16"/>
        <v>3.0839868198145118E-2</v>
      </c>
      <c r="E73" s="348">
        <f t="shared" si="17"/>
        <v>-2.6797968909155572E-2</v>
      </c>
      <c r="F73" s="383">
        <f t="shared" si="18"/>
        <v>0.24756713388933702</v>
      </c>
      <c r="G73" s="351"/>
    </row>
    <row r="74" spans="2:7">
      <c r="B74" s="347" t="s">
        <v>74</v>
      </c>
      <c r="C74" s="348">
        <f t="shared" si="15"/>
        <v>1.1667634570929904E-2</v>
      </c>
      <c r="D74" s="348">
        <f t="shared" si="16"/>
        <v>-4.3575746678460363E-2</v>
      </c>
      <c r="E74" s="348">
        <f t="shared" si="17"/>
        <v>5.9990532732661153E-3</v>
      </c>
      <c r="F74" s="383">
        <f t="shared" si="18"/>
        <v>-2.5909058834264344E-2</v>
      </c>
      <c r="G74" s="351"/>
    </row>
    <row r="75" spans="2:7">
      <c r="B75" s="347" t="s">
        <v>75</v>
      </c>
      <c r="C75" s="348">
        <f t="shared" si="15"/>
        <v>9.7899960855328386E-2</v>
      </c>
      <c r="D75" s="348">
        <f t="shared" si="16"/>
        <v>0.22216765416124709</v>
      </c>
      <c r="E75" s="348">
        <f t="shared" si="17"/>
        <v>-3.9747421397372223E-2</v>
      </c>
      <c r="F75" s="383">
        <f t="shared" si="18"/>
        <v>0.28032019361920324</v>
      </c>
      <c r="G75" s="351"/>
    </row>
    <row r="76" spans="2:7">
      <c r="B76" s="347" t="s">
        <v>76</v>
      </c>
      <c r="C76" s="348">
        <f t="shared" si="15"/>
        <v>2.3311295126837061E-2</v>
      </c>
      <c r="D76" s="348">
        <f t="shared" si="16"/>
        <v>6.2838148798223789E-2</v>
      </c>
      <c r="E76" s="348">
        <f t="shared" si="17"/>
        <v>-9.8303028723584467E-3</v>
      </c>
      <c r="F76" s="383">
        <f t="shared" si="18"/>
        <v>7.6319141052702405E-2</v>
      </c>
      <c r="G76" s="351"/>
    </row>
    <row r="77" spans="2:7">
      <c r="B77" s="347" t="s">
        <v>77</v>
      </c>
      <c r="C77" s="348">
        <f t="shared" si="15"/>
        <v>9.2807102669656902E-2</v>
      </c>
      <c r="D77" s="348">
        <f t="shared" si="16"/>
        <v>9.6741064538124477E-2</v>
      </c>
      <c r="E77" s="348">
        <f t="shared" si="17"/>
        <v>-1.3069564778469716E-2</v>
      </c>
      <c r="F77" s="383">
        <f t="shared" si="18"/>
        <v>0.17647860242931168</v>
      </c>
      <c r="G77" s="351"/>
    </row>
    <row r="78" spans="2:7">
      <c r="B78" s="347" t="s">
        <v>78</v>
      </c>
      <c r="C78" s="348">
        <f t="shared" si="15"/>
        <v>6.8743241721560579E-3</v>
      </c>
      <c r="D78" s="348">
        <f t="shared" si="16"/>
        <v>-0.28444715586728936</v>
      </c>
      <c r="E78" s="348">
        <f t="shared" si="17"/>
        <v>3.2228321669495456E-2</v>
      </c>
      <c r="F78" s="383">
        <f t="shared" si="18"/>
        <v>-0.24534451002563784</v>
      </c>
    </row>
    <row r="79" spans="2:7">
      <c r="B79" s="352"/>
    </row>
    <row r="80" spans="2:7" ht="22.5">
      <c r="B80" s="352"/>
      <c r="C80" s="391" t="s">
        <v>269</v>
      </c>
      <c r="D80" s="392" t="s">
        <v>270</v>
      </c>
      <c r="E80" s="392" t="s">
        <v>271</v>
      </c>
      <c r="G80" s="391"/>
    </row>
    <row r="85" spans="3:7">
      <c r="C85" s="385" t="s">
        <v>272</v>
      </c>
      <c r="D85" s="385" t="s">
        <v>272</v>
      </c>
      <c r="E85" s="385" t="s">
        <v>272</v>
      </c>
      <c r="G85" s="393" t="s">
        <v>266</v>
      </c>
    </row>
    <row r="87" spans="3:7">
      <c r="C87" s="348">
        <f>SUM(C63:C78)</f>
        <v>-3.6723770617516442</v>
      </c>
      <c r="D87" s="348">
        <f>SUM(D63:D78)</f>
        <v>2.5870621370702573</v>
      </c>
      <c r="E87" s="348">
        <f>SUM(E63:E78)</f>
        <v>-1.4781820562507793</v>
      </c>
      <c r="G87" s="342">
        <f>SUM(C87:E87)</f>
        <v>-2.5634969809321664</v>
      </c>
    </row>
  </sheetData>
  <pageMargins left="0.70866141732283472" right="0.70866141732283472" top="0.74803149606299213" bottom="0.74803149606299213" header="0.31496062992125984" footer="0.31496062992125984"/>
  <pageSetup scale="48" fitToWidth="2" orientation="landscape" r:id="rId1"/>
  <drawing r:id="rId2"/>
</worksheet>
</file>

<file path=xl/worksheets/sheet2.xml><?xml version="1.0" encoding="utf-8"?>
<worksheet xmlns="http://schemas.openxmlformats.org/spreadsheetml/2006/main" xmlns:r="http://schemas.openxmlformats.org/officeDocument/2006/relationships">
  <dimension ref="A1:AQ48"/>
  <sheetViews>
    <sheetView zoomScaleNormal="100" workbookViewId="0"/>
  </sheetViews>
  <sheetFormatPr defaultRowHeight="15"/>
  <cols>
    <col min="1" max="1" width="11.7109375" customWidth="1"/>
    <col min="2" max="14" width="15.7109375" customWidth="1"/>
    <col min="15" max="15" width="4.7109375" customWidth="1"/>
    <col min="16" max="28" width="15.7109375" customWidth="1"/>
    <col min="29" max="29" width="4.7109375" customWidth="1"/>
    <col min="30" max="42" width="15.7109375" customWidth="1"/>
    <col min="43" max="43" width="4.7109375" customWidth="1"/>
  </cols>
  <sheetData>
    <row r="1" spans="1:43">
      <c r="B1" s="11" t="str">
        <f>ToC!B7</f>
        <v>Appendix Table 1: Real GDP in Oil and Gas Extraction in Canada, 2000-2012</v>
      </c>
      <c r="O1" s="2">
        <v>1</v>
      </c>
      <c r="P1" s="11" t="str">
        <f>ToC!B8</f>
        <v>Appendix Table 2: Real GDP in the Oil and Gas Sector in Newfoundland and Labrador, 2000-2012</v>
      </c>
      <c r="AC1" s="2">
        <v>2</v>
      </c>
      <c r="AD1" s="11" t="str">
        <f>ToC!B9</f>
        <v>Appendix Table 3: Real GDP in the Oil and Gas Sector in Alberta, 2000-2012</v>
      </c>
      <c r="AQ1" s="2">
        <v>3</v>
      </c>
    </row>
    <row r="3" spans="1:43" ht="75">
      <c r="A3" s="8"/>
      <c r="B3" s="21" t="s">
        <v>7</v>
      </c>
      <c r="C3" s="26" t="s">
        <v>8</v>
      </c>
      <c r="D3" s="19" t="s">
        <v>9</v>
      </c>
      <c r="E3" s="27" t="s">
        <v>0</v>
      </c>
      <c r="F3" s="41" t="s">
        <v>10</v>
      </c>
      <c r="G3" s="26" t="s">
        <v>11</v>
      </c>
      <c r="H3" s="19" t="s">
        <v>12</v>
      </c>
      <c r="I3" s="27" t="s">
        <v>13</v>
      </c>
      <c r="J3" s="41" t="s">
        <v>19</v>
      </c>
      <c r="K3" s="26" t="s">
        <v>5</v>
      </c>
      <c r="L3" s="19" t="s">
        <v>14</v>
      </c>
      <c r="M3" s="27" t="s">
        <v>6</v>
      </c>
      <c r="N3" s="19" t="s">
        <v>15</v>
      </c>
      <c r="P3" s="27" t="s">
        <v>7</v>
      </c>
      <c r="Q3" s="26" t="s">
        <v>8</v>
      </c>
      <c r="R3" s="19" t="s">
        <v>9</v>
      </c>
      <c r="S3" s="27" t="s">
        <v>0</v>
      </c>
      <c r="T3" s="41" t="s">
        <v>10</v>
      </c>
      <c r="U3" s="26" t="s">
        <v>11</v>
      </c>
      <c r="V3" s="19" t="s">
        <v>12</v>
      </c>
      <c r="W3" s="27" t="s">
        <v>13</v>
      </c>
      <c r="X3" s="41" t="s">
        <v>19</v>
      </c>
      <c r="Y3" s="26" t="s">
        <v>5</v>
      </c>
      <c r="Z3" s="19" t="s">
        <v>14</v>
      </c>
      <c r="AA3" s="27" t="s">
        <v>6</v>
      </c>
      <c r="AB3" s="19" t="s">
        <v>15</v>
      </c>
      <c r="AD3" s="27" t="s">
        <v>7</v>
      </c>
      <c r="AE3" s="26" t="s">
        <v>8</v>
      </c>
      <c r="AF3" s="19" t="s">
        <v>9</v>
      </c>
      <c r="AG3" s="27" t="s">
        <v>0</v>
      </c>
      <c r="AH3" s="41" t="s">
        <v>10</v>
      </c>
      <c r="AI3" s="26" t="s">
        <v>11</v>
      </c>
      <c r="AJ3" s="19" t="s">
        <v>12</v>
      </c>
      <c r="AK3" s="27" t="s">
        <v>13</v>
      </c>
      <c r="AL3" s="41" t="s">
        <v>19</v>
      </c>
      <c r="AM3" s="26" t="s">
        <v>5</v>
      </c>
      <c r="AN3" s="19" t="s">
        <v>14</v>
      </c>
      <c r="AO3" s="27" t="s">
        <v>6</v>
      </c>
      <c r="AP3" s="19" t="s">
        <v>15</v>
      </c>
    </row>
    <row r="4" spans="1:43">
      <c r="A4" s="12" t="s">
        <v>35</v>
      </c>
      <c r="B4" s="22" t="s">
        <v>1</v>
      </c>
      <c r="C4" s="28" t="s">
        <v>1</v>
      </c>
      <c r="D4" s="6" t="s">
        <v>1</v>
      </c>
      <c r="E4" s="29" t="s">
        <v>1</v>
      </c>
      <c r="F4" s="42">
        <v>21</v>
      </c>
      <c r="G4" s="28">
        <v>211</v>
      </c>
      <c r="H4" s="6">
        <v>211113</v>
      </c>
      <c r="I4" s="29">
        <v>211114</v>
      </c>
      <c r="J4" s="42">
        <v>212</v>
      </c>
      <c r="K4" s="28">
        <v>213</v>
      </c>
      <c r="L4" s="6" t="s">
        <v>1</v>
      </c>
      <c r="M4" s="29" t="s">
        <v>1</v>
      </c>
      <c r="N4" s="6" t="s">
        <v>1</v>
      </c>
      <c r="P4" s="29" t="s">
        <v>1</v>
      </c>
      <c r="Q4" s="28" t="s">
        <v>1</v>
      </c>
      <c r="R4" s="6" t="s">
        <v>1</v>
      </c>
      <c r="S4" s="29" t="s">
        <v>1</v>
      </c>
      <c r="T4" s="42">
        <v>21</v>
      </c>
      <c r="U4" s="28">
        <v>211</v>
      </c>
      <c r="V4" s="6">
        <v>211113</v>
      </c>
      <c r="W4" s="29">
        <v>211114</v>
      </c>
      <c r="X4" s="42">
        <v>212</v>
      </c>
      <c r="Y4" s="28">
        <v>213</v>
      </c>
      <c r="Z4" s="6" t="s">
        <v>1</v>
      </c>
      <c r="AA4" s="29" t="s">
        <v>1</v>
      </c>
      <c r="AB4" s="6" t="s">
        <v>1</v>
      </c>
      <c r="AD4" s="29" t="s">
        <v>1</v>
      </c>
      <c r="AE4" s="28" t="s">
        <v>1</v>
      </c>
      <c r="AF4" s="6" t="s">
        <v>1</v>
      </c>
      <c r="AG4" s="29" t="s">
        <v>1</v>
      </c>
      <c r="AH4" s="42">
        <v>21</v>
      </c>
      <c r="AI4" s="28">
        <v>211</v>
      </c>
      <c r="AJ4" s="6">
        <v>211113</v>
      </c>
      <c r="AK4" s="29">
        <v>211114</v>
      </c>
      <c r="AL4" s="42">
        <v>212</v>
      </c>
      <c r="AM4" s="28">
        <v>213</v>
      </c>
      <c r="AN4" s="6" t="s">
        <v>1</v>
      </c>
      <c r="AO4" s="29" t="s">
        <v>1</v>
      </c>
      <c r="AP4" s="6" t="s">
        <v>1</v>
      </c>
    </row>
    <row r="5" spans="1:43">
      <c r="A5" s="7"/>
      <c r="B5" s="23" t="s">
        <v>23</v>
      </c>
      <c r="C5" s="30" t="s">
        <v>24</v>
      </c>
      <c r="D5" s="31" t="s">
        <v>25</v>
      </c>
      <c r="E5" s="32" t="s">
        <v>26</v>
      </c>
      <c r="F5" s="43" t="s">
        <v>31</v>
      </c>
      <c r="G5" s="30" t="s">
        <v>27</v>
      </c>
      <c r="H5" s="31" t="s">
        <v>28</v>
      </c>
      <c r="I5" s="32" t="s">
        <v>29</v>
      </c>
      <c r="J5" s="43" t="s">
        <v>30</v>
      </c>
      <c r="K5" s="30" t="s">
        <v>32</v>
      </c>
      <c r="L5" s="31" t="s">
        <v>33</v>
      </c>
      <c r="M5" s="32" t="s">
        <v>34</v>
      </c>
      <c r="N5" s="20" t="s">
        <v>38</v>
      </c>
      <c r="P5" s="32" t="s">
        <v>23</v>
      </c>
      <c r="Q5" s="30" t="s">
        <v>36</v>
      </c>
      <c r="R5" s="31" t="s">
        <v>25</v>
      </c>
      <c r="S5" s="32" t="s">
        <v>37</v>
      </c>
      <c r="T5" s="43" t="s">
        <v>31</v>
      </c>
      <c r="U5" s="30" t="s">
        <v>27</v>
      </c>
      <c r="V5" s="31" t="s">
        <v>28</v>
      </c>
      <c r="W5" s="32" t="s">
        <v>29</v>
      </c>
      <c r="X5" s="43" t="s">
        <v>30</v>
      </c>
      <c r="Y5" s="30" t="s">
        <v>32</v>
      </c>
      <c r="Z5" s="31" t="s">
        <v>33</v>
      </c>
      <c r="AA5" s="32" t="s">
        <v>34</v>
      </c>
      <c r="AB5" s="20" t="s">
        <v>38</v>
      </c>
      <c r="AD5" s="32" t="s">
        <v>23</v>
      </c>
      <c r="AE5" s="30" t="s">
        <v>36</v>
      </c>
      <c r="AF5" s="31" t="s">
        <v>25</v>
      </c>
      <c r="AG5" s="32" t="s">
        <v>37</v>
      </c>
      <c r="AH5" s="43" t="s">
        <v>31</v>
      </c>
      <c r="AI5" s="30" t="s">
        <v>27</v>
      </c>
      <c r="AJ5" s="31" t="s">
        <v>28</v>
      </c>
      <c r="AK5" s="32" t="s">
        <v>29</v>
      </c>
      <c r="AL5" s="43" t="s">
        <v>30</v>
      </c>
      <c r="AM5" s="30" t="s">
        <v>32</v>
      </c>
      <c r="AN5" s="31" t="s">
        <v>33</v>
      </c>
      <c r="AO5" s="32" t="s">
        <v>34</v>
      </c>
      <c r="AP5" s="20" t="s">
        <v>38</v>
      </c>
    </row>
    <row r="6" spans="1:43" ht="15" customHeight="1">
      <c r="A6" s="8"/>
      <c r="B6" s="440" t="s">
        <v>2</v>
      </c>
      <c r="C6" s="441"/>
      <c r="D6" s="441"/>
      <c r="E6" s="441"/>
      <c r="F6" s="441"/>
      <c r="G6" s="441"/>
      <c r="H6" s="441"/>
      <c r="I6" s="441"/>
      <c r="J6" s="441"/>
      <c r="K6" s="441"/>
      <c r="L6" s="441"/>
      <c r="M6" s="441"/>
      <c r="N6" s="441"/>
      <c r="P6" s="441" t="s">
        <v>2</v>
      </c>
      <c r="Q6" s="441"/>
      <c r="R6" s="441"/>
      <c r="S6" s="441"/>
      <c r="T6" s="441"/>
      <c r="U6" s="441"/>
      <c r="V6" s="441"/>
      <c r="W6" s="441"/>
      <c r="X6" s="441"/>
      <c r="Y6" s="441"/>
      <c r="Z6" s="441"/>
      <c r="AA6" s="441"/>
      <c r="AB6" s="441"/>
      <c r="AD6" s="441" t="s">
        <v>2</v>
      </c>
      <c r="AE6" s="441"/>
      <c r="AF6" s="441"/>
      <c r="AG6" s="441"/>
      <c r="AH6" s="441"/>
      <c r="AI6" s="441"/>
      <c r="AJ6" s="441"/>
      <c r="AK6" s="441"/>
      <c r="AL6" s="441"/>
      <c r="AM6" s="441"/>
      <c r="AN6" s="441"/>
      <c r="AO6" s="441"/>
      <c r="AP6" s="441"/>
    </row>
    <row r="7" spans="1:43">
      <c r="A7" s="9">
        <v>2000</v>
      </c>
      <c r="B7" s="24">
        <v>1236822</v>
      </c>
      <c r="C7" s="36">
        <v>1025793</v>
      </c>
      <c r="D7" s="37">
        <v>80544</v>
      </c>
      <c r="E7" s="35">
        <f>C7-D7</f>
        <v>945249</v>
      </c>
      <c r="F7" s="45">
        <v>108935</v>
      </c>
      <c r="G7" s="36">
        <v>78504</v>
      </c>
      <c r="H7" s="47" t="s">
        <v>1</v>
      </c>
      <c r="I7" s="71" t="s">
        <v>1</v>
      </c>
      <c r="J7" s="45">
        <v>23567</v>
      </c>
      <c r="K7" s="36">
        <v>7187</v>
      </c>
      <c r="L7" s="19" t="s">
        <v>1</v>
      </c>
      <c r="M7" s="27" t="s">
        <v>1</v>
      </c>
      <c r="N7" s="70" t="str">
        <f>IF(ISERROR(F7-J7-M7),"..",F7-J7-M7)</f>
        <v>..</v>
      </c>
      <c r="P7" s="35">
        <v>19829.5</v>
      </c>
      <c r="Q7" s="36">
        <f>R7+S7</f>
        <v>15315.920196871228</v>
      </c>
      <c r="R7" s="37">
        <v>1048.2</v>
      </c>
      <c r="S7" s="35">
        <v>14267.720196871227</v>
      </c>
      <c r="T7" s="45">
        <v>4960.3999999999996</v>
      </c>
      <c r="U7" s="36" t="s">
        <v>1</v>
      </c>
      <c r="V7" s="47" t="s">
        <v>1</v>
      </c>
      <c r="W7" s="71">
        <v>0</v>
      </c>
      <c r="X7" s="45">
        <v>1227.7</v>
      </c>
      <c r="Y7" s="36" t="s">
        <v>1</v>
      </c>
      <c r="Z7" s="19" t="s">
        <v>1</v>
      </c>
      <c r="AA7" s="48" t="s">
        <v>1</v>
      </c>
      <c r="AB7" s="34" t="str">
        <f>IF(ISERROR(T7-X7-AA7),"..",T7-X7-AA7)</f>
        <v>..</v>
      </c>
      <c r="AD7" s="35">
        <v>194842</v>
      </c>
      <c r="AE7" s="36">
        <f>AF7+AG7</f>
        <v>172451.22488738279</v>
      </c>
      <c r="AF7" s="37">
        <v>10119.200000000001</v>
      </c>
      <c r="AG7" s="35">
        <v>162332.02488738278</v>
      </c>
      <c r="AH7" s="45">
        <v>67723.5</v>
      </c>
      <c r="AI7" s="36">
        <v>62105.1</v>
      </c>
      <c r="AJ7" s="37" t="s">
        <v>1</v>
      </c>
      <c r="AK7" s="35" t="s">
        <v>1</v>
      </c>
      <c r="AL7" s="45">
        <v>1005.1</v>
      </c>
      <c r="AM7" s="36">
        <v>4629.8999999999996</v>
      </c>
      <c r="AN7" s="34" t="s">
        <v>1</v>
      </c>
      <c r="AO7" s="48" t="s">
        <v>1</v>
      </c>
      <c r="AP7" s="34" t="str">
        <f>IF(ISERROR(AH7-AL7-AO7),"..",AH7-AL7-AO7)</f>
        <v>..</v>
      </c>
      <c r="AQ7" s="16"/>
    </row>
    <row r="8" spans="1:43">
      <c r="A8" s="9">
        <v>2001</v>
      </c>
      <c r="B8" s="24">
        <v>1254236</v>
      </c>
      <c r="C8" s="36">
        <v>1038871</v>
      </c>
      <c r="D8" s="37">
        <v>82500</v>
      </c>
      <c r="E8" s="35">
        <f t="shared" ref="E8:E19" si="0">C8-D8</f>
        <v>956371</v>
      </c>
      <c r="F8" s="45">
        <v>108322</v>
      </c>
      <c r="G8" s="36">
        <v>77150</v>
      </c>
      <c r="H8" s="47" t="s">
        <v>1</v>
      </c>
      <c r="I8" s="71" t="s">
        <v>1</v>
      </c>
      <c r="J8" s="45">
        <v>23680</v>
      </c>
      <c r="K8" s="36">
        <v>7838</v>
      </c>
      <c r="L8" s="19" t="s">
        <v>1</v>
      </c>
      <c r="M8" s="27" t="s">
        <v>1</v>
      </c>
      <c r="N8" s="70" t="str">
        <f t="shared" ref="N8:N19" si="1">IF(ISERROR(F8-J8-M8),"..",F8-J8-M8)</f>
        <v>..</v>
      </c>
      <c r="P8" s="35">
        <v>19929.3</v>
      </c>
      <c r="Q8" s="36">
        <f t="shared" ref="Q8:Q19" si="2">R8+S8</f>
        <v>15353.525961551626</v>
      </c>
      <c r="R8" s="37">
        <v>1072.5</v>
      </c>
      <c r="S8" s="35">
        <v>14281.025961551626</v>
      </c>
      <c r="T8" s="45">
        <v>4516</v>
      </c>
      <c r="U8" s="36" t="s">
        <v>1</v>
      </c>
      <c r="V8" s="47" t="s">
        <v>1</v>
      </c>
      <c r="W8" s="71">
        <v>0</v>
      </c>
      <c r="X8" s="45">
        <v>973.7</v>
      </c>
      <c r="Y8" s="36" t="s">
        <v>1</v>
      </c>
      <c r="Z8" s="19" t="s">
        <v>1</v>
      </c>
      <c r="AA8" s="48" t="s">
        <v>1</v>
      </c>
      <c r="AB8" s="19" t="str">
        <f t="shared" ref="AB8:AB19" si="3">IF(ISERROR(T8-X8-AA8),"..",T8-X8-AA8)</f>
        <v>..</v>
      </c>
      <c r="AD8" s="35">
        <v>199110.5</v>
      </c>
      <c r="AE8" s="36">
        <f t="shared" ref="AE8:AE19" si="4">AF8+AG8</f>
        <v>175832.88747372557</v>
      </c>
      <c r="AF8" s="37">
        <v>10378.9</v>
      </c>
      <c r="AG8" s="35">
        <v>165453.98747372557</v>
      </c>
      <c r="AH8" s="45">
        <v>64839.9</v>
      </c>
      <c r="AI8" s="36">
        <v>58022.6</v>
      </c>
      <c r="AJ8" s="37" t="s">
        <v>1</v>
      </c>
      <c r="AK8" s="35" t="s">
        <v>1</v>
      </c>
      <c r="AL8" s="45">
        <v>943.5</v>
      </c>
      <c r="AM8" s="36">
        <v>5253.4</v>
      </c>
      <c r="AN8" s="34" t="s">
        <v>1</v>
      </c>
      <c r="AO8" s="48" t="s">
        <v>1</v>
      </c>
      <c r="AP8" s="34" t="str">
        <f t="shared" ref="AP8:AP19" si="5">IF(ISERROR(AH8-AL8-AO8),"..",AH8-AL8-AO8)</f>
        <v>..</v>
      </c>
      <c r="AQ8" s="16"/>
    </row>
    <row r="9" spans="1:43">
      <c r="A9" s="9">
        <v>2002</v>
      </c>
      <c r="B9" s="24">
        <v>1287248</v>
      </c>
      <c r="C9" s="36">
        <v>1067316</v>
      </c>
      <c r="D9" s="37">
        <v>85775</v>
      </c>
      <c r="E9" s="35">
        <f t="shared" si="0"/>
        <v>981541</v>
      </c>
      <c r="F9" s="45">
        <v>113101</v>
      </c>
      <c r="G9" s="36">
        <v>82855</v>
      </c>
      <c r="H9" s="47" t="s">
        <v>1</v>
      </c>
      <c r="I9" s="71" t="s">
        <v>1</v>
      </c>
      <c r="J9" s="45">
        <v>22843</v>
      </c>
      <c r="K9" s="36">
        <v>7444</v>
      </c>
      <c r="L9" s="19" t="s">
        <v>1</v>
      </c>
      <c r="M9" s="27" t="s">
        <v>1</v>
      </c>
      <c r="N9" s="70" t="str">
        <f t="shared" si="1"/>
        <v>..</v>
      </c>
      <c r="P9" s="35">
        <v>22996.2</v>
      </c>
      <c r="Q9" s="36">
        <f t="shared" si="2"/>
        <v>18305.87054539239</v>
      </c>
      <c r="R9" s="37">
        <v>1099.3</v>
      </c>
      <c r="S9" s="35">
        <v>17206.570545392391</v>
      </c>
      <c r="T9" s="45">
        <v>8665.2000000000007</v>
      </c>
      <c r="U9" s="36" t="s">
        <v>1</v>
      </c>
      <c r="V9" s="47" t="s">
        <v>1</v>
      </c>
      <c r="W9" s="71">
        <v>0</v>
      </c>
      <c r="X9" s="45">
        <v>971.2</v>
      </c>
      <c r="Y9" s="36" t="s">
        <v>1</v>
      </c>
      <c r="Z9" s="19" t="s">
        <v>1</v>
      </c>
      <c r="AA9" s="48" t="s">
        <v>1</v>
      </c>
      <c r="AB9" s="19" t="str">
        <f t="shared" si="3"/>
        <v>..</v>
      </c>
      <c r="AD9" s="35">
        <v>202550.1</v>
      </c>
      <c r="AE9" s="36">
        <f t="shared" si="4"/>
        <v>178218.12196923778</v>
      </c>
      <c r="AF9" s="37">
        <v>10905.2</v>
      </c>
      <c r="AG9" s="35">
        <v>167312.92196923777</v>
      </c>
      <c r="AH9" s="45">
        <v>65404.6</v>
      </c>
      <c r="AI9" s="36">
        <v>59394.1</v>
      </c>
      <c r="AJ9" s="37" t="s">
        <v>1</v>
      </c>
      <c r="AK9" s="35" t="s">
        <v>1</v>
      </c>
      <c r="AL9" s="45">
        <v>811.6</v>
      </c>
      <c r="AM9" s="36">
        <v>4972.8999999999996</v>
      </c>
      <c r="AN9" s="34" t="s">
        <v>1</v>
      </c>
      <c r="AO9" s="48" t="s">
        <v>1</v>
      </c>
      <c r="AP9" s="34" t="str">
        <f t="shared" si="5"/>
        <v>..</v>
      </c>
      <c r="AQ9" s="16"/>
    </row>
    <row r="10" spans="1:43">
      <c r="A10" s="9">
        <v>2003</v>
      </c>
      <c r="B10" s="24">
        <v>1314512</v>
      </c>
      <c r="C10" s="36">
        <v>1087734</v>
      </c>
      <c r="D10" s="37">
        <v>88332</v>
      </c>
      <c r="E10" s="35">
        <f t="shared" si="0"/>
        <v>999402</v>
      </c>
      <c r="F10" s="45">
        <v>116259</v>
      </c>
      <c r="G10" s="36">
        <v>84251</v>
      </c>
      <c r="H10" s="47" t="s">
        <v>1</v>
      </c>
      <c r="I10" s="71" t="s">
        <v>1</v>
      </c>
      <c r="J10" s="45">
        <v>23638</v>
      </c>
      <c r="K10" s="36">
        <v>8315</v>
      </c>
      <c r="L10" s="19" t="s">
        <v>1</v>
      </c>
      <c r="M10" s="27" t="s">
        <v>1</v>
      </c>
      <c r="N10" s="70" t="str">
        <f t="shared" si="1"/>
        <v>..</v>
      </c>
      <c r="P10" s="35">
        <v>24455</v>
      </c>
      <c r="Q10" s="36">
        <f t="shared" si="2"/>
        <v>19713.876128541735</v>
      </c>
      <c r="R10" s="37">
        <v>1140.5</v>
      </c>
      <c r="S10" s="35">
        <v>18573.376128541735</v>
      </c>
      <c r="T10" s="45">
        <v>10022.4</v>
      </c>
      <c r="U10" s="36" t="s">
        <v>1</v>
      </c>
      <c r="V10" s="47" t="s">
        <v>1</v>
      </c>
      <c r="W10" s="71">
        <v>0</v>
      </c>
      <c r="X10" s="45">
        <v>1254.7</v>
      </c>
      <c r="Y10" s="36" t="s">
        <v>1</v>
      </c>
      <c r="Z10" s="19" t="s">
        <v>1</v>
      </c>
      <c r="AA10" s="48" t="s">
        <v>1</v>
      </c>
      <c r="AB10" s="19" t="str">
        <f t="shared" si="3"/>
        <v>..</v>
      </c>
      <c r="AD10" s="35">
        <v>209031.6</v>
      </c>
      <c r="AE10" s="36">
        <f t="shared" si="4"/>
        <v>183557.37232707287</v>
      </c>
      <c r="AF10" s="37">
        <v>11465.6</v>
      </c>
      <c r="AG10" s="35">
        <v>172091.77232707286</v>
      </c>
      <c r="AH10" s="45">
        <v>65830.600000000006</v>
      </c>
      <c r="AI10" s="36">
        <v>59450.3</v>
      </c>
      <c r="AJ10" s="37" t="s">
        <v>1</v>
      </c>
      <c r="AK10" s="35" t="s">
        <v>1</v>
      </c>
      <c r="AL10" s="45">
        <v>683</v>
      </c>
      <c r="AM10" s="36">
        <v>5369</v>
      </c>
      <c r="AN10" s="34" t="s">
        <v>1</v>
      </c>
      <c r="AO10" s="48" t="s">
        <v>1</v>
      </c>
      <c r="AP10" s="34" t="str">
        <f t="shared" si="5"/>
        <v>..</v>
      </c>
      <c r="AQ10" s="16"/>
    </row>
    <row r="11" spans="1:43">
      <c r="A11" s="9">
        <v>2004</v>
      </c>
      <c r="B11" s="24">
        <v>1355222</v>
      </c>
      <c r="C11" s="36">
        <v>1123988</v>
      </c>
      <c r="D11" s="37">
        <v>91209</v>
      </c>
      <c r="E11" s="35">
        <f t="shared" si="0"/>
        <v>1032779</v>
      </c>
      <c r="F11" s="45">
        <v>117832</v>
      </c>
      <c r="G11" s="36">
        <v>84870</v>
      </c>
      <c r="H11" s="47" t="s">
        <v>1</v>
      </c>
      <c r="I11" s="71" t="s">
        <v>1</v>
      </c>
      <c r="J11" s="45">
        <v>24249</v>
      </c>
      <c r="K11" s="36">
        <v>8784</v>
      </c>
      <c r="L11" s="19" t="s">
        <v>1</v>
      </c>
      <c r="M11" s="27" t="s">
        <v>1</v>
      </c>
      <c r="N11" s="70" t="str">
        <f t="shared" si="1"/>
        <v>..</v>
      </c>
      <c r="P11" s="35">
        <v>24204.1</v>
      </c>
      <c r="Q11" s="36">
        <f t="shared" si="2"/>
        <v>19465.236276865682</v>
      </c>
      <c r="R11" s="37">
        <v>1159.8</v>
      </c>
      <c r="S11" s="35">
        <v>18305.436276865683</v>
      </c>
      <c r="T11" s="45">
        <v>9480.4</v>
      </c>
      <c r="U11" s="36" t="s">
        <v>1</v>
      </c>
      <c r="V11" s="47" t="s">
        <v>1</v>
      </c>
      <c r="W11" s="71">
        <v>0</v>
      </c>
      <c r="X11" s="45">
        <v>990.2</v>
      </c>
      <c r="Y11" s="36" t="s">
        <v>1</v>
      </c>
      <c r="Z11" s="19" t="s">
        <v>1</v>
      </c>
      <c r="AA11" s="48" t="s">
        <v>1</v>
      </c>
      <c r="AB11" s="19" t="str">
        <f t="shared" si="3"/>
        <v>..</v>
      </c>
      <c r="AD11" s="35">
        <v>220234.6</v>
      </c>
      <c r="AE11" s="36">
        <f t="shared" si="4"/>
        <v>194478.42721324865</v>
      </c>
      <c r="AF11" s="37">
        <v>11911.6</v>
      </c>
      <c r="AG11" s="35">
        <v>182566.82721324865</v>
      </c>
      <c r="AH11" s="45">
        <v>68097</v>
      </c>
      <c r="AI11" s="36">
        <v>60868.800000000003</v>
      </c>
      <c r="AJ11" s="37" t="s">
        <v>1</v>
      </c>
      <c r="AK11" s="35" t="s">
        <v>1</v>
      </c>
      <c r="AL11" s="45">
        <v>790.5</v>
      </c>
      <c r="AM11" s="36">
        <v>6090.3</v>
      </c>
      <c r="AN11" s="34" t="s">
        <v>1</v>
      </c>
      <c r="AO11" s="48" t="s">
        <v>1</v>
      </c>
      <c r="AP11" s="34" t="str">
        <f t="shared" si="5"/>
        <v>..</v>
      </c>
      <c r="AQ11" s="16"/>
    </row>
    <row r="12" spans="1:43">
      <c r="A12" s="9">
        <v>2005</v>
      </c>
      <c r="B12" s="24">
        <v>1395920</v>
      </c>
      <c r="C12" s="36">
        <v>1159933</v>
      </c>
      <c r="D12" s="37">
        <v>94996</v>
      </c>
      <c r="E12" s="35">
        <f t="shared" si="0"/>
        <v>1064937</v>
      </c>
      <c r="F12" s="45">
        <v>118492</v>
      </c>
      <c r="G12" s="36">
        <v>84294</v>
      </c>
      <c r="H12" s="47" t="s">
        <v>1</v>
      </c>
      <c r="I12" s="71" t="s">
        <v>1</v>
      </c>
      <c r="J12" s="45">
        <v>24202</v>
      </c>
      <c r="K12" s="36">
        <v>10209</v>
      </c>
      <c r="L12" s="19" t="s">
        <v>1</v>
      </c>
      <c r="M12" s="27" t="s">
        <v>1</v>
      </c>
      <c r="N12" s="70" t="str">
        <f t="shared" si="1"/>
        <v>..</v>
      </c>
      <c r="P12" s="35">
        <v>24758.799999999999</v>
      </c>
      <c r="Q12" s="36">
        <f t="shared" si="2"/>
        <v>20030.752620671446</v>
      </c>
      <c r="R12" s="37">
        <v>1208.4000000000001</v>
      </c>
      <c r="S12" s="35">
        <v>18822.352620671445</v>
      </c>
      <c r="T12" s="45">
        <v>9767.9</v>
      </c>
      <c r="U12" s="36" t="s">
        <v>1</v>
      </c>
      <c r="V12" s="47" t="s">
        <v>1</v>
      </c>
      <c r="W12" s="71">
        <v>0</v>
      </c>
      <c r="X12" s="45">
        <v>1398.3</v>
      </c>
      <c r="Y12" s="36" t="s">
        <v>1</v>
      </c>
      <c r="Z12" s="19" t="s">
        <v>1</v>
      </c>
      <c r="AA12" s="48" t="s">
        <v>1</v>
      </c>
      <c r="AB12" s="19" t="str">
        <f t="shared" si="3"/>
        <v>..</v>
      </c>
      <c r="AD12" s="35">
        <v>230882.1</v>
      </c>
      <c r="AE12" s="36">
        <f t="shared" si="4"/>
        <v>204507.57332630036</v>
      </c>
      <c r="AF12" s="37">
        <v>12492</v>
      </c>
      <c r="AG12" s="35">
        <v>192015.57332630036</v>
      </c>
      <c r="AH12" s="45">
        <v>68123.7</v>
      </c>
      <c r="AI12" s="36">
        <v>59921.4</v>
      </c>
      <c r="AJ12" s="37" t="s">
        <v>1</v>
      </c>
      <c r="AK12" s="35" t="s">
        <v>1</v>
      </c>
      <c r="AL12" s="45">
        <v>698.3</v>
      </c>
      <c r="AM12" s="36">
        <v>7269.2</v>
      </c>
      <c r="AN12" s="34" t="s">
        <v>1</v>
      </c>
      <c r="AO12" s="48" t="s">
        <v>1</v>
      </c>
      <c r="AP12" s="34" t="str">
        <f t="shared" si="5"/>
        <v>..</v>
      </c>
      <c r="AQ12" s="16"/>
    </row>
    <row r="13" spans="1:43">
      <c r="A13" s="9">
        <v>2006</v>
      </c>
      <c r="B13" s="24">
        <v>1434935</v>
      </c>
      <c r="C13" s="36">
        <v>1191159</v>
      </c>
      <c r="D13" s="37">
        <v>98510</v>
      </c>
      <c r="E13" s="35">
        <f t="shared" si="0"/>
        <v>1092649</v>
      </c>
      <c r="F13" s="45">
        <v>121363</v>
      </c>
      <c r="G13" s="36">
        <v>86498</v>
      </c>
      <c r="H13" s="47" t="s">
        <v>1</v>
      </c>
      <c r="I13" s="71" t="s">
        <v>1</v>
      </c>
      <c r="J13" s="45">
        <v>23137</v>
      </c>
      <c r="K13" s="36">
        <v>11831</v>
      </c>
      <c r="L13" s="19" t="s">
        <v>1</v>
      </c>
      <c r="M13" s="27" t="s">
        <v>1</v>
      </c>
      <c r="N13" s="70" t="str">
        <f t="shared" si="1"/>
        <v>..</v>
      </c>
      <c r="P13" s="35">
        <v>25604.7</v>
      </c>
      <c r="Q13" s="36">
        <f t="shared" si="2"/>
        <v>20625.611153524005</v>
      </c>
      <c r="R13" s="37">
        <v>1251.7</v>
      </c>
      <c r="S13" s="35">
        <v>19373.911153524004</v>
      </c>
      <c r="T13" s="45">
        <v>10574.5</v>
      </c>
      <c r="U13" s="36" t="s">
        <v>1</v>
      </c>
      <c r="V13" s="47" t="s">
        <v>1</v>
      </c>
      <c r="W13" s="71">
        <v>0</v>
      </c>
      <c r="X13" s="45">
        <v>2394.4</v>
      </c>
      <c r="Y13" s="36" t="s">
        <v>1</v>
      </c>
      <c r="Z13" s="19" t="s">
        <v>1</v>
      </c>
      <c r="AA13" s="48" t="s">
        <v>1</v>
      </c>
      <c r="AB13" s="19" t="str">
        <f t="shared" si="3"/>
        <v>..</v>
      </c>
      <c r="AD13" s="35">
        <v>245048.6</v>
      </c>
      <c r="AE13" s="36">
        <f t="shared" si="4"/>
        <v>218034.31145205753</v>
      </c>
      <c r="AF13" s="37">
        <v>13120.4</v>
      </c>
      <c r="AG13" s="35">
        <v>204913.91145205754</v>
      </c>
      <c r="AH13" s="45">
        <v>71115.600000000006</v>
      </c>
      <c r="AI13" s="36">
        <v>62050.9</v>
      </c>
      <c r="AJ13" s="37" t="s">
        <v>1</v>
      </c>
      <c r="AK13" s="35" t="s">
        <v>1</v>
      </c>
      <c r="AL13" s="45">
        <v>710.7</v>
      </c>
      <c r="AM13" s="36">
        <v>8367</v>
      </c>
      <c r="AN13" s="34" t="s">
        <v>1</v>
      </c>
      <c r="AO13" s="48" t="s">
        <v>1</v>
      </c>
      <c r="AP13" s="34" t="str">
        <f t="shared" si="5"/>
        <v>..</v>
      </c>
      <c r="AQ13" s="16"/>
    </row>
    <row r="14" spans="1:43">
      <c r="A14" s="9">
        <v>2007</v>
      </c>
      <c r="B14" s="24">
        <v>1466691</v>
      </c>
      <c r="C14" s="36">
        <v>1215970</v>
      </c>
      <c r="D14" s="37">
        <v>102235</v>
      </c>
      <c r="E14" s="35">
        <f t="shared" si="0"/>
        <v>1113735</v>
      </c>
      <c r="F14" s="45">
        <v>122563</v>
      </c>
      <c r="G14" s="36">
        <v>88513</v>
      </c>
      <c r="H14" s="37">
        <v>68933</v>
      </c>
      <c r="I14" s="35">
        <v>19580</v>
      </c>
      <c r="J14" s="45">
        <v>23401</v>
      </c>
      <c r="K14" s="36">
        <v>10649</v>
      </c>
      <c r="L14" s="19" t="s">
        <v>1</v>
      </c>
      <c r="M14" s="27" t="s">
        <v>1</v>
      </c>
      <c r="N14" s="70" t="str">
        <f t="shared" si="1"/>
        <v>..</v>
      </c>
      <c r="P14" s="35">
        <v>27998.5</v>
      </c>
      <c r="Q14" s="36">
        <f t="shared" si="2"/>
        <v>22853.472999999998</v>
      </c>
      <c r="R14" s="37">
        <v>1293.0999999999999</v>
      </c>
      <c r="S14" s="35">
        <v>21560.373</v>
      </c>
      <c r="T14" s="45">
        <v>12799</v>
      </c>
      <c r="U14" s="36" t="s">
        <v>1</v>
      </c>
      <c r="V14" s="47" t="s">
        <v>1</v>
      </c>
      <c r="W14" s="71">
        <v>0</v>
      </c>
      <c r="X14" s="45">
        <v>3169.1</v>
      </c>
      <c r="Y14" s="36" t="s">
        <v>1</v>
      </c>
      <c r="Z14" s="19" t="s">
        <v>1</v>
      </c>
      <c r="AA14" s="48">
        <v>14.1</v>
      </c>
      <c r="AB14" s="34">
        <f t="shared" si="3"/>
        <v>9615.7999999999993</v>
      </c>
      <c r="AD14" s="35">
        <v>250108.2</v>
      </c>
      <c r="AE14" s="36">
        <f t="shared" si="4"/>
        <v>221729.046</v>
      </c>
      <c r="AF14" s="37">
        <v>13679.5</v>
      </c>
      <c r="AG14" s="35">
        <v>208049.546</v>
      </c>
      <c r="AH14" s="45">
        <v>70422.5</v>
      </c>
      <c r="AI14" s="36">
        <v>62840.1</v>
      </c>
      <c r="AJ14" s="37" t="s">
        <v>1</v>
      </c>
      <c r="AK14" s="35" t="s">
        <v>1</v>
      </c>
      <c r="AL14" s="45">
        <v>674.4</v>
      </c>
      <c r="AM14" s="36">
        <v>6908</v>
      </c>
      <c r="AN14" s="34">
        <v>6613.6</v>
      </c>
      <c r="AO14" s="48">
        <v>294.5</v>
      </c>
      <c r="AP14" s="34">
        <f t="shared" si="5"/>
        <v>69453.600000000006</v>
      </c>
      <c r="AQ14" s="16"/>
    </row>
    <row r="15" spans="1:43">
      <c r="A15" s="9">
        <v>2008</v>
      </c>
      <c r="B15" s="24">
        <v>1482081</v>
      </c>
      <c r="C15" s="36">
        <v>1222027</v>
      </c>
      <c r="D15" s="37">
        <v>106269</v>
      </c>
      <c r="E15" s="35">
        <f t="shared" si="0"/>
        <v>1115758</v>
      </c>
      <c r="F15" s="45">
        <v>120711</v>
      </c>
      <c r="G15" s="36">
        <v>85554</v>
      </c>
      <c r="H15" s="37">
        <v>65265</v>
      </c>
      <c r="I15" s="35">
        <v>20228</v>
      </c>
      <c r="J15" s="45">
        <v>23863</v>
      </c>
      <c r="K15" s="36">
        <v>11502</v>
      </c>
      <c r="L15" s="19" t="s">
        <v>1</v>
      </c>
      <c r="M15" s="27" t="s">
        <v>1</v>
      </c>
      <c r="N15" s="70" t="str">
        <f t="shared" si="1"/>
        <v>..</v>
      </c>
      <c r="P15" s="35">
        <v>27711.9</v>
      </c>
      <c r="Q15" s="36">
        <f t="shared" si="2"/>
        <v>22389.911</v>
      </c>
      <c r="R15" s="37">
        <v>1341.6</v>
      </c>
      <c r="S15" s="35">
        <v>21048.311000000002</v>
      </c>
      <c r="T15" s="45">
        <v>11931.6</v>
      </c>
      <c r="U15" s="36" t="s">
        <v>1</v>
      </c>
      <c r="V15" s="47" t="s">
        <v>1</v>
      </c>
      <c r="W15" s="71">
        <v>0</v>
      </c>
      <c r="X15" s="45">
        <v>2880.2</v>
      </c>
      <c r="Y15" s="36" t="s">
        <v>1</v>
      </c>
      <c r="Z15" s="19" t="s">
        <v>1</v>
      </c>
      <c r="AA15" s="48">
        <v>15.1</v>
      </c>
      <c r="AB15" s="34">
        <f t="shared" si="3"/>
        <v>9036.3000000000011</v>
      </c>
      <c r="AD15" s="35">
        <v>254059.1</v>
      </c>
      <c r="AE15" s="36">
        <f t="shared" si="4"/>
        <v>224446.90599999999</v>
      </c>
      <c r="AF15" s="37">
        <v>14345.4</v>
      </c>
      <c r="AG15" s="35">
        <v>210101.50599999999</v>
      </c>
      <c r="AH15" s="45">
        <v>68400.2</v>
      </c>
      <c r="AI15" s="36">
        <v>60215.4</v>
      </c>
      <c r="AJ15" s="37" t="s">
        <v>1</v>
      </c>
      <c r="AK15" s="35" t="s">
        <v>1</v>
      </c>
      <c r="AL15" s="45">
        <v>801.9</v>
      </c>
      <c r="AM15" s="36">
        <v>7437.3</v>
      </c>
      <c r="AN15" s="34">
        <v>7125.3</v>
      </c>
      <c r="AO15" s="48">
        <v>312.39999999999998</v>
      </c>
      <c r="AP15" s="34">
        <f t="shared" si="5"/>
        <v>67285.900000000009</v>
      </c>
      <c r="AQ15" s="16"/>
    </row>
    <row r="16" spans="1:43">
      <c r="A16" s="9">
        <v>2009</v>
      </c>
      <c r="B16" s="24">
        <v>1438301</v>
      </c>
      <c r="C16" s="36">
        <v>1170649</v>
      </c>
      <c r="D16" s="37">
        <v>110080</v>
      </c>
      <c r="E16" s="35">
        <f t="shared" si="0"/>
        <v>1060569</v>
      </c>
      <c r="F16" s="45">
        <v>107526</v>
      </c>
      <c r="G16" s="36">
        <v>82053</v>
      </c>
      <c r="H16" s="37">
        <v>57987</v>
      </c>
      <c r="I16" s="35">
        <v>23278</v>
      </c>
      <c r="J16" s="45">
        <v>17482</v>
      </c>
      <c r="K16" s="36">
        <v>8535</v>
      </c>
      <c r="L16" s="19" t="s">
        <v>1</v>
      </c>
      <c r="M16" s="27" t="s">
        <v>1</v>
      </c>
      <c r="N16" s="70" t="str">
        <f t="shared" si="1"/>
        <v>..</v>
      </c>
      <c r="P16" s="35">
        <v>24867.8</v>
      </c>
      <c r="Q16" s="36">
        <f t="shared" si="2"/>
        <v>19467.386999999999</v>
      </c>
      <c r="R16" s="37">
        <v>1394.6</v>
      </c>
      <c r="S16" s="35">
        <v>18072.787</v>
      </c>
      <c r="T16" s="45">
        <v>9085.4</v>
      </c>
      <c r="U16" s="36" t="s">
        <v>1</v>
      </c>
      <c r="V16" s="47" t="s">
        <v>1</v>
      </c>
      <c r="W16" s="71">
        <v>0</v>
      </c>
      <c r="X16" s="45">
        <v>2097.8000000000002</v>
      </c>
      <c r="Y16" s="36" t="s">
        <v>1</v>
      </c>
      <c r="Z16" s="19" t="s">
        <v>1</v>
      </c>
      <c r="AA16" s="48">
        <v>10.25</v>
      </c>
      <c r="AB16" s="34">
        <f t="shared" si="3"/>
        <v>6977.3499999999995</v>
      </c>
      <c r="AD16" s="35">
        <v>243266.7</v>
      </c>
      <c r="AE16" s="36">
        <f t="shared" si="4"/>
        <v>212543.992</v>
      </c>
      <c r="AF16" s="37">
        <v>14937.9</v>
      </c>
      <c r="AG16" s="35">
        <v>197606.092</v>
      </c>
      <c r="AH16" s="45">
        <v>66471.7</v>
      </c>
      <c r="AI16" s="36">
        <v>59820.9</v>
      </c>
      <c r="AJ16" s="37" t="s">
        <v>1</v>
      </c>
      <c r="AK16" s="35" t="s">
        <v>1</v>
      </c>
      <c r="AL16" s="45">
        <v>661.8</v>
      </c>
      <c r="AM16" s="36">
        <v>6054.8</v>
      </c>
      <c r="AN16" s="34">
        <v>5804.8</v>
      </c>
      <c r="AO16" s="48">
        <v>252.6</v>
      </c>
      <c r="AP16" s="34">
        <f t="shared" si="5"/>
        <v>65557.299999999988</v>
      </c>
      <c r="AQ16" s="16"/>
    </row>
    <row r="17" spans="1:43">
      <c r="A17" s="9">
        <v>2010</v>
      </c>
      <c r="B17" s="24">
        <v>1489226</v>
      </c>
      <c r="C17" s="36">
        <v>1216331</v>
      </c>
      <c r="D17" s="37">
        <v>113931</v>
      </c>
      <c r="E17" s="35">
        <f t="shared" si="0"/>
        <v>1102400</v>
      </c>
      <c r="F17" s="45">
        <v>117356</v>
      </c>
      <c r="G17" s="36">
        <v>84751</v>
      </c>
      <c r="H17" s="37">
        <v>57770</v>
      </c>
      <c r="I17" s="35">
        <v>25655</v>
      </c>
      <c r="J17" s="45">
        <v>21257</v>
      </c>
      <c r="K17" s="36">
        <v>10522</v>
      </c>
      <c r="L17" s="19" t="s">
        <v>1</v>
      </c>
      <c r="M17" s="27" t="s">
        <v>1</v>
      </c>
      <c r="N17" s="70" t="str">
        <f t="shared" si="1"/>
        <v>..</v>
      </c>
      <c r="P17" s="35">
        <v>26271.8</v>
      </c>
      <c r="Q17" s="36">
        <f t="shared" si="2"/>
        <v>20733.353999999999</v>
      </c>
      <c r="R17" s="37">
        <v>1463.6</v>
      </c>
      <c r="S17" s="35">
        <v>19269.754000000001</v>
      </c>
      <c r="T17" s="45">
        <v>9745.4</v>
      </c>
      <c r="U17" s="36" t="s">
        <v>1</v>
      </c>
      <c r="V17" s="47" t="s">
        <v>1</v>
      </c>
      <c r="W17" s="71">
        <v>0</v>
      </c>
      <c r="X17" s="45">
        <v>2679.4</v>
      </c>
      <c r="Y17" s="36" t="s">
        <v>1</v>
      </c>
      <c r="Z17" s="19" t="s">
        <v>1</v>
      </c>
      <c r="AA17" s="48">
        <v>5.4</v>
      </c>
      <c r="AB17" s="34">
        <f t="shared" si="3"/>
        <v>7060.6</v>
      </c>
      <c r="AD17" s="35">
        <v>254935.1</v>
      </c>
      <c r="AE17" s="36">
        <f t="shared" si="4"/>
        <v>223759.74299999999</v>
      </c>
      <c r="AF17" s="37">
        <v>15468.5</v>
      </c>
      <c r="AG17" s="35">
        <v>208291.24299999999</v>
      </c>
      <c r="AH17" s="45">
        <v>69843.8</v>
      </c>
      <c r="AI17" s="36">
        <v>61472.1</v>
      </c>
      <c r="AJ17" s="37" t="s">
        <v>1</v>
      </c>
      <c r="AK17" s="35" t="s">
        <v>1</v>
      </c>
      <c r="AL17" s="45">
        <v>645.5</v>
      </c>
      <c r="AM17" s="36">
        <v>7336.6</v>
      </c>
      <c r="AN17" s="34">
        <v>7085.6</v>
      </c>
      <c r="AO17" s="48">
        <v>263.39999999999998</v>
      </c>
      <c r="AP17" s="34">
        <f t="shared" si="5"/>
        <v>68934.900000000009</v>
      </c>
      <c r="AQ17" s="16"/>
    </row>
    <row r="18" spans="1:43">
      <c r="A18" s="9">
        <v>2011</v>
      </c>
      <c r="B18" s="24">
        <v>1530005</v>
      </c>
      <c r="C18" s="36">
        <v>1253229</v>
      </c>
      <c r="D18" s="37">
        <v>117801</v>
      </c>
      <c r="E18" s="35">
        <f t="shared" si="0"/>
        <v>1135428</v>
      </c>
      <c r="F18" s="45">
        <v>123469</v>
      </c>
      <c r="G18" s="36">
        <v>87893</v>
      </c>
      <c r="H18" s="37">
        <v>58363</v>
      </c>
      <c r="I18" s="35">
        <v>27747</v>
      </c>
      <c r="J18" s="45">
        <v>21997</v>
      </c>
      <c r="K18" s="36">
        <v>12246</v>
      </c>
      <c r="L18" s="19" t="s">
        <v>1</v>
      </c>
      <c r="M18" s="27" t="s">
        <v>1</v>
      </c>
      <c r="N18" s="70" t="str">
        <f t="shared" si="1"/>
        <v>..</v>
      </c>
      <c r="P18" s="35">
        <v>27005.1</v>
      </c>
      <c r="Q18" s="36">
        <f t="shared" si="2"/>
        <v>21500.327999999998</v>
      </c>
      <c r="R18" s="37">
        <v>1530.1</v>
      </c>
      <c r="S18" s="35">
        <v>19970.227999999999</v>
      </c>
      <c r="T18" s="45">
        <v>9763.5</v>
      </c>
      <c r="U18" s="36" t="s">
        <v>1</v>
      </c>
      <c r="V18" s="47" t="s">
        <v>1</v>
      </c>
      <c r="W18" s="71">
        <v>0</v>
      </c>
      <c r="X18" s="45">
        <v>2846.3</v>
      </c>
      <c r="Y18" s="36" t="s">
        <v>1</v>
      </c>
      <c r="Z18" s="19" t="s">
        <v>1</v>
      </c>
      <c r="AA18" s="48">
        <v>6.3</v>
      </c>
      <c r="AB18" s="34">
        <f t="shared" si="3"/>
        <v>6910.9</v>
      </c>
      <c r="AD18" s="35">
        <v>268888.5</v>
      </c>
      <c r="AE18" s="36">
        <f t="shared" si="4"/>
        <v>237178.932</v>
      </c>
      <c r="AF18" s="37">
        <v>16047</v>
      </c>
      <c r="AG18" s="35">
        <v>221131.932</v>
      </c>
      <c r="AH18" s="45">
        <v>73218</v>
      </c>
      <c r="AI18" s="36">
        <v>63563.4</v>
      </c>
      <c r="AJ18" s="37" t="s">
        <v>1</v>
      </c>
      <c r="AK18" s="35" t="s">
        <v>1</v>
      </c>
      <c r="AL18" s="45">
        <v>591.70000000000005</v>
      </c>
      <c r="AM18" s="36">
        <v>8420.4</v>
      </c>
      <c r="AN18" s="34">
        <v>8117.3</v>
      </c>
      <c r="AO18" s="48">
        <v>315.2</v>
      </c>
      <c r="AP18" s="34">
        <f t="shared" si="5"/>
        <v>72311.100000000006</v>
      </c>
      <c r="AQ18" s="16"/>
    </row>
    <row r="19" spans="1:43">
      <c r="A19" s="9">
        <v>2012</v>
      </c>
      <c r="B19" s="24">
        <v>1558077</v>
      </c>
      <c r="C19" s="36">
        <v>1278602</v>
      </c>
      <c r="D19" s="37">
        <v>121710</v>
      </c>
      <c r="E19" s="35">
        <f t="shared" si="0"/>
        <v>1156892</v>
      </c>
      <c r="F19" s="45">
        <v>123906</v>
      </c>
      <c r="G19" s="36">
        <v>91285</v>
      </c>
      <c r="H19" s="37">
        <v>58946</v>
      </c>
      <c r="I19" s="35">
        <v>30048</v>
      </c>
      <c r="J19" s="45">
        <v>21216</v>
      </c>
      <c r="K19" s="36">
        <v>11034</v>
      </c>
      <c r="L19" s="19" t="s">
        <v>1</v>
      </c>
      <c r="M19" s="27" t="s">
        <v>1</v>
      </c>
      <c r="N19" s="70" t="str">
        <f t="shared" si="1"/>
        <v>..</v>
      </c>
      <c r="P19" s="35">
        <v>25878.1</v>
      </c>
      <c r="Q19" s="36">
        <f t="shared" si="2"/>
        <v>21001.65</v>
      </c>
      <c r="R19" s="37">
        <v>1592.2</v>
      </c>
      <c r="S19" s="35">
        <v>19409.45</v>
      </c>
      <c r="T19" s="45">
        <v>7791.9</v>
      </c>
      <c r="U19" s="36" t="s">
        <v>1</v>
      </c>
      <c r="V19" s="47" t="s">
        <v>1</v>
      </c>
      <c r="W19" s="71">
        <v>0</v>
      </c>
      <c r="X19" s="45">
        <v>2777.4</v>
      </c>
      <c r="Y19" s="36" t="s">
        <v>1</v>
      </c>
      <c r="Z19" s="19" t="s">
        <v>1</v>
      </c>
      <c r="AA19" s="48">
        <v>5.6</v>
      </c>
      <c r="AB19" s="34">
        <f t="shared" si="3"/>
        <v>5008.8999999999996</v>
      </c>
      <c r="AD19" s="35">
        <v>278795</v>
      </c>
      <c r="AE19" s="36">
        <f t="shared" si="4"/>
        <v>246523.75200000001</v>
      </c>
      <c r="AF19" s="37">
        <v>16631.900000000001</v>
      </c>
      <c r="AG19" s="35">
        <v>229891.85200000001</v>
      </c>
      <c r="AH19" s="45">
        <v>75097.8</v>
      </c>
      <c r="AI19" s="36">
        <v>67711.7</v>
      </c>
      <c r="AJ19" s="37" t="s">
        <v>1</v>
      </c>
      <c r="AK19" s="35" t="s">
        <v>1</v>
      </c>
      <c r="AL19" s="45">
        <v>564.20000000000005</v>
      </c>
      <c r="AM19" s="36">
        <v>6932.8</v>
      </c>
      <c r="AN19" s="34">
        <v>6685.9</v>
      </c>
      <c r="AO19" s="48">
        <v>257</v>
      </c>
      <c r="AP19" s="34">
        <f t="shared" si="5"/>
        <v>74276.600000000006</v>
      </c>
      <c r="AQ19" s="16"/>
    </row>
    <row r="21" spans="1:43">
      <c r="A21" s="12"/>
      <c r="B21" s="5" t="s">
        <v>3</v>
      </c>
      <c r="C21" s="5"/>
      <c r="D21" s="5"/>
      <c r="E21" s="5"/>
      <c r="F21" s="5"/>
      <c r="G21" s="5"/>
      <c r="H21" s="5"/>
      <c r="I21" s="5"/>
      <c r="J21" s="5"/>
      <c r="K21" s="5"/>
      <c r="L21" s="5"/>
      <c r="M21" s="5"/>
      <c r="N21" s="5"/>
      <c r="P21" s="5" t="s">
        <v>3</v>
      </c>
      <c r="Q21" s="5"/>
      <c r="R21" s="5"/>
      <c r="S21" s="5"/>
      <c r="T21" s="5"/>
      <c r="U21" s="5"/>
      <c r="V21" s="5"/>
      <c r="W21" s="5"/>
      <c r="X21" s="5"/>
      <c r="Y21" s="5"/>
      <c r="Z21" s="5"/>
      <c r="AA21" s="5"/>
      <c r="AB21" s="5"/>
      <c r="AD21" s="5" t="s">
        <v>3</v>
      </c>
      <c r="AE21" s="5"/>
      <c r="AF21" s="5"/>
      <c r="AG21" s="5"/>
      <c r="AH21" s="5"/>
      <c r="AI21" s="5"/>
      <c r="AJ21" s="5"/>
      <c r="AK21" s="5"/>
      <c r="AL21" s="5"/>
      <c r="AM21" s="5"/>
      <c r="AN21" s="5"/>
      <c r="AO21" s="5"/>
      <c r="AP21" s="5"/>
    </row>
    <row r="22" spans="1:43">
      <c r="A22" s="9" t="s">
        <v>4</v>
      </c>
      <c r="B22" s="25">
        <f t="shared" ref="B22:N24" si="6">IF(ISERROR((POWER(VLOOKUP(VALUE(RIGHT($A22,4)),$A$3:$AP$20,COLUMN(B$20),)/VLOOKUP(VALUE(LEFT($A22,4)),$A$3:$AP$20,COLUMN(B$20),),1/(VALUE(RIGHT($A22,4))-VALUE(LEFT($A22,4))))-1)*100),"..",(POWER(VLOOKUP(VALUE(RIGHT($A22,4)),$A$3:$AP$20,COLUMN(B$20),)/VLOOKUP(VALUE(LEFT($A22,4)),$A$3:$AP$20,COLUMN(B$20),),1/(VALUE(RIGHT($A22,4))-VALUE(LEFT($A22,4))))-1)*100)</f>
        <v>1.9428590743557184</v>
      </c>
      <c r="C22" s="38">
        <f t="shared" si="6"/>
        <v>1.8527995668145003</v>
      </c>
      <c r="D22" s="39">
        <f t="shared" si="6"/>
        <v>3.500176177207992</v>
      </c>
      <c r="E22" s="40">
        <f t="shared" si="6"/>
        <v>1.6979540567021223</v>
      </c>
      <c r="F22" s="46">
        <f t="shared" si="6"/>
        <v>1.0788770171383355</v>
      </c>
      <c r="G22" s="38">
        <f t="shared" si="6"/>
        <v>1.2649073052264148</v>
      </c>
      <c r="H22" s="39" t="str">
        <f t="shared" si="6"/>
        <v>..</v>
      </c>
      <c r="I22" s="40" t="str">
        <f t="shared" si="6"/>
        <v>..</v>
      </c>
      <c r="J22" s="46">
        <f t="shared" si="6"/>
        <v>-0.87194146750669832</v>
      </c>
      <c r="K22" s="38">
        <f t="shared" si="6"/>
        <v>3.6371459655167415</v>
      </c>
      <c r="L22" s="39" t="str">
        <f t="shared" si="6"/>
        <v>..</v>
      </c>
      <c r="M22" s="40" t="str">
        <f t="shared" si="6"/>
        <v>..</v>
      </c>
      <c r="N22" s="13" t="str">
        <f t="shared" si="6"/>
        <v>..</v>
      </c>
      <c r="P22" s="39">
        <f t="shared" ref="P22:AB24" si="7">IF(ISERROR((POWER(VLOOKUP(VALUE(RIGHT($A22,4)),$A$3:$AP$20,COLUMN(P$20),)/VLOOKUP(VALUE(LEFT($A22,4)),$A$3:$AP$20,COLUMN(P$20),),1/(VALUE(RIGHT($A22,4))-VALUE(LEFT($A22,4))))-1)*100),"..",(POWER(VLOOKUP(VALUE(RIGHT($A22,4)),$A$3:$AP$20,COLUMN(P$20),)/VLOOKUP(VALUE(LEFT($A22,4)),$A$3:$AP$20,COLUMN(P$20),),1/(VALUE(RIGHT($A22,4))-VALUE(LEFT($A22,4))))-1)*100)</f>
        <v>2.2433455825774828</v>
      </c>
      <c r="Q22" s="38">
        <f t="shared" si="7"/>
        <v>2.6658152478082675</v>
      </c>
      <c r="R22" s="39">
        <f t="shared" si="7"/>
        <v>3.5450769879875832</v>
      </c>
      <c r="S22" s="40">
        <f t="shared" si="7"/>
        <v>2.5978406613899496</v>
      </c>
      <c r="T22" s="46">
        <f t="shared" si="7"/>
        <v>3.8350291798336933</v>
      </c>
      <c r="U22" s="38" t="str">
        <f t="shared" si="7"/>
        <v>..</v>
      </c>
      <c r="V22" s="39" t="str">
        <f t="shared" si="7"/>
        <v>..</v>
      </c>
      <c r="W22" s="40" t="str">
        <f t="shared" si="7"/>
        <v>..</v>
      </c>
      <c r="X22" s="46">
        <f t="shared" si="7"/>
        <v>7.0398556154163128</v>
      </c>
      <c r="Y22" s="38" t="str">
        <f t="shared" si="7"/>
        <v>..</v>
      </c>
      <c r="Z22" s="39" t="str">
        <f t="shared" si="7"/>
        <v>..</v>
      </c>
      <c r="AA22" s="40" t="str">
        <f t="shared" si="7"/>
        <v>..</v>
      </c>
      <c r="AB22" s="13" t="str">
        <f t="shared" si="7"/>
        <v>..</v>
      </c>
      <c r="AD22" s="13">
        <f t="shared" ref="AD22:AP24" si="8">IF(ISERROR((POWER(VLOOKUP(VALUE(RIGHT($A22,4)),$A$3:$AP$20,COLUMN(AD$20),)/VLOOKUP(VALUE(LEFT($A22,4)),$A$3:$AP$20,COLUMN(AD$20),),1/(VALUE(RIGHT($A22,4))-VALUE(LEFT($A22,4))))-1)*100),"..",(POWER(VLOOKUP(VALUE(RIGHT($A22,4)),$A$3:$AP$20,COLUMN(AD$20),)/VLOOKUP(VALUE(LEFT($A22,4)),$A$3:$AP$20,COLUMN(AD$20),),1/(VALUE(RIGHT($A22,4))-VALUE(LEFT($A22,4))))-1)*100)</f>
        <v>3.0307513264999475</v>
      </c>
      <c r="AE22" s="38">
        <f t="shared" si="8"/>
        <v>3.0226476981053851</v>
      </c>
      <c r="AF22" s="39">
        <f t="shared" si="8"/>
        <v>4.2276566885930844</v>
      </c>
      <c r="AG22" s="40">
        <f t="shared" si="8"/>
        <v>2.9421610478214122</v>
      </c>
      <c r="AH22" s="46">
        <f t="shared" si="8"/>
        <v>0.86503687924637251</v>
      </c>
      <c r="AI22" s="38">
        <f t="shared" si="8"/>
        <v>0.72285738391622001</v>
      </c>
      <c r="AJ22" s="39" t="str">
        <f t="shared" si="8"/>
        <v>..</v>
      </c>
      <c r="AK22" s="40" t="str">
        <f t="shared" si="8"/>
        <v>..</v>
      </c>
      <c r="AL22" s="46">
        <f t="shared" si="8"/>
        <v>-4.6980067441367517</v>
      </c>
      <c r="AM22" s="38">
        <f t="shared" si="8"/>
        <v>3.4216403460019862</v>
      </c>
      <c r="AN22" s="39" t="str">
        <f t="shared" si="8"/>
        <v>..</v>
      </c>
      <c r="AO22" s="40" t="str">
        <f t="shared" si="8"/>
        <v>..</v>
      </c>
      <c r="AP22" s="13" t="str">
        <f t="shared" si="8"/>
        <v>..</v>
      </c>
    </row>
    <row r="23" spans="1:43">
      <c r="A23" s="9" t="s">
        <v>83</v>
      </c>
      <c r="B23" s="25">
        <f t="shared" si="6"/>
        <v>2.4650881265007474</v>
      </c>
      <c r="C23" s="38">
        <f t="shared" si="6"/>
        <v>2.4594158701616298</v>
      </c>
      <c r="D23" s="39">
        <f t="shared" si="6"/>
        <v>3.4654142896505702</v>
      </c>
      <c r="E23" s="40">
        <f t="shared" si="6"/>
        <v>2.3708997079466387</v>
      </c>
      <c r="F23" s="46">
        <f t="shared" si="6"/>
        <v>1.6981692705563711</v>
      </c>
      <c r="G23" s="38">
        <f t="shared" si="6"/>
        <v>1.7290618103652067</v>
      </c>
      <c r="H23" s="39" t="str">
        <f t="shared" si="6"/>
        <v>..</v>
      </c>
      <c r="I23" s="40" t="str">
        <f t="shared" si="6"/>
        <v>..</v>
      </c>
      <c r="J23" s="46">
        <f t="shared" si="6"/>
        <v>-0.10093005864232341</v>
      </c>
      <c r="K23" s="38">
        <f t="shared" si="6"/>
        <v>5.7777815899720641</v>
      </c>
      <c r="L23" s="39" t="str">
        <f t="shared" si="6"/>
        <v>..</v>
      </c>
      <c r="M23" s="40" t="str">
        <f t="shared" si="6"/>
        <v>..</v>
      </c>
      <c r="N23" s="13" t="str">
        <f t="shared" si="6"/>
        <v>..</v>
      </c>
      <c r="P23" s="39">
        <f t="shared" si="7"/>
        <v>5.0517486513284693</v>
      </c>
      <c r="Q23" s="38">
        <f t="shared" si="7"/>
        <v>5.883886385875825</v>
      </c>
      <c r="R23" s="39">
        <f t="shared" si="7"/>
        <v>3.0449827574238419</v>
      </c>
      <c r="S23" s="40">
        <f t="shared" si="7"/>
        <v>6.0753629889281902</v>
      </c>
      <c r="T23" s="46">
        <f t="shared" si="7"/>
        <v>14.500788436363088</v>
      </c>
      <c r="U23" s="38" t="str">
        <f t="shared" si="7"/>
        <v>..</v>
      </c>
      <c r="V23" s="39" t="str">
        <f t="shared" si="7"/>
        <v>..</v>
      </c>
      <c r="W23" s="40" t="str">
        <f t="shared" si="7"/>
        <v>..</v>
      </c>
      <c r="X23" s="46">
        <f t="shared" si="7"/>
        <v>14.507731900676845</v>
      </c>
      <c r="Y23" s="38" t="str">
        <f t="shared" si="7"/>
        <v>..</v>
      </c>
      <c r="Z23" s="39" t="str">
        <f t="shared" si="7"/>
        <v>..</v>
      </c>
      <c r="AA23" s="40" t="str">
        <f t="shared" si="7"/>
        <v>..</v>
      </c>
      <c r="AB23" s="13" t="str">
        <f t="shared" si="7"/>
        <v>..</v>
      </c>
      <c r="AD23" s="13">
        <f t="shared" si="8"/>
        <v>3.6315975436252756</v>
      </c>
      <c r="AE23" s="38">
        <f t="shared" si="8"/>
        <v>3.6558358141165925</v>
      </c>
      <c r="AF23" s="39">
        <f t="shared" si="8"/>
        <v>4.4007058395186149</v>
      </c>
      <c r="AG23" s="40">
        <f t="shared" si="8"/>
        <v>3.608324923877726</v>
      </c>
      <c r="AH23" s="46">
        <f t="shared" si="8"/>
        <v>0.55984092836831589</v>
      </c>
      <c r="AI23" s="38">
        <f t="shared" si="8"/>
        <v>0.16821694849940005</v>
      </c>
      <c r="AJ23" s="39" t="str">
        <f t="shared" si="8"/>
        <v>..</v>
      </c>
      <c r="AK23" s="40" t="str">
        <f t="shared" si="8"/>
        <v>..</v>
      </c>
      <c r="AL23" s="46">
        <f t="shared" si="8"/>
        <v>-5.5408482564670569</v>
      </c>
      <c r="AM23" s="38">
        <f t="shared" si="8"/>
        <v>5.8828973867918632</v>
      </c>
      <c r="AN23" s="39" t="str">
        <f t="shared" si="8"/>
        <v>..</v>
      </c>
      <c r="AO23" s="40" t="str">
        <f t="shared" si="8"/>
        <v>..</v>
      </c>
      <c r="AP23" s="13" t="str">
        <f t="shared" si="8"/>
        <v>..</v>
      </c>
    </row>
    <row r="24" spans="1:43">
      <c r="A24" s="9" t="s">
        <v>84</v>
      </c>
      <c r="B24" s="25">
        <f t="shared" si="6"/>
        <v>1.2162068828882155</v>
      </c>
      <c r="C24" s="38">
        <f t="shared" si="6"/>
        <v>1.0095657005216196</v>
      </c>
      <c r="D24" s="39">
        <f t="shared" si="6"/>
        <v>3.5488624416512016</v>
      </c>
      <c r="E24" s="40">
        <f t="shared" si="6"/>
        <v>0.76325540297836891</v>
      </c>
      <c r="F24" s="46">
        <f t="shared" si="6"/>
        <v>0.2181983090560502</v>
      </c>
      <c r="G24" s="38">
        <f t="shared" si="6"/>
        <v>0.61864669643278969</v>
      </c>
      <c r="H24" s="39">
        <f t="shared" si="6"/>
        <v>-3.0817793883085032</v>
      </c>
      <c r="I24" s="40">
        <f t="shared" si="6"/>
        <v>8.9433126126117877</v>
      </c>
      <c r="J24" s="46">
        <f t="shared" si="6"/>
        <v>-1.9413707449734363</v>
      </c>
      <c r="K24" s="38">
        <f t="shared" si="6"/>
        <v>0.71283715058121366</v>
      </c>
      <c r="L24" s="39" t="str">
        <f t="shared" si="6"/>
        <v>..</v>
      </c>
      <c r="M24" s="40" t="str">
        <f t="shared" si="6"/>
        <v>..</v>
      </c>
      <c r="N24" s="13" t="str">
        <f t="shared" si="6"/>
        <v>..</v>
      </c>
      <c r="P24" s="39">
        <f t="shared" si="7"/>
        <v>-1.5627382440234538</v>
      </c>
      <c r="Q24" s="38">
        <f t="shared" si="7"/>
        <v>-1.6758407267068121</v>
      </c>
      <c r="R24" s="39">
        <f t="shared" si="7"/>
        <v>4.2492889736100325</v>
      </c>
      <c r="S24" s="40">
        <f t="shared" si="7"/>
        <v>-2.0800029269703146</v>
      </c>
      <c r="T24" s="46">
        <f t="shared" si="7"/>
        <v>-9.4489550831546971</v>
      </c>
      <c r="U24" s="38" t="str">
        <f t="shared" si="7"/>
        <v>..</v>
      </c>
      <c r="V24" s="39" t="str">
        <f t="shared" si="7"/>
        <v>..</v>
      </c>
      <c r="W24" s="40" t="str">
        <f t="shared" si="7"/>
        <v>..</v>
      </c>
      <c r="X24" s="46">
        <f t="shared" si="7"/>
        <v>-2.6041398196495313</v>
      </c>
      <c r="Y24" s="38" t="str">
        <f t="shared" si="7"/>
        <v>..</v>
      </c>
      <c r="Z24" s="39" t="str">
        <f t="shared" si="7"/>
        <v>..</v>
      </c>
      <c r="AA24" s="40">
        <f t="shared" si="7"/>
        <v>-16.86310836067473</v>
      </c>
      <c r="AB24" s="13">
        <f t="shared" si="7"/>
        <v>-12.22893098781832</v>
      </c>
      <c r="AD24" s="13">
        <f t="shared" si="8"/>
        <v>2.1954146256407681</v>
      </c>
      <c r="AE24" s="38">
        <f t="shared" si="8"/>
        <v>2.1426770582154697</v>
      </c>
      <c r="AF24" s="39">
        <f t="shared" si="8"/>
        <v>3.9858696573070063</v>
      </c>
      <c r="AG24" s="40">
        <f t="shared" si="8"/>
        <v>2.016721208495631</v>
      </c>
      <c r="AH24" s="46">
        <f t="shared" si="8"/>
        <v>1.2938679568613498</v>
      </c>
      <c r="AI24" s="38">
        <f t="shared" si="8"/>
        <v>1.5045172374072546</v>
      </c>
      <c r="AJ24" s="39" t="str">
        <f t="shared" si="8"/>
        <v>..</v>
      </c>
      <c r="AK24" s="40" t="str">
        <f t="shared" si="8"/>
        <v>..</v>
      </c>
      <c r="AL24" s="46">
        <f t="shared" si="8"/>
        <v>-3.5053791442182347</v>
      </c>
      <c r="AM24" s="38">
        <f t="shared" si="8"/>
        <v>7.169792506473982E-2</v>
      </c>
      <c r="AN24" s="39">
        <f t="shared" si="8"/>
        <v>0.21769052859805793</v>
      </c>
      <c r="AO24" s="40">
        <f t="shared" si="8"/>
        <v>-2.6872905098434763</v>
      </c>
      <c r="AP24" s="13">
        <f t="shared" si="8"/>
        <v>1.3517964330258092</v>
      </c>
    </row>
    <row r="25" spans="1:43">
      <c r="H25" s="10"/>
      <c r="I25" s="10"/>
      <c r="J25" s="10"/>
      <c r="K25" s="10"/>
      <c r="L25" s="10"/>
      <c r="M25" s="10"/>
      <c r="N25" s="10"/>
    </row>
    <row r="26" spans="1:43">
      <c r="B26" t="s">
        <v>16</v>
      </c>
      <c r="C26" t="s">
        <v>17</v>
      </c>
      <c r="H26" s="10"/>
      <c r="I26" s="10"/>
      <c r="J26" s="10"/>
      <c r="K26" s="10"/>
      <c r="L26" s="10"/>
      <c r="M26" s="10"/>
      <c r="N26" s="10"/>
      <c r="P26" t="s">
        <v>16</v>
      </c>
      <c r="Q26" t="s">
        <v>21</v>
      </c>
      <c r="AD26" t="s">
        <v>16</v>
      </c>
      <c r="AE26" t="s">
        <v>21</v>
      </c>
    </row>
    <row r="27" spans="1:43">
      <c r="B27" t="s">
        <v>18</v>
      </c>
      <c r="C27" t="s">
        <v>85</v>
      </c>
      <c r="H27" s="10"/>
      <c r="I27" s="10"/>
      <c r="J27" s="10"/>
      <c r="K27" s="10"/>
      <c r="L27" s="10"/>
      <c r="M27" s="10"/>
      <c r="N27" s="10"/>
      <c r="Q27" t="s">
        <v>22</v>
      </c>
      <c r="AE27" t="s">
        <v>22</v>
      </c>
    </row>
    <row r="28" spans="1:43">
      <c r="C28" t="s">
        <v>86</v>
      </c>
      <c r="H28" s="10"/>
      <c r="J28" s="10"/>
      <c r="K28" s="10"/>
      <c r="L28" s="10"/>
      <c r="M28" s="10"/>
      <c r="N28" s="10"/>
      <c r="P28" t="s">
        <v>88</v>
      </c>
      <c r="Q28" t="s">
        <v>87</v>
      </c>
      <c r="AD28" t="s">
        <v>88</v>
      </c>
      <c r="AE28" t="s">
        <v>87</v>
      </c>
    </row>
    <row r="29" spans="1:43">
      <c r="H29" s="10"/>
      <c r="J29" s="14"/>
      <c r="K29" s="15"/>
      <c r="L29" s="15"/>
      <c r="M29" s="10"/>
      <c r="N29" s="10"/>
      <c r="Q29" t="s">
        <v>89</v>
      </c>
      <c r="AE29" t="s">
        <v>89</v>
      </c>
    </row>
    <row r="30" spans="1:43">
      <c r="B30" s="11"/>
      <c r="O30" s="72"/>
      <c r="P30" s="11"/>
      <c r="AC30" s="72"/>
      <c r="AD30" s="11" t="e">
        <f>ToC!#REF!</f>
        <v>#REF!</v>
      </c>
      <c r="AQ30" s="72"/>
    </row>
    <row r="32" spans="1:43" ht="75">
      <c r="A32" s="8"/>
      <c r="B32" s="21" t="s">
        <v>7</v>
      </c>
      <c r="C32" s="26" t="s">
        <v>8</v>
      </c>
      <c r="D32" s="19" t="s">
        <v>9</v>
      </c>
      <c r="E32" s="27" t="s">
        <v>0</v>
      </c>
      <c r="F32" s="41" t="s">
        <v>10</v>
      </c>
      <c r="G32" s="26" t="s">
        <v>11</v>
      </c>
      <c r="H32" s="19" t="s">
        <v>12</v>
      </c>
      <c r="I32" s="27" t="s">
        <v>13</v>
      </c>
      <c r="J32" s="41" t="s">
        <v>19</v>
      </c>
      <c r="K32" s="26" t="s">
        <v>5</v>
      </c>
      <c r="L32" s="19" t="s">
        <v>14</v>
      </c>
      <c r="M32" s="27" t="s">
        <v>6</v>
      </c>
      <c r="N32" s="19" t="s">
        <v>15</v>
      </c>
      <c r="P32" s="27" t="s">
        <v>7</v>
      </c>
      <c r="Q32" s="26" t="s">
        <v>8</v>
      </c>
      <c r="R32" s="19" t="s">
        <v>9</v>
      </c>
      <c r="S32" s="27" t="s">
        <v>0</v>
      </c>
      <c r="T32" s="41" t="s">
        <v>10</v>
      </c>
      <c r="U32" s="26" t="s">
        <v>11</v>
      </c>
      <c r="V32" s="19" t="s">
        <v>12</v>
      </c>
      <c r="W32" s="27" t="s">
        <v>13</v>
      </c>
      <c r="X32" s="41" t="s">
        <v>19</v>
      </c>
      <c r="Y32" s="26" t="s">
        <v>5</v>
      </c>
      <c r="Z32" s="19" t="s">
        <v>14</v>
      </c>
      <c r="AA32" s="27" t="s">
        <v>6</v>
      </c>
      <c r="AB32" s="19" t="s">
        <v>15</v>
      </c>
      <c r="AD32" s="27" t="s">
        <v>7</v>
      </c>
      <c r="AE32" s="26" t="s">
        <v>8</v>
      </c>
      <c r="AF32" s="19" t="s">
        <v>9</v>
      </c>
      <c r="AG32" s="27" t="s">
        <v>0</v>
      </c>
      <c r="AH32" s="41" t="s">
        <v>10</v>
      </c>
      <c r="AI32" s="26" t="s">
        <v>11</v>
      </c>
      <c r="AJ32" s="19" t="s">
        <v>12</v>
      </c>
      <c r="AK32" s="27" t="s">
        <v>13</v>
      </c>
      <c r="AL32" s="41" t="s">
        <v>19</v>
      </c>
      <c r="AM32" s="26" t="s">
        <v>5</v>
      </c>
      <c r="AN32" s="19" t="s">
        <v>14</v>
      </c>
      <c r="AO32" s="27" t="s">
        <v>6</v>
      </c>
      <c r="AP32" s="19" t="s">
        <v>15</v>
      </c>
    </row>
    <row r="33" spans="1:43">
      <c r="A33" s="12" t="s">
        <v>35</v>
      </c>
      <c r="B33" s="22" t="s">
        <v>1</v>
      </c>
      <c r="C33" s="28" t="s">
        <v>1</v>
      </c>
      <c r="D33" s="6" t="s">
        <v>1</v>
      </c>
      <c r="E33" s="29" t="s">
        <v>1</v>
      </c>
      <c r="F33" s="42">
        <v>21</v>
      </c>
      <c r="G33" s="28">
        <v>211</v>
      </c>
      <c r="H33" s="6">
        <v>211113</v>
      </c>
      <c r="I33" s="29">
        <v>211114</v>
      </c>
      <c r="J33" s="42">
        <v>212</v>
      </c>
      <c r="K33" s="28">
        <v>213</v>
      </c>
      <c r="L33" s="6" t="s">
        <v>1</v>
      </c>
      <c r="M33" s="29" t="s">
        <v>1</v>
      </c>
      <c r="N33" s="6" t="s">
        <v>1</v>
      </c>
      <c r="P33" s="29" t="s">
        <v>1</v>
      </c>
      <c r="Q33" s="28" t="s">
        <v>1</v>
      </c>
      <c r="R33" s="6" t="s">
        <v>1</v>
      </c>
      <c r="S33" s="29" t="s">
        <v>1</v>
      </c>
      <c r="T33" s="42">
        <v>21</v>
      </c>
      <c r="U33" s="28">
        <v>211</v>
      </c>
      <c r="V33" s="6">
        <v>211113</v>
      </c>
      <c r="W33" s="29">
        <v>211114</v>
      </c>
      <c r="X33" s="42">
        <v>212</v>
      </c>
      <c r="Y33" s="28">
        <v>213</v>
      </c>
      <c r="Z33" s="6" t="s">
        <v>1</v>
      </c>
      <c r="AA33" s="29" t="s">
        <v>1</v>
      </c>
      <c r="AB33" s="6" t="s">
        <v>1</v>
      </c>
      <c r="AD33" s="29" t="s">
        <v>1</v>
      </c>
      <c r="AE33" s="28" t="s">
        <v>1</v>
      </c>
      <c r="AF33" s="6" t="s">
        <v>1</v>
      </c>
      <c r="AG33" s="29" t="s">
        <v>1</v>
      </c>
      <c r="AH33" s="42">
        <v>21</v>
      </c>
      <c r="AI33" s="28">
        <v>211</v>
      </c>
      <c r="AJ33" s="6">
        <v>211113</v>
      </c>
      <c r="AK33" s="29">
        <v>211114</v>
      </c>
      <c r="AL33" s="42">
        <v>212</v>
      </c>
      <c r="AM33" s="28">
        <v>213</v>
      </c>
      <c r="AN33" s="6" t="s">
        <v>1</v>
      </c>
      <c r="AO33" s="29" t="s">
        <v>1</v>
      </c>
      <c r="AP33" s="6" t="s">
        <v>1</v>
      </c>
    </row>
    <row r="34" spans="1:43">
      <c r="A34" s="7"/>
      <c r="B34" s="23" t="s">
        <v>23</v>
      </c>
      <c r="C34" s="30" t="s">
        <v>24</v>
      </c>
      <c r="D34" s="31" t="s">
        <v>25</v>
      </c>
      <c r="E34" s="32" t="s">
        <v>26</v>
      </c>
      <c r="F34" s="43" t="s">
        <v>31</v>
      </c>
      <c r="G34" s="30" t="s">
        <v>27</v>
      </c>
      <c r="H34" s="31" t="s">
        <v>28</v>
      </c>
      <c r="I34" s="32" t="s">
        <v>29</v>
      </c>
      <c r="J34" s="43" t="s">
        <v>30</v>
      </c>
      <c r="K34" s="30" t="s">
        <v>32</v>
      </c>
      <c r="L34" s="31" t="s">
        <v>33</v>
      </c>
      <c r="M34" s="32" t="s">
        <v>34</v>
      </c>
      <c r="N34" s="20" t="s">
        <v>38</v>
      </c>
      <c r="P34" s="32" t="s">
        <v>23</v>
      </c>
      <c r="Q34" s="30" t="s">
        <v>36</v>
      </c>
      <c r="R34" s="31" t="s">
        <v>25</v>
      </c>
      <c r="S34" s="32" t="s">
        <v>37</v>
      </c>
      <c r="T34" s="43" t="s">
        <v>31</v>
      </c>
      <c r="U34" s="30" t="s">
        <v>27</v>
      </c>
      <c r="V34" s="31" t="s">
        <v>28</v>
      </c>
      <c r="W34" s="32" t="s">
        <v>29</v>
      </c>
      <c r="X34" s="43" t="s">
        <v>30</v>
      </c>
      <c r="Y34" s="30" t="s">
        <v>32</v>
      </c>
      <c r="Z34" s="31" t="s">
        <v>33</v>
      </c>
      <c r="AA34" s="32" t="s">
        <v>34</v>
      </c>
      <c r="AB34" s="20" t="s">
        <v>38</v>
      </c>
      <c r="AD34" s="32" t="s">
        <v>23</v>
      </c>
      <c r="AE34" s="30" t="s">
        <v>36</v>
      </c>
      <c r="AF34" s="31" t="s">
        <v>25</v>
      </c>
      <c r="AG34" s="32" t="s">
        <v>37</v>
      </c>
      <c r="AH34" s="43" t="s">
        <v>31</v>
      </c>
      <c r="AI34" s="30" t="s">
        <v>27</v>
      </c>
      <c r="AJ34" s="31" t="s">
        <v>28</v>
      </c>
      <c r="AK34" s="32" t="s">
        <v>29</v>
      </c>
      <c r="AL34" s="43" t="s">
        <v>30</v>
      </c>
      <c r="AM34" s="30" t="s">
        <v>32</v>
      </c>
      <c r="AN34" s="31" t="s">
        <v>33</v>
      </c>
      <c r="AO34" s="32" t="s">
        <v>34</v>
      </c>
      <c r="AP34" s="20" t="s">
        <v>38</v>
      </c>
    </row>
    <row r="35" spans="1:43">
      <c r="A35" s="8"/>
      <c r="B35" s="440" t="s">
        <v>104</v>
      </c>
      <c r="C35" s="441"/>
      <c r="D35" s="441"/>
      <c r="E35" s="441"/>
      <c r="F35" s="441"/>
      <c r="G35" s="441"/>
      <c r="H35" s="441"/>
      <c r="I35" s="441"/>
      <c r="J35" s="441"/>
      <c r="K35" s="441"/>
      <c r="L35" s="441"/>
      <c r="M35" s="441"/>
      <c r="N35" s="441"/>
      <c r="P35" s="441" t="s">
        <v>104</v>
      </c>
      <c r="Q35" s="441"/>
      <c r="R35" s="441"/>
      <c r="S35" s="441"/>
      <c r="T35" s="441"/>
      <c r="U35" s="441"/>
      <c r="V35" s="441"/>
      <c r="W35" s="441"/>
      <c r="X35" s="441"/>
      <c r="Y35" s="441"/>
      <c r="Z35" s="441"/>
      <c r="AA35" s="441"/>
      <c r="AB35" s="441"/>
      <c r="AD35" s="441" t="s">
        <v>104</v>
      </c>
      <c r="AE35" s="441"/>
      <c r="AF35" s="441"/>
      <c r="AG35" s="441"/>
      <c r="AH35" s="441"/>
      <c r="AI35" s="441"/>
      <c r="AJ35" s="441"/>
      <c r="AK35" s="441"/>
      <c r="AL35" s="441"/>
      <c r="AM35" s="441"/>
      <c r="AN35" s="441"/>
      <c r="AO35" s="441"/>
      <c r="AP35" s="441"/>
    </row>
    <row r="36" spans="1:43">
      <c r="A36" s="9">
        <v>2000</v>
      </c>
      <c r="B36" s="25">
        <f>IF(ISERROR((B7/$B7)*100),"..",(B7/$B7)*100)</f>
        <v>100</v>
      </c>
      <c r="C36" s="38">
        <f t="shared" ref="C36:N36" si="9">IF(ISERROR((C7/$B7)*100),"..",(C7/$B7)*100)</f>
        <v>82.937803499614333</v>
      </c>
      <c r="D36" s="39">
        <f t="shared" si="9"/>
        <v>6.512173942572173</v>
      </c>
      <c r="E36" s="40">
        <f t="shared" si="9"/>
        <v>76.425629557042157</v>
      </c>
      <c r="F36" s="46">
        <f t="shared" si="9"/>
        <v>8.8076538095215007</v>
      </c>
      <c r="G36" s="38">
        <f t="shared" si="9"/>
        <v>6.3472350912257376</v>
      </c>
      <c r="H36" s="39" t="str">
        <f t="shared" si="9"/>
        <v>..</v>
      </c>
      <c r="I36" s="40" t="str">
        <f t="shared" si="9"/>
        <v>..</v>
      </c>
      <c r="J36" s="46">
        <f t="shared" si="9"/>
        <v>1.9054479949418752</v>
      </c>
      <c r="K36" s="38">
        <f t="shared" si="9"/>
        <v>0.58108604148373821</v>
      </c>
      <c r="L36" s="76" t="str">
        <f t="shared" si="9"/>
        <v>..</v>
      </c>
      <c r="M36" s="77" t="str">
        <f t="shared" si="9"/>
        <v>..</v>
      </c>
      <c r="N36" s="78" t="str">
        <f t="shared" si="9"/>
        <v>..</v>
      </c>
      <c r="P36" s="40">
        <f>IF(ISERROR((P7/$P7)*100),"..",(P7/$P7)*100)</f>
        <v>100</v>
      </c>
      <c r="Q36" s="38">
        <f t="shared" ref="Q36:AB36" si="10">IF(ISERROR((Q7/$P7)*100),"..",(Q7/$P7)*100)</f>
        <v>77.238055406698237</v>
      </c>
      <c r="R36" s="39">
        <f t="shared" si="10"/>
        <v>5.286063692982677</v>
      </c>
      <c r="S36" s="40">
        <f t="shared" si="10"/>
        <v>71.951991713715557</v>
      </c>
      <c r="T36" s="46">
        <f t="shared" si="10"/>
        <v>25.015255049295238</v>
      </c>
      <c r="U36" s="38" t="str">
        <f t="shared" si="10"/>
        <v>..</v>
      </c>
      <c r="V36" s="39" t="str">
        <f t="shared" si="10"/>
        <v>..</v>
      </c>
      <c r="W36" s="40">
        <f t="shared" si="10"/>
        <v>0</v>
      </c>
      <c r="X36" s="46">
        <f t="shared" si="10"/>
        <v>6.1912806676920749</v>
      </c>
      <c r="Y36" s="38" t="str">
        <f t="shared" si="10"/>
        <v>..</v>
      </c>
      <c r="Z36" s="76" t="str">
        <f t="shared" si="10"/>
        <v>..</v>
      </c>
      <c r="AA36" s="77" t="str">
        <f t="shared" si="10"/>
        <v>..</v>
      </c>
      <c r="AB36" s="76" t="str">
        <f t="shared" si="10"/>
        <v>..</v>
      </c>
      <c r="AD36" s="40">
        <f>IF(ISERROR((AD7/$AD7)*100),"..",(AD7/$AD7)*100)</f>
        <v>100</v>
      </c>
      <c r="AE36" s="38">
        <f t="shared" ref="AE36:AP36" si="11">IF(ISERROR((AE7/$AD7)*100),"..",(AE7/$AD7)*100)</f>
        <v>88.508239952054893</v>
      </c>
      <c r="AF36" s="39">
        <f t="shared" si="11"/>
        <v>5.1935414335718173</v>
      </c>
      <c r="AG36" s="40">
        <f t="shared" si="11"/>
        <v>83.31469851848307</v>
      </c>
      <c r="AH36" s="46">
        <f t="shared" si="11"/>
        <v>34.758163024399259</v>
      </c>
      <c r="AI36" s="38">
        <f t="shared" si="11"/>
        <v>31.874595826361872</v>
      </c>
      <c r="AJ36" s="39" t="str">
        <f t="shared" si="11"/>
        <v>..</v>
      </c>
      <c r="AK36" s="40" t="str">
        <f t="shared" si="11"/>
        <v>..</v>
      </c>
      <c r="AL36" s="46">
        <f t="shared" si="11"/>
        <v>0.51585387134190785</v>
      </c>
      <c r="AM36" s="38">
        <f t="shared" si="11"/>
        <v>2.3762330503690166</v>
      </c>
      <c r="AN36" s="76" t="str">
        <f t="shared" si="11"/>
        <v>..</v>
      </c>
      <c r="AO36" s="77" t="str">
        <f t="shared" si="11"/>
        <v>..</v>
      </c>
      <c r="AP36" s="76" t="str">
        <f t="shared" si="11"/>
        <v>..</v>
      </c>
      <c r="AQ36" s="16"/>
    </row>
    <row r="37" spans="1:43">
      <c r="A37" s="9">
        <v>2001</v>
      </c>
      <c r="B37" s="25">
        <f t="shared" ref="B37:N37" si="12">IF(ISERROR((B8/$B8)*100),"..",(B8/$B8)*100)</f>
        <v>100</v>
      </c>
      <c r="C37" s="38">
        <f t="shared" si="12"/>
        <v>82.828989121664492</v>
      </c>
      <c r="D37" s="39">
        <f t="shared" si="12"/>
        <v>6.5777094581880924</v>
      </c>
      <c r="E37" s="40">
        <f t="shared" si="12"/>
        <v>76.25127966347641</v>
      </c>
      <c r="F37" s="46">
        <f t="shared" si="12"/>
        <v>8.6364926536951572</v>
      </c>
      <c r="G37" s="38">
        <f t="shared" si="12"/>
        <v>6.1511549660510463</v>
      </c>
      <c r="H37" s="39" t="str">
        <f t="shared" si="12"/>
        <v>..</v>
      </c>
      <c r="I37" s="40" t="str">
        <f t="shared" si="12"/>
        <v>..</v>
      </c>
      <c r="J37" s="46">
        <f t="shared" si="12"/>
        <v>1.8880019390290184</v>
      </c>
      <c r="K37" s="38">
        <f t="shared" si="12"/>
        <v>0.62492226343367596</v>
      </c>
      <c r="L37" s="76" t="str">
        <f t="shared" si="12"/>
        <v>..</v>
      </c>
      <c r="M37" s="77" t="str">
        <f t="shared" si="12"/>
        <v>..</v>
      </c>
      <c r="N37" s="78" t="str">
        <f t="shared" si="12"/>
        <v>..</v>
      </c>
      <c r="P37" s="40">
        <f t="shared" ref="P37:AB37" si="13">IF(ISERROR((P8/$P8)*100),"..",(P8/$P8)*100)</f>
        <v>100</v>
      </c>
      <c r="Q37" s="38">
        <f t="shared" si="13"/>
        <v>77.039966087878781</v>
      </c>
      <c r="R37" s="39">
        <f t="shared" si="13"/>
        <v>5.3815236862308264</v>
      </c>
      <c r="S37" s="40">
        <f t="shared" si="13"/>
        <v>71.65844240164796</v>
      </c>
      <c r="T37" s="46">
        <f t="shared" si="13"/>
        <v>22.660103465751433</v>
      </c>
      <c r="U37" s="38" t="str">
        <f t="shared" si="13"/>
        <v>..</v>
      </c>
      <c r="V37" s="39" t="str">
        <f t="shared" si="13"/>
        <v>..</v>
      </c>
      <c r="W37" s="40">
        <f t="shared" si="13"/>
        <v>0</v>
      </c>
      <c r="X37" s="46">
        <f t="shared" si="13"/>
        <v>4.8857712011962287</v>
      </c>
      <c r="Y37" s="38" t="str">
        <f t="shared" si="13"/>
        <v>..</v>
      </c>
      <c r="Z37" s="76" t="str">
        <f t="shared" si="13"/>
        <v>..</v>
      </c>
      <c r="AA37" s="77" t="str">
        <f t="shared" si="13"/>
        <v>..</v>
      </c>
      <c r="AB37" s="76" t="str">
        <f t="shared" si="13"/>
        <v>..</v>
      </c>
      <c r="AD37" s="40">
        <f t="shared" ref="AD37:AP37" si="14">IF(ISERROR((AD8/$AD8)*100),"..",(AD8/$AD8)*100)</f>
        <v>100</v>
      </c>
      <c r="AE37" s="38">
        <f t="shared" si="14"/>
        <v>88.309198898965931</v>
      </c>
      <c r="AF37" s="39">
        <f t="shared" si="14"/>
        <v>5.2126331860951582</v>
      </c>
      <c r="AG37" s="40">
        <f t="shared" si="14"/>
        <v>83.096565712870785</v>
      </c>
      <c r="AH37" s="46">
        <f t="shared" si="14"/>
        <v>32.564781867355066</v>
      </c>
      <c r="AI37" s="38">
        <f t="shared" si="14"/>
        <v>29.140904171301862</v>
      </c>
      <c r="AJ37" s="39" t="str">
        <f t="shared" si="14"/>
        <v>..</v>
      </c>
      <c r="AK37" s="40" t="str">
        <f t="shared" si="14"/>
        <v>..</v>
      </c>
      <c r="AL37" s="46">
        <f t="shared" si="14"/>
        <v>0.47385748114740311</v>
      </c>
      <c r="AM37" s="38">
        <f t="shared" si="14"/>
        <v>2.6384344371592658</v>
      </c>
      <c r="AN37" s="76" t="str">
        <f t="shared" si="14"/>
        <v>..</v>
      </c>
      <c r="AO37" s="77" t="str">
        <f t="shared" si="14"/>
        <v>..</v>
      </c>
      <c r="AP37" s="76" t="str">
        <f t="shared" si="14"/>
        <v>..</v>
      </c>
      <c r="AQ37" s="16"/>
    </row>
    <row r="38" spans="1:43">
      <c r="A38" s="9">
        <v>2002</v>
      </c>
      <c r="B38" s="25">
        <f t="shared" ref="B38:N38" si="15">IF(ISERROR((B9/$B9)*100),"..",(B9/$B9)*100)</f>
        <v>100</v>
      </c>
      <c r="C38" s="38">
        <f t="shared" si="15"/>
        <v>82.914558810734221</v>
      </c>
      <c r="D38" s="39">
        <f t="shared" si="15"/>
        <v>6.6634401451779306</v>
      </c>
      <c r="E38" s="40">
        <f t="shared" si="15"/>
        <v>76.251118665556277</v>
      </c>
      <c r="F38" s="46">
        <f t="shared" si="15"/>
        <v>8.7862634084496545</v>
      </c>
      <c r="G38" s="38">
        <f t="shared" si="15"/>
        <v>6.4365996295974046</v>
      </c>
      <c r="H38" s="39" t="str">
        <f t="shared" si="15"/>
        <v>..</v>
      </c>
      <c r="I38" s="40" t="str">
        <f t="shared" si="15"/>
        <v>..</v>
      </c>
      <c r="J38" s="46">
        <f t="shared" si="15"/>
        <v>1.7745609237691571</v>
      </c>
      <c r="K38" s="38">
        <f t="shared" si="15"/>
        <v>0.57828794451418841</v>
      </c>
      <c r="L38" s="76" t="str">
        <f t="shared" si="15"/>
        <v>..</v>
      </c>
      <c r="M38" s="77" t="str">
        <f t="shared" si="15"/>
        <v>..</v>
      </c>
      <c r="N38" s="78" t="str">
        <f t="shared" si="15"/>
        <v>..</v>
      </c>
      <c r="P38" s="40">
        <f t="shared" ref="P38:AB38" si="16">IF(ISERROR((P9/$P9)*100),"..",(P9/$P9)*100)</f>
        <v>100</v>
      </c>
      <c r="Q38" s="38">
        <f t="shared" si="16"/>
        <v>79.603893449319401</v>
      </c>
      <c r="R38" s="39">
        <f t="shared" si="16"/>
        <v>4.7803550151764203</v>
      </c>
      <c r="S38" s="40">
        <f t="shared" si="16"/>
        <v>74.823538434142989</v>
      </c>
      <c r="T38" s="46">
        <f t="shared" si="16"/>
        <v>37.681008166566656</v>
      </c>
      <c r="U38" s="38" t="str">
        <f t="shared" si="16"/>
        <v>..</v>
      </c>
      <c r="V38" s="39" t="str">
        <f t="shared" si="16"/>
        <v>..</v>
      </c>
      <c r="W38" s="40">
        <f t="shared" si="16"/>
        <v>0</v>
      </c>
      <c r="X38" s="46">
        <f t="shared" si="16"/>
        <v>4.2233064593280627</v>
      </c>
      <c r="Y38" s="38" t="str">
        <f t="shared" si="16"/>
        <v>..</v>
      </c>
      <c r="Z38" s="76" t="str">
        <f t="shared" si="16"/>
        <v>..</v>
      </c>
      <c r="AA38" s="77" t="str">
        <f t="shared" si="16"/>
        <v>..</v>
      </c>
      <c r="AB38" s="76" t="str">
        <f t="shared" si="16"/>
        <v>..</v>
      </c>
      <c r="AD38" s="40">
        <f t="shared" ref="AD38:AP38" si="17">IF(ISERROR((AD9/$AD9)*100),"..",(AD9/$AD9)*100)</f>
        <v>100</v>
      </c>
      <c r="AE38" s="38">
        <f t="shared" si="17"/>
        <v>87.987180440413397</v>
      </c>
      <c r="AF38" s="39">
        <f t="shared" si="17"/>
        <v>5.3839519210308957</v>
      </c>
      <c r="AG38" s="40">
        <f t="shared" si="17"/>
        <v>82.603228519382498</v>
      </c>
      <c r="AH38" s="46">
        <f t="shared" si="17"/>
        <v>32.290578972807218</v>
      </c>
      <c r="AI38" s="38">
        <f t="shared" si="17"/>
        <v>29.323164984860533</v>
      </c>
      <c r="AJ38" s="39" t="str">
        <f t="shared" si="17"/>
        <v>..</v>
      </c>
      <c r="AK38" s="40" t="str">
        <f t="shared" si="17"/>
        <v>..</v>
      </c>
      <c r="AL38" s="46">
        <f t="shared" si="17"/>
        <v>0.400690989537897</v>
      </c>
      <c r="AM38" s="38">
        <f t="shared" si="17"/>
        <v>2.4551456651959191</v>
      </c>
      <c r="AN38" s="76" t="str">
        <f t="shared" si="17"/>
        <v>..</v>
      </c>
      <c r="AO38" s="77" t="str">
        <f t="shared" si="17"/>
        <v>..</v>
      </c>
      <c r="AP38" s="76" t="str">
        <f t="shared" si="17"/>
        <v>..</v>
      </c>
      <c r="AQ38" s="16"/>
    </row>
    <row r="39" spans="1:43">
      <c r="A39" s="9">
        <v>2003</v>
      </c>
      <c r="B39" s="25">
        <f t="shared" ref="B39:N39" si="18">IF(ISERROR((B10/$B10)*100),"..",(B10/$B10)*100)</f>
        <v>100</v>
      </c>
      <c r="C39" s="38">
        <f t="shared" si="18"/>
        <v>82.748122497170044</v>
      </c>
      <c r="D39" s="39">
        <f t="shared" si="18"/>
        <v>6.7197560767798246</v>
      </c>
      <c r="E39" s="40">
        <f t="shared" si="18"/>
        <v>76.028366420390228</v>
      </c>
      <c r="F39" s="46">
        <f t="shared" si="18"/>
        <v>8.8442707255620334</v>
      </c>
      <c r="G39" s="38">
        <f t="shared" si="18"/>
        <v>6.4092986598829071</v>
      </c>
      <c r="H39" s="39" t="str">
        <f t="shared" si="18"/>
        <v>..</v>
      </c>
      <c r="I39" s="40" t="str">
        <f t="shared" si="18"/>
        <v>..</v>
      </c>
      <c r="J39" s="46">
        <f t="shared" si="18"/>
        <v>1.798233869299025</v>
      </c>
      <c r="K39" s="38">
        <f t="shared" si="18"/>
        <v>0.63255413415777106</v>
      </c>
      <c r="L39" s="76" t="str">
        <f t="shared" si="18"/>
        <v>..</v>
      </c>
      <c r="M39" s="77" t="str">
        <f t="shared" si="18"/>
        <v>..</v>
      </c>
      <c r="N39" s="78" t="str">
        <f t="shared" si="18"/>
        <v>..</v>
      </c>
      <c r="P39" s="40">
        <f t="shared" ref="P39:AB39" si="19">IF(ISERROR((P10/$P10)*100),"..",(P10/$P10)*100)</f>
        <v>100</v>
      </c>
      <c r="Q39" s="38">
        <f t="shared" si="19"/>
        <v>80.61286497052437</v>
      </c>
      <c r="R39" s="39">
        <f t="shared" si="19"/>
        <v>4.6636679615620524</v>
      </c>
      <c r="S39" s="40">
        <f t="shared" si="19"/>
        <v>75.949197008962315</v>
      </c>
      <c r="T39" s="46">
        <f t="shared" si="19"/>
        <v>40.983030055203436</v>
      </c>
      <c r="U39" s="38" t="str">
        <f t="shared" si="19"/>
        <v>..</v>
      </c>
      <c r="V39" s="39" t="str">
        <f t="shared" si="19"/>
        <v>..</v>
      </c>
      <c r="W39" s="40">
        <f t="shared" si="19"/>
        <v>0</v>
      </c>
      <c r="X39" s="46">
        <f t="shared" si="19"/>
        <v>5.1306481292169286</v>
      </c>
      <c r="Y39" s="38" t="str">
        <f t="shared" si="19"/>
        <v>..</v>
      </c>
      <c r="Z39" s="76" t="str">
        <f t="shared" si="19"/>
        <v>..</v>
      </c>
      <c r="AA39" s="77" t="str">
        <f t="shared" si="19"/>
        <v>..</v>
      </c>
      <c r="AB39" s="76" t="str">
        <f t="shared" si="19"/>
        <v>..</v>
      </c>
      <c r="AD39" s="40">
        <f t="shared" ref="AD39:AP39" si="20">IF(ISERROR((AD10/$AD10)*100),"..",(AD10/$AD10)*100)</f>
        <v>100</v>
      </c>
      <c r="AE39" s="38">
        <f t="shared" si="20"/>
        <v>87.813216914128219</v>
      </c>
      <c r="AF39" s="39">
        <f t="shared" si="20"/>
        <v>5.4851036876721038</v>
      </c>
      <c r="AG39" s="40">
        <f t="shared" si="20"/>
        <v>82.328113226456125</v>
      </c>
      <c r="AH39" s="46">
        <f t="shared" si="20"/>
        <v>31.493133095665922</v>
      </c>
      <c r="AI39" s="38">
        <f t="shared" si="20"/>
        <v>28.440819474184764</v>
      </c>
      <c r="AJ39" s="39" t="str">
        <f t="shared" si="20"/>
        <v>..</v>
      </c>
      <c r="AK39" s="40" t="str">
        <f t="shared" si="20"/>
        <v>..</v>
      </c>
      <c r="AL39" s="46">
        <f t="shared" si="20"/>
        <v>0.32674485580170654</v>
      </c>
      <c r="AM39" s="38">
        <f t="shared" si="20"/>
        <v>2.5685111724734444</v>
      </c>
      <c r="AN39" s="76" t="str">
        <f t="shared" si="20"/>
        <v>..</v>
      </c>
      <c r="AO39" s="77" t="str">
        <f t="shared" si="20"/>
        <v>..</v>
      </c>
      <c r="AP39" s="76" t="str">
        <f t="shared" si="20"/>
        <v>..</v>
      </c>
      <c r="AQ39" s="16"/>
    </row>
    <row r="40" spans="1:43">
      <c r="A40" s="9">
        <v>2004</v>
      </c>
      <c r="B40" s="25">
        <f t="shared" ref="B40:N40" si="21">IF(ISERROR((B11/$B11)*100),"..",(B11/$B11)*100)</f>
        <v>100</v>
      </c>
      <c r="C40" s="38">
        <f t="shared" si="21"/>
        <v>82.937555618193912</v>
      </c>
      <c r="D40" s="39">
        <f t="shared" si="21"/>
        <v>6.7301888546673529</v>
      </c>
      <c r="E40" s="40">
        <f t="shared" si="21"/>
        <v>76.207366763526565</v>
      </c>
      <c r="F40" s="46">
        <f t="shared" si="21"/>
        <v>8.6946640476615649</v>
      </c>
      <c r="G40" s="38">
        <f t="shared" si="21"/>
        <v>6.2624426108785132</v>
      </c>
      <c r="H40" s="39" t="str">
        <f t="shared" si="21"/>
        <v>..</v>
      </c>
      <c r="I40" s="40" t="str">
        <f t="shared" si="21"/>
        <v>..</v>
      </c>
      <c r="J40" s="46">
        <f t="shared" si="21"/>
        <v>1.789300941100425</v>
      </c>
      <c r="K40" s="38">
        <f t="shared" si="21"/>
        <v>0.64815948973673687</v>
      </c>
      <c r="L40" s="76" t="str">
        <f t="shared" si="21"/>
        <v>..</v>
      </c>
      <c r="M40" s="77" t="str">
        <f t="shared" si="21"/>
        <v>..</v>
      </c>
      <c r="N40" s="78" t="str">
        <f t="shared" si="21"/>
        <v>..</v>
      </c>
      <c r="P40" s="40">
        <f t="shared" ref="P40:AB40" si="22">IF(ISERROR((P11/$P11)*100),"..",(P11/$P11)*100)</f>
        <v>100</v>
      </c>
      <c r="Q40" s="38">
        <f t="shared" si="22"/>
        <v>80.42123556284136</v>
      </c>
      <c r="R40" s="39">
        <f t="shared" si="22"/>
        <v>4.7917501580310775</v>
      </c>
      <c r="S40" s="40">
        <f t="shared" si="22"/>
        <v>75.629485404810268</v>
      </c>
      <c r="T40" s="46">
        <f t="shared" si="22"/>
        <v>39.168570614069523</v>
      </c>
      <c r="U40" s="38" t="str">
        <f t="shared" si="22"/>
        <v>..</v>
      </c>
      <c r="V40" s="39" t="str">
        <f t="shared" si="22"/>
        <v>..</v>
      </c>
      <c r="W40" s="40">
        <f t="shared" si="22"/>
        <v>0</v>
      </c>
      <c r="X40" s="46">
        <f t="shared" si="22"/>
        <v>4.0910424266963039</v>
      </c>
      <c r="Y40" s="38" t="str">
        <f t="shared" si="22"/>
        <v>..</v>
      </c>
      <c r="Z40" s="76" t="str">
        <f t="shared" si="22"/>
        <v>..</v>
      </c>
      <c r="AA40" s="77" t="str">
        <f t="shared" si="22"/>
        <v>..</v>
      </c>
      <c r="AB40" s="76" t="str">
        <f t="shared" si="22"/>
        <v>..</v>
      </c>
      <c r="AD40" s="40">
        <f t="shared" ref="AD40:AP40" si="23">IF(ISERROR((AD11/$AD11)*100),"..",(AD11/$AD11)*100)</f>
        <v>100</v>
      </c>
      <c r="AE40" s="38">
        <f t="shared" si="23"/>
        <v>88.30511972834816</v>
      </c>
      <c r="AF40" s="39">
        <f t="shared" si="23"/>
        <v>5.4085961061522569</v>
      </c>
      <c r="AG40" s="40">
        <f t="shared" si="23"/>
        <v>82.8965236221959</v>
      </c>
      <c r="AH40" s="46">
        <f t="shared" si="23"/>
        <v>30.920209631002578</v>
      </c>
      <c r="AI40" s="38">
        <f t="shared" si="23"/>
        <v>27.638164030538341</v>
      </c>
      <c r="AJ40" s="39" t="str">
        <f t="shared" si="23"/>
        <v>..</v>
      </c>
      <c r="AK40" s="40" t="str">
        <f t="shared" si="23"/>
        <v>..</v>
      </c>
      <c r="AL40" s="46">
        <f t="shared" si="23"/>
        <v>0.35893542613195201</v>
      </c>
      <c r="AM40" s="38">
        <f t="shared" si="23"/>
        <v>2.7653692925634754</v>
      </c>
      <c r="AN40" s="76" t="str">
        <f t="shared" si="23"/>
        <v>..</v>
      </c>
      <c r="AO40" s="77" t="str">
        <f t="shared" si="23"/>
        <v>..</v>
      </c>
      <c r="AP40" s="76" t="str">
        <f t="shared" si="23"/>
        <v>..</v>
      </c>
      <c r="AQ40" s="16"/>
    </row>
    <row r="41" spans="1:43">
      <c r="A41" s="9">
        <v>2005</v>
      </c>
      <c r="B41" s="25">
        <f t="shared" ref="B41:N41" si="24">IF(ISERROR((B12/$B12)*100),"..",(B12/$B12)*100)</f>
        <v>100</v>
      </c>
      <c r="C41" s="38">
        <f t="shared" si="24"/>
        <v>83.094518310504895</v>
      </c>
      <c r="D41" s="39">
        <f t="shared" si="24"/>
        <v>6.805261046478309</v>
      </c>
      <c r="E41" s="40">
        <f t="shared" si="24"/>
        <v>76.289257264026588</v>
      </c>
      <c r="F41" s="46">
        <f t="shared" si="24"/>
        <v>8.4884520602899869</v>
      </c>
      <c r="G41" s="38">
        <f t="shared" si="24"/>
        <v>6.0385982004699414</v>
      </c>
      <c r="H41" s="39" t="str">
        <f t="shared" si="24"/>
        <v>..</v>
      </c>
      <c r="I41" s="40" t="str">
        <f t="shared" si="24"/>
        <v>..</v>
      </c>
      <c r="J41" s="46">
        <f t="shared" si="24"/>
        <v>1.733766978050318</v>
      </c>
      <c r="K41" s="38">
        <f t="shared" si="24"/>
        <v>0.73134563585305745</v>
      </c>
      <c r="L41" s="76" t="str">
        <f t="shared" si="24"/>
        <v>..</v>
      </c>
      <c r="M41" s="77" t="str">
        <f t="shared" si="24"/>
        <v>..</v>
      </c>
      <c r="N41" s="78" t="str">
        <f t="shared" si="24"/>
        <v>..</v>
      </c>
      <c r="P41" s="40">
        <f t="shared" ref="P41:AB41" si="25">IF(ISERROR((P12/$P12)*100),"..",(P12/$P12)*100)</f>
        <v>100</v>
      </c>
      <c r="Q41" s="38">
        <f t="shared" si="25"/>
        <v>80.903568107789752</v>
      </c>
      <c r="R41" s="39">
        <f t="shared" si="25"/>
        <v>4.8806888863757534</v>
      </c>
      <c r="S41" s="40">
        <f t="shared" si="25"/>
        <v>76.022879221413987</v>
      </c>
      <c r="T41" s="46">
        <f t="shared" si="25"/>
        <v>39.452235164870672</v>
      </c>
      <c r="U41" s="38" t="str">
        <f t="shared" si="25"/>
        <v>..</v>
      </c>
      <c r="V41" s="39" t="str">
        <f t="shared" si="25"/>
        <v>..</v>
      </c>
      <c r="W41" s="40">
        <f t="shared" si="25"/>
        <v>0</v>
      </c>
      <c r="X41" s="46">
        <f t="shared" si="25"/>
        <v>5.647688902531625</v>
      </c>
      <c r="Y41" s="38" t="str">
        <f t="shared" si="25"/>
        <v>..</v>
      </c>
      <c r="Z41" s="76" t="str">
        <f t="shared" si="25"/>
        <v>..</v>
      </c>
      <c r="AA41" s="77" t="str">
        <f t="shared" si="25"/>
        <v>..</v>
      </c>
      <c r="AB41" s="76" t="str">
        <f t="shared" si="25"/>
        <v>..</v>
      </c>
      <c r="AD41" s="40">
        <f t="shared" ref="AD41:AP41" si="26">IF(ISERROR((AD12/$AD12)*100),"..",(AD12/$AD12)*100)</f>
        <v>100</v>
      </c>
      <c r="AE41" s="38">
        <f t="shared" si="26"/>
        <v>88.576625613809114</v>
      </c>
      <c r="AF41" s="39">
        <f t="shared" si="26"/>
        <v>5.4105536981862175</v>
      </c>
      <c r="AG41" s="40">
        <f t="shared" si="26"/>
        <v>83.166071915622879</v>
      </c>
      <c r="AH41" s="46">
        <f t="shared" si="26"/>
        <v>29.505838694294617</v>
      </c>
      <c r="AI41" s="38">
        <f t="shared" si="26"/>
        <v>25.953246267250691</v>
      </c>
      <c r="AJ41" s="39" t="str">
        <f t="shared" si="26"/>
        <v>..</v>
      </c>
      <c r="AK41" s="40" t="str">
        <f t="shared" si="26"/>
        <v>..</v>
      </c>
      <c r="AL41" s="46">
        <f t="shared" si="26"/>
        <v>0.30244873898842739</v>
      </c>
      <c r="AM41" s="38">
        <f t="shared" si="26"/>
        <v>3.1484467613556872</v>
      </c>
      <c r="AN41" s="76" t="str">
        <f t="shared" si="26"/>
        <v>..</v>
      </c>
      <c r="AO41" s="77" t="str">
        <f t="shared" si="26"/>
        <v>..</v>
      </c>
      <c r="AP41" s="76" t="str">
        <f t="shared" si="26"/>
        <v>..</v>
      </c>
      <c r="AQ41" s="16"/>
    </row>
    <row r="42" spans="1:43">
      <c r="A42" s="9">
        <v>2006</v>
      </c>
      <c r="B42" s="25">
        <f t="shared" ref="B42:N42" si="27">IF(ISERROR((B13/$B13)*100),"..",(B13/$B13)*100)</f>
        <v>100</v>
      </c>
      <c r="C42" s="38">
        <f t="shared" si="27"/>
        <v>83.011355915076294</v>
      </c>
      <c r="D42" s="39">
        <f t="shared" si="27"/>
        <v>6.8651193259625005</v>
      </c>
      <c r="E42" s="40">
        <f t="shared" si="27"/>
        <v>76.146236589113798</v>
      </c>
      <c r="F42" s="46">
        <f t="shared" si="27"/>
        <v>8.4577350193562779</v>
      </c>
      <c r="G42" s="38">
        <f t="shared" si="27"/>
        <v>6.0280082373069162</v>
      </c>
      <c r="H42" s="39" t="str">
        <f t="shared" si="27"/>
        <v>..</v>
      </c>
      <c r="I42" s="40" t="str">
        <f t="shared" si="27"/>
        <v>..</v>
      </c>
      <c r="J42" s="46">
        <f t="shared" si="27"/>
        <v>1.6124075306546988</v>
      </c>
      <c r="K42" s="38">
        <f t="shared" si="27"/>
        <v>0.82449727688013752</v>
      </c>
      <c r="L42" s="76" t="str">
        <f t="shared" si="27"/>
        <v>..</v>
      </c>
      <c r="M42" s="77" t="str">
        <f t="shared" si="27"/>
        <v>..</v>
      </c>
      <c r="N42" s="78" t="str">
        <f t="shared" si="27"/>
        <v>..</v>
      </c>
      <c r="P42" s="40">
        <f t="shared" ref="P42:AB42" si="28">IF(ISERROR((P13/$P13)*100),"..",(P13/$P13)*100)</f>
        <v>100</v>
      </c>
      <c r="Q42" s="38">
        <f t="shared" si="28"/>
        <v>80.55400435671578</v>
      </c>
      <c r="R42" s="39">
        <f t="shared" si="28"/>
        <v>4.8885556167422388</v>
      </c>
      <c r="S42" s="40">
        <f t="shared" si="28"/>
        <v>75.665448739973542</v>
      </c>
      <c r="T42" s="46">
        <f t="shared" si="28"/>
        <v>41.299058376001277</v>
      </c>
      <c r="U42" s="38" t="str">
        <f t="shared" si="28"/>
        <v>..</v>
      </c>
      <c r="V42" s="39" t="str">
        <f t="shared" si="28"/>
        <v>..</v>
      </c>
      <c r="W42" s="40">
        <f t="shared" si="28"/>
        <v>0</v>
      </c>
      <c r="X42" s="46">
        <f t="shared" si="28"/>
        <v>9.351408139911813</v>
      </c>
      <c r="Y42" s="38" t="str">
        <f t="shared" si="28"/>
        <v>..</v>
      </c>
      <c r="Z42" s="76" t="str">
        <f t="shared" si="28"/>
        <v>..</v>
      </c>
      <c r="AA42" s="77" t="str">
        <f t="shared" si="28"/>
        <v>..</v>
      </c>
      <c r="AB42" s="76" t="str">
        <f t="shared" si="28"/>
        <v>..</v>
      </c>
      <c r="AD42" s="40">
        <f t="shared" ref="AD42:AP42" si="29">IF(ISERROR((AD13/$AD13)*100),"..",(AD13/$AD13)*100)</f>
        <v>100</v>
      </c>
      <c r="AE42" s="38">
        <f t="shared" si="29"/>
        <v>88.975946588577742</v>
      </c>
      <c r="AF42" s="39">
        <f t="shared" si="29"/>
        <v>5.3542032070372976</v>
      </c>
      <c r="AG42" s="40">
        <f t="shared" si="29"/>
        <v>83.621743381540455</v>
      </c>
      <c r="AH42" s="46">
        <f t="shared" si="29"/>
        <v>29.02101868772154</v>
      </c>
      <c r="AI42" s="38">
        <f t="shared" si="29"/>
        <v>25.321874926035083</v>
      </c>
      <c r="AJ42" s="39" t="str">
        <f t="shared" si="29"/>
        <v>..</v>
      </c>
      <c r="AK42" s="40" t="str">
        <f t="shared" si="29"/>
        <v>..</v>
      </c>
      <c r="AL42" s="46">
        <f t="shared" si="29"/>
        <v>0.29002410134152978</v>
      </c>
      <c r="AM42" s="38">
        <f t="shared" si="29"/>
        <v>3.414424730441227</v>
      </c>
      <c r="AN42" s="76" t="str">
        <f t="shared" si="29"/>
        <v>..</v>
      </c>
      <c r="AO42" s="77" t="str">
        <f t="shared" si="29"/>
        <v>..</v>
      </c>
      <c r="AP42" s="76" t="str">
        <f t="shared" si="29"/>
        <v>..</v>
      </c>
      <c r="AQ42" s="16"/>
    </row>
    <row r="43" spans="1:43">
      <c r="A43" s="9">
        <v>2007</v>
      </c>
      <c r="B43" s="25">
        <f t="shared" ref="B43:N43" si="30">IF(ISERROR((B14/$B14)*100),"..",(B14/$B14)*100)</f>
        <v>100</v>
      </c>
      <c r="C43" s="38">
        <f t="shared" si="30"/>
        <v>82.905669974111788</v>
      </c>
      <c r="D43" s="39">
        <f t="shared" si="30"/>
        <v>6.9704525356738403</v>
      </c>
      <c r="E43" s="40">
        <f t="shared" si="30"/>
        <v>75.935217438437945</v>
      </c>
      <c r="F43" s="46">
        <f t="shared" si="30"/>
        <v>8.3564295410553413</v>
      </c>
      <c r="G43" s="38">
        <f t="shared" si="30"/>
        <v>6.0348771486291248</v>
      </c>
      <c r="H43" s="39">
        <f t="shared" si="30"/>
        <v>4.699899297125298</v>
      </c>
      <c r="I43" s="40">
        <f t="shared" si="30"/>
        <v>1.3349778515038273</v>
      </c>
      <c r="J43" s="46">
        <f t="shared" si="30"/>
        <v>1.59549625653938</v>
      </c>
      <c r="K43" s="38">
        <f t="shared" si="30"/>
        <v>0.72605613588683648</v>
      </c>
      <c r="L43" s="76" t="str">
        <f t="shared" si="30"/>
        <v>..</v>
      </c>
      <c r="M43" s="77" t="str">
        <f t="shared" si="30"/>
        <v>..</v>
      </c>
      <c r="N43" s="78" t="str">
        <f t="shared" si="30"/>
        <v>..</v>
      </c>
      <c r="P43" s="40">
        <f t="shared" ref="P43:AB43" si="31">IF(ISERROR((P14/$P14)*100),"..",(P14/$P14)*100)</f>
        <v>100</v>
      </c>
      <c r="Q43" s="38">
        <f t="shared" si="31"/>
        <v>81.623919138525267</v>
      </c>
      <c r="R43" s="39">
        <f t="shared" si="31"/>
        <v>4.6184617033055337</v>
      </c>
      <c r="S43" s="40">
        <f t="shared" si="31"/>
        <v>77.005457435219739</v>
      </c>
      <c r="T43" s="46">
        <f t="shared" si="31"/>
        <v>45.713163205171703</v>
      </c>
      <c r="U43" s="38" t="str">
        <f t="shared" si="31"/>
        <v>..</v>
      </c>
      <c r="V43" s="39" t="str">
        <f t="shared" si="31"/>
        <v>..</v>
      </c>
      <c r="W43" s="40">
        <f t="shared" si="31"/>
        <v>0</v>
      </c>
      <c r="X43" s="46">
        <f t="shared" si="31"/>
        <v>11.318820651106309</v>
      </c>
      <c r="Y43" s="38" t="str">
        <f t="shared" si="31"/>
        <v>..</v>
      </c>
      <c r="Z43" s="76" t="str">
        <f t="shared" si="31"/>
        <v>..</v>
      </c>
      <c r="AA43" s="77">
        <f t="shared" si="31"/>
        <v>5.0359840705752092E-2</v>
      </c>
      <c r="AB43" s="76">
        <f t="shared" si="31"/>
        <v>34.343982713359644</v>
      </c>
      <c r="AD43" s="40">
        <f t="shared" ref="AD43:AP43" si="32">IF(ISERROR((AD14/$AD14)*100),"..",(AD14/$AD14)*100)</f>
        <v>100</v>
      </c>
      <c r="AE43" s="38">
        <f t="shared" si="32"/>
        <v>88.653249273714323</v>
      </c>
      <c r="AF43" s="39">
        <f t="shared" si="32"/>
        <v>5.4694328294714047</v>
      </c>
      <c r="AG43" s="40">
        <f t="shared" si="32"/>
        <v>83.183816444242936</v>
      </c>
      <c r="AH43" s="46">
        <f t="shared" si="32"/>
        <v>28.156813731017216</v>
      </c>
      <c r="AI43" s="38">
        <f t="shared" si="32"/>
        <v>25.125165828229541</v>
      </c>
      <c r="AJ43" s="39" t="str">
        <f t="shared" si="32"/>
        <v>..</v>
      </c>
      <c r="AK43" s="40" t="str">
        <f t="shared" si="32"/>
        <v>..</v>
      </c>
      <c r="AL43" s="46">
        <f t="shared" si="32"/>
        <v>0.26964329838046092</v>
      </c>
      <c r="AM43" s="38">
        <f t="shared" si="32"/>
        <v>2.7620046044072124</v>
      </c>
      <c r="AN43" s="76">
        <f t="shared" si="32"/>
        <v>2.6442955488864417</v>
      </c>
      <c r="AO43" s="77">
        <f t="shared" si="32"/>
        <v>0.11774903821626</v>
      </c>
      <c r="AP43" s="76">
        <f t="shared" si="32"/>
        <v>27.769421394420498</v>
      </c>
      <c r="AQ43" s="16"/>
    </row>
    <row r="44" spans="1:43">
      <c r="A44" s="9">
        <v>2008</v>
      </c>
      <c r="B44" s="25">
        <f t="shared" ref="B44:N44" si="33">IF(ISERROR((B15/$B15)*100),"..",(B15/$B15)*100)</f>
        <v>100</v>
      </c>
      <c r="C44" s="38">
        <f t="shared" si="33"/>
        <v>82.45345564783571</v>
      </c>
      <c r="D44" s="39">
        <f t="shared" si="33"/>
        <v>7.1702558767030951</v>
      </c>
      <c r="E44" s="40">
        <f t="shared" si="33"/>
        <v>75.283199771132615</v>
      </c>
      <c r="F44" s="46">
        <f t="shared" si="33"/>
        <v>8.144696544925683</v>
      </c>
      <c r="G44" s="38">
        <f t="shared" si="33"/>
        <v>5.7725589896908476</v>
      </c>
      <c r="H44" s="39">
        <f t="shared" si="33"/>
        <v>4.403605470956041</v>
      </c>
      <c r="I44" s="40">
        <f t="shared" si="33"/>
        <v>1.3648376843101018</v>
      </c>
      <c r="J44" s="46">
        <f t="shared" si="33"/>
        <v>1.6101009324051789</v>
      </c>
      <c r="K44" s="38">
        <f t="shared" si="33"/>
        <v>0.77607094349094286</v>
      </c>
      <c r="L44" s="76" t="str">
        <f t="shared" si="33"/>
        <v>..</v>
      </c>
      <c r="M44" s="77" t="str">
        <f t="shared" si="33"/>
        <v>..</v>
      </c>
      <c r="N44" s="78" t="str">
        <f t="shared" si="33"/>
        <v>..</v>
      </c>
      <c r="P44" s="40">
        <f t="shared" ref="P44:AB44" si="34">IF(ISERROR((P15/$P15)*100),"..",(P15/$P15)*100)</f>
        <v>100</v>
      </c>
      <c r="Q44" s="38">
        <f t="shared" si="34"/>
        <v>80.795293718582982</v>
      </c>
      <c r="R44" s="39">
        <f t="shared" si="34"/>
        <v>4.8412414883136838</v>
      </c>
      <c r="S44" s="40">
        <f t="shared" si="34"/>
        <v>75.954052230269312</v>
      </c>
      <c r="T44" s="46">
        <f t="shared" si="34"/>
        <v>43.055871304385477</v>
      </c>
      <c r="U44" s="38" t="str">
        <f t="shared" si="34"/>
        <v>..</v>
      </c>
      <c r="V44" s="39" t="str">
        <f t="shared" si="34"/>
        <v>..</v>
      </c>
      <c r="W44" s="40">
        <f t="shared" si="34"/>
        <v>0</v>
      </c>
      <c r="X44" s="46">
        <f t="shared" si="34"/>
        <v>10.393368913715767</v>
      </c>
      <c r="Y44" s="38" t="str">
        <f t="shared" si="34"/>
        <v>..</v>
      </c>
      <c r="Z44" s="76" t="str">
        <f t="shared" si="34"/>
        <v>..</v>
      </c>
      <c r="AA44" s="77">
        <f t="shared" si="34"/>
        <v>5.4489226649922951E-2</v>
      </c>
      <c r="AB44" s="76">
        <f t="shared" si="34"/>
        <v>32.608013164019788</v>
      </c>
      <c r="AD44" s="40">
        <f t="shared" ref="AD44:AP44" si="35">IF(ISERROR((AD15/$AD15)*100),"..",(AD15/$AD15)*100)</f>
        <v>100</v>
      </c>
      <c r="AE44" s="38">
        <f t="shared" si="35"/>
        <v>88.344367904948101</v>
      </c>
      <c r="AF44" s="39">
        <f t="shared" si="35"/>
        <v>5.6464814682882833</v>
      </c>
      <c r="AG44" s="40">
        <f t="shared" si="35"/>
        <v>82.697886436659815</v>
      </c>
      <c r="AH44" s="46">
        <f t="shared" si="35"/>
        <v>26.922948243145001</v>
      </c>
      <c r="AI44" s="38">
        <f t="shared" si="35"/>
        <v>23.701335634110333</v>
      </c>
      <c r="AJ44" s="39" t="str">
        <f t="shared" si="35"/>
        <v>..</v>
      </c>
      <c r="AK44" s="40" t="str">
        <f t="shared" si="35"/>
        <v>..</v>
      </c>
      <c r="AL44" s="46">
        <f t="shared" si="35"/>
        <v>0.31563522030897534</v>
      </c>
      <c r="AM44" s="38">
        <f t="shared" si="35"/>
        <v>2.9273897293976088</v>
      </c>
      <c r="AN44" s="76">
        <f t="shared" si="35"/>
        <v>2.8045836578969223</v>
      </c>
      <c r="AO44" s="77">
        <f t="shared" si="35"/>
        <v>0.12296351518209737</v>
      </c>
      <c r="AP44" s="76">
        <f t="shared" si="35"/>
        <v>26.484349507653931</v>
      </c>
      <c r="AQ44" s="16"/>
    </row>
    <row r="45" spans="1:43">
      <c r="A45" s="9">
        <v>2009</v>
      </c>
      <c r="B45" s="25">
        <f t="shared" ref="B45:N45" si="36">IF(ISERROR((B16/$B16)*100),"..",(B16/$B16)*100)</f>
        <v>100</v>
      </c>
      <c r="C45" s="38">
        <f t="shared" si="36"/>
        <v>81.391099637697522</v>
      </c>
      <c r="D45" s="39">
        <f t="shared" si="36"/>
        <v>7.6534744813498703</v>
      </c>
      <c r="E45" s="40">
        <f t="shared" si="36"/>
        <v>73.737625156347661</v>
      </c>
      <c r="F45" s="46">
        <f t="shared" si="36"/>
        <v>7.4759038615700044</v>
      </c>
      <c r="G45" s="38">
        <f t="shared" si="36"/>
        <v>5.7048559376653429</v>
      </c>
      <c r="H45" s="39">
        <f t="shared" si="36"/>
        <v>4.031631765534474</v>
      </c>
      <c r="I45" s="40">
        <f t="shared" si="36"/>
        <v>1.618437309019461</v>
      </c>
      <c r="J45" s="46">
        <f t="shared" si="36"/>
        <v>1.2154618539512938</v>
      </c>
      <c r="K45" s="38">
        <f t="shared" si="36"/>
        <v>0.59340847291352783</v>
      </c>
      <c r="L45" s="76" t="str">
        <f t="shared" si="36"/>
        <v>..</v>
      </c>
      <c r="M45" s="77" t="str">
        <f t="shared" si="36"/>
        <v>..</v>
      </c>
      <c r="N45" s="78" t="str">
        <f t="shared" si="36"/>
        <v>..</v>
      </c>
      <c r="P45" s="40">
        <f t="shared" ref="P45:AB45" si="37">IF(ISERROR((P16/$P16)*100),"..",(P16/$P16)*100)</f>
        <v>100</v>
      </c>
      <c r="Q45" s="38">
        <f t="shared" si="37"/>
        <v>78.283511207264013</v>
      </c>
      <c r="R45" s="39">
        <f t="shared" si="37"/>
        <v>5.6080553969390134</v>
      </c>
      <c r="S45" s="40">
        <f t="shared" si="37"/>
        <v>72.675455810325005</v>
      </c>
      <c r="T45" s="46">
        <f t="shared" si="37"/>
        <v>36.534796001254634</v>
      </c>
      <c r="U45" s="38" t="str">
        <f t="shared" si="37"/>
        <v>..</v>
      </c>
      <c r="V45" s="39" t="str">
        <f t="shared" si="37"/>
        <v>..</v>
      </c>
      <c r="W45" s="40">
        <f t="shared" si="37"/>
        <v>0</v>
      </c>
      <c r="X45" s="46">
        <f t="shared" si="37"/>
        <v>8.435808555642236</v>
      </c>
      <c r="Y45" s="38" t="str">
        <f t="shared" si="37"/>
        <v>..</v>
      </c>
      <c r="Z45" s="76" t="str">
        <f t="shared" si="37"/>
        <v>..</v>
      </c>
      <c r="AA45" s="77">
        <f t="shared" si="37"/>
        <v>4.1217960575523363E-2</v>
      </c>
      <c r="AB45" s="76">
        <f t="shared" si="37"/>
        <v>28.057769485036872</v>
      </c>
      <c r="AD45" s="40">
        <f t="shared" ref="AD45:AP45" si="38">IF(ISERROR((AD16/$AD16)*100),"..",(AD16/$AD16)*100)</f>
        <v>100</v>
      </c>
      <c r="AE45" s="38">
        <f t="shared" si="38"/>
        <v>87.370771256402946</v>
      </c>
      <c r="AF45" s="39">
        <f t="shared" si="38"/>
        <v>6.1405445134907488</v>
      </c>
      <c r="AG45" s="40">
        <f t="shared" si="38"/>
        <v>81.230226742912208</v>
      </c>
      <c r="AH45" s="46">
        <f t="shared" si="38"/>
        <v>27.32461944030975</v>
      </c>
      <c r="AI45" s="38">
        <f t="shared" si="38"/>
        <v>24.590665306842244</v>
      </c>
      <c r="AJ45" s="39" t="str">
        <f t="shared" si="38"/>
        <v>..</v>
      </c>
      <c r="AK45" s="40" t="str">
        <f t="shared" si="38"/>
        <v>..</v>
      </c>
      <c r="AL45" s="46">
        <f t="shared" si="38"/>
        <v>0.27204709892476031</v>
      </c>
      <c r="AM45" s="38">
        <f t="shared" si="38"/>
        <v>2.4889555372765773</v>
      </c>
      <c r="AN45" s="76">
        <f t="shared" si="38"/>
        <v>2.3861876697468252</v>
      </c>
      <c r="AO45" s="77">
        <f t="shared" si="38"/>
        <v>0.10383665335206174</v>
      </c>
      <c r="AP45" s="76">
        <f t="shared" si="38"/>
        <v>26.948735688032922</v>
      </c>
      <c r="AQ45" s="16"/>
    </row>
    <row r="46" spans="1:43">
      <c r="A46" s="9">
        <v>2010</v>
      </c>
      <c r="B46" s="25">
        <f t="shared" ref="B46:N46" si="39">IF(ISERROR((B17/$B17)*100),"..",(B17/$B17)*100)</f>
        <v>100</v>
      </c>
      <c r="C46" s="38">
        <f t="shared" si="39"/>
        <v>81.675380365371012</v>
      </c>
      <c r="D46" s="39">
        <f t="shared" si="39"/>
        <v>7.6503499133106718</v>
      </c>
      <c r="E46" s="40">
        <f t="shared" si="39"/>
        <v>74.025030452060335</v>
      </c>
      <c r="F46" s="46">
        <f t="shared" si="39"/>
        <v>7.880335153965885</v>
      </c>
      <c r="G46" s="38">
        <f t="shared" si="39"/>
        <v>5.6909428119036338</v>
      </c>
      <c r="H46" s="39">
        <f t="shared" si="39"/>
        <v>3.8791963073435465</v>
      </c>
      <c r="I46" s="40">
        <f t="shared" si="39"/>
        <v>1.7227069632144483</v>
      </c>
      <c r="J46" s="46">
        <f t="shared" si="39"/>
        <v>1.427385769520543</v>
      </c>
      <c r="K46" s="38">
        <f t="shared" si="39"/>
        <v>0.70654151888296335</v>
      </c>
      <c r="L46" s="76" t="str">
        <f t="shared" si="39"/>
        <v>..</v>
      </c>
      <c r="M46" s="77" t="str">
        <f t="shared" si="39"/>
        <v>..</v>
      </c>
      <c r="N46" s="78" t="str">
        <f t="shared" si="39"/>
        <v>..</v>
      </c>
      <c r="P46" s="40">
        <f t="shared" ref="P46:AB46" si="40">IF(ISERROR((P17/$P17)*100),"..",(P17/$P17)*100)</f>
        <v>100</v>
      </c>
      <c r="Q46" s="38">
        <f t="shared" si="40"/>
        <v>78.918665641486314</v>
      </c>
      <c r="R46" s="39">
        <f t="shared" si="40"/>
        <v>5.5709924710145478</v>
      </c>
      <c r="S46" s="40">
        <f t="shared" si="40"/>
        <v>73.347673170471765</v>
      </c>
      <c r="T46" s="46">
        <f t="shared" si="40"/>
        <v>37.094527211687058</v>
      </c>
      <c r="U46" s="38" t="str">
        <f t="shared" si="40"/>
        <v>..</v>
      </c>
      <c r="V46" s="39" t="str">
        <f t="shared" si="40"/>
        <v>..</v>
      </c>
      <c r="W46" s="40">
        <f t="shared" si="40"/>
        <v>0</v>
      </c>
      <c r="X46" s="46">
        <f t="shared" si="40"/>
        <v>10.19876826102513</v>
      </c>
      <c r="Y46" s="38" t="str">
        <f t="shared" si="40"/>
        <v>..</v>
      </c>
      <c r="Z46" s="76" t="str">
        <f t="shared" si="40"/>
        <v>..</v>
      </c>
      <c r="AA46" s="77">
        <f t="shared" si="40"/>
        <v>2.0554358665945998E-2</v>
      </c>
      <c r="AB46" s="76">
        <f t="shared" si="40"/>
        <v>26.875204591995981</v>
      </c>
      <c r="AD46" s="40">
        <f t="shared" ref="AD46:AP46" si="41">IF(ISERROR((AD17/$AD17)*100),"..",(AD17/$AD17)*100)</f>
        <v>100</v>
      </c>
      <c r="AE46" s="38">
        <f t="shared" si="41"/>
        <v>87.771257469057801</v>
      </c>
      <c r="AF46" s="39">
        <f t="shared" si="41"/>
        <v>6.0676227008364085</v>
      </c>
      <c r="AG46" s="40">
        <f t="shared" si="41"/>
        <v>81.703634768221406</v>
      </c>
      <c r="AH46" s="46">
        <f t="shared" si="41"/>
        <v>27.396698218487764</v>
      </c>
      <c r="AI46" s="38">
        <f t="shared" si="41"/>
        <v>24.112842837255442</v>
      </c>
      <c r="AJ46" s="39" t="str">
        <f t="shared" si="41"/>
        <v>..</v>
      </c>
      <c r="AK46" s="40" t="str">
        <f t="shared" si="41"/>
        <v>..</v>
      </c>
      <c r="AL46" s="46">
        <f t="shared" si="41"/>
        <v>0.25320169721627189</v>
      </c>
      <c r="AM46" s="38">
        <f t="shared" si="41"/>
        <v>2.8778304752856707</v>
      </c>
      <c r="AN46" s="76">
        <f t="shared" si="41"/>
        <v>2.779374044609785</v>
      </c>
      <c r="AO46" s="77">
        <f t="shared" si="41"/>
        <v>0.10332041370529205</v>
      </c>
      <c r="AP46" s="76">
        <f t="shared" si="41"/>
        <v>27.040176107566204</v>
      </c>
      <c r="AQ46" s="16"/>
    </row>
    <row r="47" spans="1:43">
      <c r="A47" s="9">
        <v>2011</v>
      </c>
      <c r="B47" s="25">
        <f t="shared" ref="B47:N47" si="42">IF(ISERROR((B18/$B18)*100),"..",(B18/$B18)*100)</f>
        <v>100</v>
      </c>
      <c r="C47" s="38">
        <f t="shared" si="42"/>
        <v>81.910124476717399</v>
      </c>
      <c r="D47" s="39">
        <f t="shared" si="42"/>
        <v>7.6993866033117548</v>
      </c>
      <c r="E47" s="40">
        <f t="shared" si="42"/>
        <v>74.210737873405634</v>
      </c>
      <c r="F47" s="46">
        <f t="shared" si="42"/>
        <v>8.0698429090101005</v>
      </c>
      <c r="G47" s="38">
        <f t="shared" si="42"/>
        <v>5.7446217496021257</v>
      </c>
      <c r="H47" s="39">
        <f t="shared" si="42"/>
        <v>3.8145626975075246</v>
      </c>
      <c r="I47" s="40">
        <f t="shared" si="42"/>
        <v>1.8135234852173685</v>
      </c>
      <c r="J47" s="46">
        <f t="shared" si="42"/>
        <v>1.4377077199094119</v>
      </c>
      <c r="K47" s="38">
        <f t="shared" si="42"/>
        <v>0.80038954121064965</v>
      </c>
      <c r="L47" s="76" t="str">
        <f t="shared" si="42"/>
        <v>..</v>
      </c>
      <c r="M47" s="77" t="str">
        <f t="shared" si="42"/>
        <v>..</v>
      </c>
      <c r="N47" s="78" t="str">
        <f t="shared" si="42"/>
        <v>..</v>
      </c>
      <c r="P47" s="40">
        <f t="shared" ref="P47:AB47" si="43">IF(ISERROR((P18/$P18)*100),"..",(P18/$P18)*100)</f>
        <v>100</v>
      </c>
      <c r="Q47" s="38">
        <f t="shared" si="43"/>
        <v>79.61580590332936</v>
      </c>
      <c r="R47" s="39">
        <f t="shared" si="43"/>
        <v>5.6659667988639182</v>
      </c>
      <c r="S47" s="40">
        <f t="shared" si="43"/>
        <v>73.949839104465454</v>
      </c>
      <c r="T47" s="46">
        <f t="shared" si="43"/>
        <v>36.154281968961421</v>
      </c>
      <c r="U47" s="38" t="str">
        <f t="shared" si="43"/>
        <v>..</v>
      </c>
      <c r="V47" s="39" t="str">
        <f t="shared" si="43"/>
        <v>..</v>
      </c>
      <c r="W47" s="40">
        <f t="shared" si="43"/>
        <v>0</v>
      </c>
      <c r="X47" s="46">
        <f t="shared" si="43"/>
        <v>10.539860989220557</v>
      </c>
      <c r="Y47" s="38" t="str">
        <f t="shared" si="43"/>
        <v>..</v>
      </c>
      <c r="Z47" s="76" t="str">
        <f t="shared" si="43"/>
        <v>..</v>
      </c>
      <c r="AA47" s="77">
        <f t="shared" si="43"/>
        <v>2.3328926758278995E-2</v>
      </c>
      <c r="AB47" s="76">
        <f t="shared" si="43"/>
        <v>25.591092052982585</v>
      </c>
      <c r="AD47" s="40">
        <f t="shared" ref="AD47:AP47" si="44">IF(ISERROR((AD18/$AD18)*100),"..",(AD18/$AD18)*100)</f>
        <v>100</v>
      </c>
      <c r="AE47" s="38">
        <f t="shared" si="44"/>
        <v>88.207168398797279</v>
      </c>
      <c r="AF47" s="39">
        <f t="shared" si="44"/>
        <v>5.9679011932455275</v>
      </c>
      <c r="AG47" s="40">
        <f t="shared" si="44"/>
        <v>82.239267205551741</v>
      </c>
      <c r="AH47" s="46">
        <f t="shared" si="44"/>
        <v>27.229874092793111</v>
      </c>
      <c r="AI47" s="38">
        <f t="shared" si="44"/>
        <v>23.63931518082774</v>
      </c>
      <c r="AJ47" s="39" t="str">
        <f t="shared" si="44"/>
        <v>..</v>
      </c>
      <c r="AK47" s="40" t="str">
        <f t="shared" si="44"/>
        <v>..</v>
      </c>
      <c r="AL47" s="46">
        <f t="shared" si="44"/>
        <v>0.22005403726823572</v>
      </c>
      <c r="AM47" s="38">
        <f t="shared" si="44"/>
        <v>3.1315582481214332</v>
      </c>
      <c r="AN47" s="76">
        <f t="shared" si="44"/>
        <v>3.0188349445959943</v>
      </c>
      <c r="AO47" s="77">
        <f t="shared" si="44"/>
        <v>0.11722331003371285</v>
      </c>
      <c r="AP47" s="76">
        <f t="shared" si="44"/>
        <v>26.892596745491165</v>
      </c>
      <c r="AQ47" s="16"/>
    </row>
    <row r="48" spans="1:43">
      <c r="A48" s="9">
        <v>2012</v>
      </c>
      <c r="B48" s="25">
        <f t="shared" ref="B48:N48" si="45">IF(ISERROR((B19/$B19)*100),"..",(B19/$B19)*100)</f>
        <v>100</v>
      </c>
      <c r="C48" s="38">
        <f t="shared" si="45"/>
        <v>82.062824879643301</v>
      </c>
      <c r="D48" s="39">
        <f t="shared" si="45"/>
        <v>7.8115523173758419</v>
      </c>
      <c r="E48" s="40">
        <f t="shared" si="45"/>
        <v>74.251272562267459</v>
      </c>
      <c r="F48" s="46">
        <f t="shared" si="45"/>
        <v>7.9524952874601196</v>
      </c>
      <c r="G48" s="38">
        <f t="shared" si="45"/>
        <v>5.8588246922327976</v>
      </c>
      <c r="H48" s="39">
        <f t="shared" si="45"/>
        <v>3.783253330868757</v>
      </c>
      <c r="I48" s="40">
        <f t="shared" si="45"/>
        <v>1.92853113164497</v>
      </c>
      <c r="J48" s="46">
        <f t="shared" si="45"/>
        <v>1.3616785306502823</v>
      </c>
      <c r="K48" s="38">
        <f t="shared" si="45"/>
        <v>0.70818066116116207</v>
      </c>
      <c r="L48" s="76" t="str">
        <f t="shared" si="45"/>
        <v>..</v>
      </c>
      <c r="M48" s="77" t="str">
        <f t="shared" si="45"/>
        <v>..</v>
      </c>
      <c r="N48" s="78" t="str">
        <f t="shared" si="45"/>
        <v>..</v>
      </c>
      <c r="P48" s="40">
        <f t="shared" ref="P48:AB48" si="46">IF(ISERROR((P19/$P19)*100),"..",(P19/$P19)*100)</f>
        <v>100</v>
      </c>
      <c r="Q48" s="38">
        <f t="shared" si="46"/>
        <v>81.156074054895839</v>
      </c>
      <c r="R48" s="39">
        <f t="shared" si="46"/>
        <v>6.1526928174788731</v>
      </c>
      <c r="S48" s="40">
        <f t="shared" si="46"/>
        <v>75.003381237416974</v>
      </c>
      <c r="T48" s="46">
        <f t="shared" si="46"/>
        <v>30.110015804869754</v>
      </c>
      <c r="U48" s="38" t="str">
        <f t="shared" si="46"/>
        <v>..</v>
      </c>
      <c r="V48" s="39" t="str">
        <f t="shared" si="46"/>
        <v>..</v>
      </c>
      <c r="W48" s="40">
        <f t="shared" si="46"/>
        <v>0</v>
      </c>
      <c r="X48" s="46">
        <f t="shared" si="46"/>
        <v>10.732627202151628</v>
      </c>
      <c r="Y48" s="38" t="str">
        <f t="shared" si="46"/>
        <v>..</v>
      </c>
      <c r="Z48" s="76" t="str">
        <f t="shared" si="46"/>
        <v>..</v>
      </c>
      <c r="AA48" s="77">
        <f t="shared" si="46"/>
        <v>2.1639919468585407E-2</v>
      </c>
      <c r="AB48" s="76">
        <f t="shared" si="46"/>
        <v>19.355748683249544</v>
      </c>
      <c r="AD48" s="40">
        <f t="shared" ref="AD48:AP48" si="47">IF(ISERROR((AD19/$AD19)*100),"..",(AD19/$AD19)*100)</f>
        <v>100</v>
      </c>
      <c r="AE48" s="38">
        <f t="shared" si="47"/>
        <v>88.424739324593332</v>
      </c>
      <c r="AF48" s="39">
        <f t="shared" si="47"/>
        <v>5.9656378342509733</v>
      </c>
      <c r="AG48" s="40">
        <f t="shared" si="47"/>
        <v>82.459101490342363</v>
      </c>
      <c r="AH48" s="46">
        <f t="shared" si="47"/>
        <v>26.936566294230531</v>
      </c>
      <c r="AI48" s="38">
        <f t="shared" si="47"/>
        <v>24.287272009899745</v>
      </c>
      <c r="AJ48" s="39" t="str">
        <f t="shared" si="47"/>
        <v>..</v>
      </c>
      <c r="AK48" s="40" t="str">
        <f t="shared" si="47"/>
        <v>..</v>
      </c>
      <c r="AL48" s="46">
        <f t="shared" si="47"/>
        <v>0.20237091769938487</v>
      </c>
      <c r="AM48" s="38">
        <f t="shared" si="47"/>
        <v>2.4867016983805308</v>
      </c>
      <c r="AN48" s="76">
        <f t="shared" si="47"/>
        <v>2.3981420039814201</v>
      </c>
      <c r="AO48" s="77">
        <f t="shared" si="47"/>
        <v>9.2182427948851314E-2</v>
      </c>
      <c r="AP48" s="76">
        <f t="shared" si="47"/>
        <v>26.642012948582295</v>
      </c>
      <c r="AQ48" s="16"/>
    </row>
  </sheetData>
  <mergeCells count="6">
    <mergeCell ref="B6:N6"/>
    <mergeCell ref="P6:AB6"/>
    <mergeCell ref="AD6:AP6"/>
    <mergeCell ref="B35:N35"/>
    <mergeCell ref="P35:AB35"/>
    <mergeCell ref="AD35:AP35"/>
  </mergeCells>
  <pageMargins left="0.70866141732283472" right="0.70866141732283472" top="0.74803149606299213" bottom="0.74803149606299213" header="0.31496062992125984" footer="0.31496062992125984"/>
  <pageSetup scale="55" orientation="landscape" horizontalDpi="300" verticalDpi="300" r:id="rId1"/>
  <colBreaks count="1" manualBreakCount="1">
    <brk id="29" max="1048575" man="1"/>
  </colBreaks>
</worksheet>
</file>

<file path=xl/worksheets/sheet20.xml><?xml version="1.0" encoding="utf-8"?>
<worksheet xmlns="http://schemas.openxmlformats.org/spreadsheetml/2006/main" xmlns:r="http://schemas.openxmlformats.org/officeDocument/2006/relationships">
  <dimension ref="A1:N43"/>
  <sheetViews>
    <sheetView zoomScaleNormal="100" workbookViewId="0"/>
  </sheetViews>
  <sheetFormatPr defaultRowHeight="11.25"/>
  <cols>
    <col min="1" max="1" width="42.7109375" style="337" customWidth="1"/>
    <col min="2" max="13" width="12.7109375" style="337" customWidth="1"/>
    <col min="14" max="16384" width="9.140625" style="337"/>
  </cols>
  <sheetData>
    <row r="1" spans="1:14" customFormat="1" ht="15">
      <c r="B1" s="11" t="str">
        <f>ToC!B46</f>
        <v>Appendix Table 31: GEAD Labour Productivity Growth Decomposition for Newfoundland and Labrador, Mining and Oil and Gas Extraction, 2000-2010</v>
      </c>
    </row>
    <row r="2" spans="1:14" customFormat="1" ht="15"/>
    <row r="3" spans="1:14" customFormat="1" ht="15">
      <c r="B3" s="413" t="s">
        <v>294</v>
      </c>
    </row>
    <row r="4" spans="1:14" customFormat="1" ht="15"/>
    <row r="5" spans="1:14" ht="33.75">
      <c r="A5" s="338"/>
      <c r="B5" s="394" t="s">
        <v>274</v>
      </c>
      <c r="C5" s="339" t="s">
        <v>275</v>
      </c>
      <c r="D5" s="340" t="s">
        <v>276</v>
      </c>
      <c r="E5" s="395" t="s">
        <v>277</v>
      </c>
      <c r="F5" s="340" t="s">
        <v>278</v>
      </c>
      <c r="G5" s="395" t="s">
        <v>279</v>
      </c>
      <c r="H5" s="340" t="s">
        <v>280</v>
      </c>
      <c r="I5" s="339" t="s">
        <v>281</v>
      </c>
      <c r="J5" s="339" t="s">
        <v>282</v>
      </c>
      <c r="K5" s="339" t="s">
        <v>246</v>
      </c>
      <c r="L5" s="339" t="s">
        <v>247</v>
      </c>
    </row>
    <row r="6" spans="1:14">
      <c r="A6" s="341" t="s">
        <v>64</v>
      </c>
      <c r="B6" s="396">
        <v>55.572679959104647</v>
      </c>
      <c r="C6" s="397">
        <v>73.760953277753543</v>
      </c>
      <c r="D6" s="343">
        <f t="shared" ref="D6:D21" si="0">(C6/B6-1)*100</f>
        <v>32.728803671216596</v>
      </c>
      <c r="E6" s="398">
        <v>8709.4225023304789</v>
      </c>
      <c r="F6" s="399">
        <f t="shared" ref="F6:F21" si="1">(E6/E$6)*100</f>
        <v>100</v>
      </c>
      <c r="G6" s="400">
        <v>100</v>
      </c>
      <c r="H6" s="399">
        <v>100</v>
      </c>
      <c r="I6" s="344">
        <v>256.73982624862958</v>
      </c>
      <c r="J6" s="344">
        <v>261.24599999999998</v>
      </c>
      <c r="K6" s="401">
        <f t="shared" ref="K6:L21" si="2">(I6/I$6)*100</f>
        <v>100</v>
      </c>
      <c r="L6" s="401">
        <f t="shared" si="2"/>
        <v>100</v>
      </c>
      <c r="N6" s="415"/>
    </row>
    <row r="7" spans="1:14">
      <c r="A7" s="402" t="s">
        <v>249</v>
      </c>
      <c r="B7" s="403">
        <v>18.161353435255563</v>
      </c>
      <c r="C7" s="353">
        <v>43.831125459200713</v>
      </c>
      <c r="D7" s="378">
        <f t="shared" si="0"/>
        <v>141.34283612428322</v>
      </c>
      <c r="E7" s="404">
        <v>384.81053453971595</v>
      </c>
      <c r="F7" s="405">
        <f t="shared" si="1"/>
        <v>4.4183243428223609</v>
      </c>
      <c r="G7" s="406">
        <v>167.03003534464278</v>
      </c>
      <c r="H7" s="405">
        <v>82.836691335334507</v>
      </c>
      <c r="I7" s="349">
        <v>20.781141247182561</v>
      </c>
      <c r="J7" s="349">
        <v>8.9830000000000005</v>
      </c>
      <c r="K7" s="354">
        <f t="shared" si="2"/>
        <v>8.094241376894086</v>
      </c>
      <c r="L7" s="354">
        <f t="shared" si="2"/>
        <v>3.4385215467413861</v>
      </c>
    </row>
    <row r="8" spans="1:14">
      <c r="A8" s="402" t="s">
        <v>206</v>
      </c>
      <c r="B8" s="403">
        <v>646.24051993612682</v>
      </c>
      <c r="C8" s="353">
        <v>858.54211453744495</v>
      </c>
      <c r="D8" s="378">
        <f t="shared" si="0"/>
        <v>32.851792490867268</v>
      </c>
      <c r="E8" s="404">
        <v>2446.2488032926194</v>
      </c>
      <c r="F8" s="405">
        <f t="shared" si="1"/>
        <v>28.087382402656996</v>
      </c>
      <c r="G8" s="406">
        <v>80.797269288884351</v>
      </c>
      <c r="H8" s="405">
        <v>99.174300923326768</v>
      </c>
      <c r="I8" s="349">
        <v>7.674939886271325</v>
      </c>
      <c r="J8" s="349">
        <v>11.35</v>
      </c>
      <c r="K8" s="354">
        <f t="shared" si="2"/>
        <v>2.989384233219365</v>
      </c>
      <c r="L8" s="354">
        <f t="shared" si="2"/>
        <v>4.3445641272976436</v>
      </c>
    </row>
    <row r="9" spans="1:14">
      <c r="A9" s="402" t="s">
        <v>67</v>
      </c>
      <c r="B9" s="403">
        <v>105.95875285452935</v>
      </c>
      <c r="C9" s="353">
        <v>148.5248730964467</v>
      </c>
      <c r="D9" s="378">
        <f t="shared" si="0"/>
        <v>40.172349235137105</v>
      </c>
      <c r="E9" s="404">
        <v>434.97746852713988</v>
      </c>
      <c r="F9" s="405">
        <f t="shared" si="1"/>
        <v>4.9943319251161373</v>
      </c>
      <c r="G9" s="406">
        <v>129.68929218509436</v>
      </c>
      <c r="H9" s="405">
        <v>99.872779357502935</v>
      </c>
      <c r="I9" s="349">
        <v>5.1855046523016668</v>
      </c>
      <c r="J9" s="349">
        <v>3.94</v>
      </c>
      <c r="K9" s="354">
        <f t="shared" si="2"/>
        <v>2.0197507835344441</v>
      </c>
      <c r="L9" s="354">
        <f t="shared" si="2"/>
        <v>1.5081570626918692</v>
      </c>
    </row>
    <row r="10" spans="1:14">
      <c r="A10" s="402" t="s">
        <v>68</v>
      </c>
      <c r="B10" s="403">
        <v>31.602090167772133</v>
      </c>
      <c r="C10" s="353">
        <v>33.116389204339526</v>
      </c>
      <c r="D10" s="378">
        <f t="shared" si="0"/>
        <v>4.7917686093803979</v>
      </c>
      <c r="E10" s="404">
        <v>572.19547379185587</v>
      </c>
      <c r="F10" s="405">
        <f t="shared" si="1"/>
        <v>6.5698440239722791</v>
      </c>
      <c r="G10" s="406">
        <v>112.15544151656178</v>
      </c>
      <c r="H10" s="405">
        <v>119.45572300022096</v>
      </c>
      <c r="I10" s="349">
        <v>26.446821596244131</v>
      </c>
      <c r="J10" s="349">
        <v>41.387</v>
      </c>
      <c r="K10" s="354">
        <f t="shared" si="2"/>
        <v>10.301020290725269</v>
      </c>
      <c r="L10" s="354">
        <f t="shared" si="2"/>
        <v>15.842156434931063</v>
      </c>
    </row>
    <row r="11" spans="1:14">
      <c r="A11" s="402" t="s">
        <v>69</v>
      </c>
      <c r="B11" s="403">
        <v>39.790109225853257</v>
      </c>
      <c r="C11" s="353">
        <v>44.353766350924666</v>
      </c>
      <c r="D11" s="378">
        <f t="shared" si="0"/>
        <v>11.469325452633372</v>
      </c>
      <c r="E11" s="404">
        <v>814.77527326615404</v>
      </c>
      <c r="F11" s="405">
        <f t="shared" si="1"/>
        <v>9.355101019018603</v>
      </c>
      <c r="G11" s="406">
        <v>126.46729074224106</v>
      </c>
      <c r="H11" s="405">
        <v>77.359495319046488</v>
      </c>
      <c r="I11" s="349">
        <v>26.524653487595273</v>
      </c>
      <c r="J11" s="349">
        <v>22.17</v>
      </c>
      <c r="K11" s="354">
        <f t="shared" si="2"/>
        <v>10.331335763197298</v>
      </c>
      <c r="L11" s="354">
        <f t="shared" si="2"/>
        <v>8.4862543349946051</v>
      </c>
    </row>
    <row r="12" spans="1:14">
      <c r="A12" s="402" t="s">
        <v>70</v>
      </c>
      <c r="B12" s="403">
        <v>34.386556671327398</v>
      </c>
      <c r="C12" s="353">
        <v>46.840967328635493</v>
      </c>
      <c r="D12" s="378">
        <f t="shared" si="0"/>
        <v>36.218836263105622</v>
      </c>
      <c r="E12" s="404">
        <v>379.19287252096927</v>
      </c>
      <c r="F12" s="405">
        <f t="shared" si="1"/>
        <v>4.3538233725543147</v>
      </c>
      <c r="G12" s="406">
        <v>147.33603120640754</v>
      </c>
      <c r="H12" s="405">
        <v>81.8983678798282</v>
      </c>
      <c r="I12" s="349">
        <v>12.261051982128924</v>
      </c>
      <c r="J12" s="349">
        <v>12.488</v>
      </c>
      <c r="K12" s="354">
        <f t="shared" si="2"/>
        <v>4.7756719949849895</v>
      </c>
      <c r="L12" s="354">
        <f t="shared" si="2"/>
        <v>4.7801688829685434</v>
      </c>
    </row>
    <row r="13" spans="1:14">
      <c r="A13" s="402" t="s">
        <v>71</v>
      </c>
      <c r="B13" s="403">
        <v>17.648084928919239</v>
      </c>
      <c r="C13" s="353">
        <v>24.953687786509498</v>
      </c>
      <c r="D13" s="378">
        <f t="shared" si="0"/>
        <v>41.396009181816936</v>
      </c>
      <c r="E13" s="404">
        <v>705.00759461783321</v>
      </c>
      <c r="F13" s="405">
        <f t="shared" si="1"/>
        <v>8.0947685616260596</v>
      </c>
      <c r="G13" s="406">
        <v>136.83164390941315</v>
      </c>
      <c r="H13" s="405">
        <v>104.28422377880881</v>
      </c>
      <c r="I13" s="349">
        <v>47.827192750461478</v>
      </c>
      <c r="J13" s="349">
        <v>48.863999999999997</v>
      </c>
      <c r="K13" s="354">
        <f t="shared" si="2"/>
        <v>18.628661337546092</v>
      </c>
      <c r="L13" s="354">
        <f t="shared" si="2"/>
        <v>18.704209825222204</v>
      </c>
    </row>
    <row r="14" spans="1:14">
      <c r="A14" s="402" t="s">
        <v>72</v>
      </c>
      <c r="B14" s="403">
        <v>29.364243401284337</v>
      </c>
      <c r="C14" s="353">
        <v>37.799869451697134</v>
      </c>
      <c r="D14" s="378">
        <f t="shared" si="0"/>
        <v>28.72754436453091</v>
      </c>
      <c r="E14" s="404">
        <v>389.83929776596204</v>
      </c>
      <c r="F14" s="405">
        <f t="shared" si="1"/>
        <v>4.4760636846088051</v>
      </c>
      <c r="G14" s="406">
        <v>123.8741762420855</v>
      </c>
      <c r="H14" s="405">
        <v>100.5475888790408</v>
      </c>
      <c r="I14" s="349">
        <v>17.557037875668993</v>
      </c>
      <c r="J14" s="349">
        <v>15.32</v>
      </c>
      <c r="K14" s="354">
        <f t="shared" si="2"/>
        <v>6.8384551521299892</v>
      </c>
      <c r="L14" s="354">
        <f t="shared" si="2"/>
        <v>5.8642046194008719</v>
      </c>
    </row>
    <row r="15" spans="1:14">
      <c r="A15" s="402" t="s">
        <v>73</v>
      </c>
      <c r="B15" s="403">
        <v>66.269377263140058</v>
      </c>
      <c r="C15" s="353">
        <v>116.13172427899366</v>
      </c>
      <c r="D15" s="378">
        <f t="shared" si="0"/>
        <v>75.241912743290158</v>
      </c>
      <c r="E15" s="404">
        <v>432.38655983016264</v>
      </c>
      <c r="F15" s="405">
        <f t="shared" si="1"/>
        <v>4.9645835842096773</v>
      </c>
      <c r="G15" s="406">
        <v>167.13981359474764</v>
      </c>
      <c r="H15" s="405">
        <v>95.808081280728388</v>
      </c>
      <c r="I15" s="349">
        <v>6.3950597682689008</v>
      </c>
      <c r="J15" s="349">
        <v>4.8890000000000002</v>
      </c>
      <c r="K15" s="354">
        <f t="shared" si="2"/>
        <v>2.4908717364620543</v>
      </c>
      <c r="L15" s="354">
        <f t="shared" si="2"/>
        <v>1.8714162130712051</v>
      </c>
    </row>
    <row r="16" spans="1:14">
      <c r="A16" s="402" t="s">
        <v>82</v>
      </c>
      <c r="B16" s="403">
        <v>55.741133217841515</v>
      </c>
      <c r="C16" s="353">
        <v>71.731316137566139</v>
      </c>
      <c r="D16" s="378">
        <f t="shared" si="0"/>
        <v>28.68650491412421</v>
      </c>
      <c r="E16" s="404">
        <v>1018.1598970436637</v>
      </c>
      <c r="F16" s="405">
        <f t="shared" si="1"/>
        <v>11.690326158493553</v>
      </c>
      <c r="G16" s="406">
        <v>150.0410786535445</v>
      </c>
      <c r="H16" s="405">
        <v>102.62426644628863</v>
      </c>
      <c r="I16" s="349">
        <v>19.943218184582637</v>
      </c>
      <c r="J16" s="349">
        <v>18.143999999999998</v>
      </c>
      <c r="K16" s="354">
        <f t="shared" si="2"/>
        <v>7.7678708737885529</v>
      </c>
      <c r="L16" s="354">
        <f t="shared" si="2"/>
        <v>6.94517810799017</v>
      </c>
    </row>
    <row r="17" spans="1:13">
      <c r="A17" s="402" t="s">
        <v>74</v>
      </c>
      <c r="B17" s="403">
        <v>29.418770450377764</v>
      </c>
      <c r="C17" s="353">
        <v>34.047019675925924</v>
      </c>
      <c r="D17" s="378">
        <f t="shared" si="0"/>
        <v>15.732300006741884</v>
      </c>
      <c r="E17" s="404">
        <v>275.59995686174648</v>
      </c>
      <c r="F17" s="405">
        <f t="shared" si="1"/>
        <v>3.1643884171195173</v>
      </c>
      <c r="G17" s="406">
        <v>129.45102465042439</v>
      </c>
      <c r="H17" s="405">
        <v>118.26215978715713</v>
      </c>
      <c r="I17" s="349">
        <v>11.855349456455354</v>
      </c>
      <c r="J17" s="349">
        <v>13.824</v>
      </c>
      <c r="K17" s="354">
        <f t="shared" si="2"/>
        <v>4.6176511177406923</v>
      </c>
      <c r="L17" s="354">
        <f t="shared" si="2"/>
        <v>5.2915642727544157</v>
      </c>
    </row>
    <row r="18" spans="1:13">
      <c r="A18" s="402" t="s">
        <v>75</v>
      </c>
      <c r="B18" s="403">
        <v>20.224233904269337</v>
      </c>
      <c r="C18" s="353">
        <v>26.363821138211385</v>
      </c>
      <c r="D18" s="378">
        <f t="shared" si="0"/>
        <v>30.357576277072141</v>
      </c>
      <c r="E18" s="404">
        <v>148.75181876282542</v>
      </c>
      <c r="F18" s="405">
        <f t="shared" si="1"/>
        <v>1.7079412409149082</v>
      </c>
      <c r="G18" s="406">
        <v>131.03850659709408</v>
      </c>
      <c r="H18" s="405">
        <v>109.62717810785026</v>
      </c>
      <c r="I18" s="349">
        <v>9.1951008064516113</v>
      </c>
      <c r="J18" s="349">
        <v>10.824</v>
      </c>
      <c r="K18" s="354">
        <f t="shared" si="2"/>
        <v>3.5814859505073349</v>
      </c>
      <c r="L18" s="354">
        <f t="shared" si="2"/>
        <v>4.1432213316184745</v>
      </c>
    </row>
    <row r="19" spans="1:13">
      <c r="A19" s="402" t="s">
        <v>76</v>
      </c>
      <c r="B19" s="403">
        <v>12.118832306817769</v>
      </c>
      <c r="C19" s="353">
        <v>17.964215493511599</v>
      </c>
      <c r="D19" s="378">
        <f t="shared" si="0"/>
        <v>48.23388127423263</v>
      </c>
      <c r="E19" s="404">
        <v>36.204887398596533</v>
      </c>
      <c r="F19" s="405">
        <f t="shared" si="1"/>
        <v>0.41569791095688358</v>
      </c>
      <c r="G19" s="406">
        <v>151.76141228848024</v>
      </c>
      <c r="H19" s="405">
        <v>103.38863735120954</v>
      </c>
      <c r="I19" s="349">
        <v>3.2248557298772167</v>
      </c>
      <c r="J19" s="349">
        <v>2.5430000000000001</v>
      </c>
      <c r="K19" s="354">
        <f t="shared" si="2"/>
        <v>1.2560792678710595</v>
      </c>
      <c r="L19" s="354">
        <f t="shared" si="2"/>
        <v>0.97341203310289925</v>
      </c>
    </row>
    <row r="20" spans="1:13">
      <c r="A20" s="402" t="s">
        <v>77</v>
      </c>
      <c r="B20" s="403">
        <v>15.229321332014964</v>
      </c>
      <c r="C20" s="353">
        <v>18.750038821885195</v>
      </c>
      <c r="D20" s="378">
        <f t="shared" si="0"/>
        <v>23.118019595981632</v>
      </c>
      <c r="E20" s="404">
        <v>233.11612773675498</v>
      </c>
      <c r="F20" s="405">
        <f t="shared" si="1"/>
        <v>2.6765968429523017</v>
      </c>
      <c r="G20" s="406">
        <v>130.6291985151644</v>
      </c>
      <c r="H20" s="405">
        <v>107.04696833317777</v>
      </c>
      <c r="I20" s="349">
        <v>19.196264830508472</v>
      </c>
      <c r="J20" s="349">
        <v>19.318999999999999</v>
      </c>
      <c r="K20" s="354">
        <f t="shared" si="2"/>
        <v>7.4769330146381749</v>
      </c>
      <c r="L20" s="354">
        <f t="shared" si="2"/>
        <v>7.3949457599350801</v>
      </c>
    </row>
    <row r="21" spans="1:13">
      <c r="A21" s="402" t="s">
        <v>78</v>
      </c>
      <c r="B21" s="403">
        <v>25.357435621831154</v>
      </c>
      <c r="C21" s="353">
        <v>26.965881098569799</v>
      </c>
      <c r="D21" s="378">
        <f t="shared" si="0"/>
        <v>6.3430920252593559</v>
      </c>
      <c r="E21" s="404">
        <v>438.15593637447819</v>
      </c>
      <c r="F21" s="405">
        <f t="shared" si="1"/>
        <v>5.0308265129775922</v>
      </c>
      <c r="G21" s="406">
        <v>124.85495184510451</v>
      </c>
      <c r="H21" s="405">
        <v>106.38239163838665</v>
      </c>
      <c r="I21" s="349">
        <v>22.671633994631058</v>
      </c>
      <c r="J21" s="349">
        <v>27.199000000000002</v>
      </c>
      <c r="K21" s="354">
        <f t="shared" si="2"/>
        <v>8.8305871067606034</v>
      </c>
      <c r="L21" s="354">
        <f t="shared" si="2"/>
        <v>10.41125988531882</v>
      </c>
    </row>
    <row r="24" spans="1:13" ht="15">
      <c r="B24" s="64" t="s">
        <v>299</v>
      </c>
    </row>
    <row r="27" spans="1:13" ht="33.75">
      <c r="A27" s="338"/>
      <c r="B27" s="394" t="s">
        <v>278</v>
      </c>
      <c r="C27" s="339" t="s">
        <v>276</v>
      </c>
      <c r="D27" s="407" t="s">
        <v>283</v>
      </c>
      <c r="E27" s="395" t="s">
        <v>284</v>
      </c>
      <c r="F27" s="339" t="s">
        <v>285</v>
      </c>
      <c r="G27" s="339" t="s">
        <v>286</v>
      </c>
      <c r="H27" s="408" t="s">
        <v>287</v>
      </c>
      <c r="I27" s="339" t="s">
        <v>284</v>
      </c>
      <c r="J27" s="339" t="s">
        <v>285</v>
      </c>
      <c r="K27" s="339" t="s">
        <v>286</v>
      </c>
      <c r="L27" s="339" t="s">
        <v>276</v>
      </c>
      <c r="M27" s="407" t="s">
        <v>288</v>
      </c>
    </row>
    <row r="28" spans="1:13">
      <c r="A28" s="341" t="s">
        <v>64</v>
      </c>
      <c r="B28" s="409">
        <f t="shared" ref="B28:B43" si="3">F6/100</f>
        <v>1</v>
      </c>
      <c r="C28" s="353">
        <f t="shared" ref="C28:C43" si="4">D6</f>
        <v>32.728803671216596</v>
      </c>
      <c r="D28" s="353">
        <f t="shared" ref="D28:D43" si="5">B28*C28</f>
        <v>32.728803671216596</v>
      </c>
      <c r="E28" s="379">
        <f t="shared" ref="E28:E43" si="6">B6/B$6</f>
        <v>1</v>
      </c>
      <c r="F28" s="353">
        <f t="shared" ref="F28:G43" si="7">(G6*K6)/10000</f>
        <v>1</v>
      </c>
      <c r="G28" s="410">
        <f t="shared" si="7"/>
        <v>1</v>
      </c>
      <c r="H28" s="411">
        <f t="shared" ref="H28:H43" si="8">E28*(G28-F28)*100</f>
        <v>0</v>
      </c>
      <c r="I28" s="348">
        <f t="shared" ref="I28:I43" si="9">B6/B$6</f>
        <v>1</v>
      </c>
      <c r="J28" s="348">
        <f t="shared" ref="J28:K43" si="10">F28</f>
        <v>1</v>
      </c>
      <c r="K28" s="348">
        <f t="shared" si="10"/>
        <v>1</v>
      </c>
      <c r="L28" s="348">
        <f t="shared" ref="L28:L43" si="11">C28</f>
        <v>32.728803671216596</v>
      </c>
      <c r="M28" s="383">
        <f t="shared" ref="M28:M43" si="12">I28*(K28-J28)*L28</f>
        <v>0</v>
      </c>
    </row>
    <row r="29" spans="1:13">
      <c r="A29" s="402" t="s">
        <v>249</v>
      </c>
      <c r="B29" s="409">
        <f t="shared" si="3"/>
        <v>4.4183243428223606E-2</v>
      </c>
      <c r="C29" s="353">
        <f t="shared" si="4"/>
        <v>141.34283612428322</v>
      </c>
      <c r="D29" s="353">
        <f t="shared" si="5"/>
        <v>6.2449849353147231</v>
      </c>
      <c r="E29" s="379">
        <f t="shared" si="6"/>
        <v>0.32680362812483243</v>
      </c>
      <c r="F29" s="353">
        <f t="shared" si="7"/>
        <v>0.13519814232706892</v>
      </c>
      <c r="G29" s="410">
        <f t="shared" si="7"/>
        <v>2.8483574801731318E-2</v>
      </c>
      <c r="H29" s="411">
        <f t="shared" si="8"/>
        <v>-3.4874707841052754</v>
      </c>
      <c r="I29" s="348">
        <f t="shared" si="9"/>
        <v>0.32680362812483243</v>
      </c>
      <c r="J29" s="348">
        <f t="shared" si="10"/>
        <v>0.13519814232706892</v>
      </c>
      <c r="K29" s="348">
        <f t="shared" si="10"/>
        <v>2.8483574801731318E-2</v>
      </c>
      <c r="L29" s="348">
        <f t="shared" si="11"/>
        <v>141.34283612428322</v>
      </c>
      <c r="M29" s="383">
        <f t="shared" si="12"/>
        <v>-4.9292901152601747</v>
      </c>
    </row>
    <row r="30" spans="1:13">
      <c r="A30" s="402" t="s">
        <v>206</v>
      </c>
      <c r="B30" s="409">
        <f t="shared" si="3"/>
        <v>0.28087382402656996</v>
      </c>
      <c r="C30" s="353">
        <f t="shared" si="4"/>
        <v>32.851792490867268</v>
      </c>
      <c r="D30" s="353">
        <f t="shared" si="5"/>
        <v>9.2272085830372461</v>
      </c>
      <c r="E30" s="379">
        <f t="shared" si="6"/>
        <v>11.628744923075303</v>
      </c>
      <c r="F30" s="353">
        <f t="shared" si="7"/>
        <v>2.415340828993701E-2</v>
      </c>
      <c r="G30" s="410">
        <f t="shared" si="7"/>
        <v>4.3086911014130702E-2</v>
      </c>
      <c r="H30" s="411">
        <f t="shared" si="8"/>
        <v>22.017287367999984</v>
      </c>
      <c r="I30" s="348">
        <f t="shared" si="9"/>
        <v>11.628744923075303</v>
      </c>
      <c r="J30" s="348">
        <f t="shared" si="10"/>
        <v>2.415340828993701E-2</v>
      </c>
      <c r="K30" s="348">
        <f t="shared" si="10"/>
        <v>4.3086911014130702E-2</v>
      </c>
      <c r="L30" s="348">
        <f t="shared" si="11"/>
        <v>32.851792490867268</v>
      </c>
      <c r="M30" s="383">
        <f t="shared" si="12"/>
        <v>7.2330735582532855</v>
      </c>
    </row>
    <row r="31" spans="1:13">
      <c r="A31" s="402" t="s">
        <v>67</v>
      </c>
      <c r="B31" s="409">
        <f t="shared" si="3"/>
        <v>4.9943319251161376E-2</v>
      </c>
      <c r="C31" s="353">
        <f t="shared" si="4"/>
        <v>40.172349235137105</v>
      </c>
      <c r="D31" s="353">
        <f t="shared" si="5"/>
        <v>2.0063404629196011</v>
      </c>
      <c r="E31" s="379">
        <f t="shared" si="6"/>
        <v>1.9066698408733083</v>
      </c>
      <c r="F31" s="353">
        <f t="shared" si="7"/>
        <v>2.6194004950687178E-2</v>
      </c>
      <c r="G31" s="410">
        <f t="shared" si="7"/>
        <v>1.5062383755868478E-2</v>
      </c>
      <c r="H31" s="411">
        <f t="shared" si="8"/>
        <v>-2.1224326412186918</v>
      </c>
      <c r="I31" s="348">
        <f t="shared" si="9"/>
        <v>1.9066698408733083</v>
      </c>
      <c r="J31" s="348">
        <f t="shared" si="10"/>
        <v>2.6194004950687178E-2</v>
      </c>
      <c r="K31" s="348">
        <f t="shared" si="10"/>
        <v>1.5062383755868478E-2</v>
      </c>
      <c r="L31" s="348">
        <f t="shared" si="11"/>
        <v>40.172349235137105</v>
      </c>
      <c r="M31" s="383">
        <f t="shared" si="12"/>
        <v>-0.85263105291091745</v>
      </c>
    </row>
    <row r="32" spans="1:13">
      <c r="A32" s="402" t="s">
        <v>68</v>
      </c>
      <c r="B32" s="409">
        <f t="shared" si="3"/>
        <v>6.5698440239722794E-2</v>
      </c>
      <c r="C32" s="353">
        <f t="shared" si="4"/>
        <v>4.7917686093803979</v>
      </c>
      <c r="D32" s="353">
        <f t="shared" si="5"/>
        <v>0.31481172362595766</v>
      </c>
      <c r="E32" s="379">
        <f t="shared" si="6"/>
        <v>0.56866233895913931</v>
      </c>
      <c r="F32" s="353">
        <f t="shared" si="7"/>
        <v>0.11553154787773542</v>
      </c>
      <c r="G32" s="410">
        <f t="shared" si="7"/>
        <v>0.18924362508172932</v>
      </c>
      <c r="H32" s="411">
        <f t="shared" si="8"/>
        <v>4.191728223235982</v>
      </c>
      <c r="I32" s="348">
        <f t="shared" si="9"/>
        <v>0.56866233895913931</v>
      </c>
      <c r="J32" s="348">
        <f t="shared" si="10"/>
        <v>0.11553154787773542</v>
      </c>
      <c r="K32" s="348">
        <f t="shared" si="10"/>
        <v>0.18924362508172932</v>
      </c>
      <c r="L32" s="348">
        <f t="shared" si="11"/>
        <v>4.7917686093803979</v>
      </c>
      <c r="M32" s="383">
        <f t="shared" si="12"/>
        <v>0.20085791719156049</v>
      </c>
    </row>
    <row r="33" spans="1:13">
      <c r="A33" s="402" t="s">
        <v>69</v>
      </c>
      <c r="B33" s="409">
        <f t="shared" si="3"/>
        <v>9.3551010190186024E-2</v>
      </c>
      <c r="C33" s="353">
        <f t="shared" si="4"/>
        <v>11.469325452633372</v>
      </c>
      <c r="D33" s="353">
        <f t="shared" si="5"/>
        <v>1.0729669822938646</v>
      </c>
      <c r="E33" s="379">
        <f t="shared" si="6"/>
        <v>0.71600126636207539</v>
      </c>
      <c r="F33" s="353">
        <f t="shared" si="7"/>
        <v>0.13065760437199855</v>
      </c>
      <c r="G33" s="410">
        <f t="shared" si="7"/>
        <v>6.564923525042532E-2</v>
      </c>
      <c r="H33" s="411">
        <f t="shared" si="8"/>
        <v>-4.6546074615179673</v>
      </c>
      <c r="I33" s="348">
        <f t="shared" si="9"/>
        <v>0.71600126636207539</v>
      </c>
      <c r="J33" s="348">
        <f t="shared" si="10"/>
        <v>0.13065760437199855</v>
      </c>
      <c r="K33" s="348">
        <f t="shared" si="10"/>
        <v>6.564923525042532E-2</v>
      </c>
      <c r="L33" s="348">
        <f t="shared" si="11"/>
        <v>11.469325452633372</v>
      </c>
      <c r="M33" s="383">
        <f t="shared" si="12"/>
        <v>-0.53385207830405235</v>
      </c>
    </row>
    <row r="34" spans="1:13">
      <c r="A34" s="402" t="s">
        <v>70</v>
      </c>
      <c r="B34" s="409">
        <f t="shared" si="3"/>
        <v>4.3538233725543149E-2</v>
      </c>
      <c r="C34" s="353">
        <f t="shared" si="4"/>
        <v>36.218836263105622</v>
      </c>
      <c r="D34" s="353">
        <f t="shared" si="5"/>
        <v>1.5769041584902703</v>
      </c>
      <c r="E34" s="379">
        <f t="shared" si="6"/>
        <v>0.61876729170938138</v>
      </c>
      <c r="F34" s="353">
        <f t="shared" si="7"/>
        <v>7.0362855808467503E-2</v>
      </c>
      <c r="G34" s="410">
        <f t="shared" si="7"/>
        <v>3.9148802970506519E-2</v>
      </c>
      <c r="H34" s="411">
        <f t="shared" si="8"/>
        <v>-1.9314234937818648</v>
      </c>
      <c r="I34" s="348">
        <f t="shared" si="9"/>
        <v>0.61876729170938138</v>
      </c>
      <c r="J34" s="348">
        <f t="shared" si="10"/>
        <v>7.0362855808467503E-2</v>
      </c>
      <c r="K34" s="348">
        <f t="shared" si="10"/>
        <v>3.9148802970506519E-2</v>
      </c>
      <c r="L34" s="348">
        <f t="shared" si="11"/>
        <v>36.218836263105622</v>
      </c>
      <c r="M34" s="383">
        <f t="shared" si="12"/>
        <v>-0.69953911276000769</v>
      </c>
    </row>
    <row r="35" spans="1:13">
      <c r="A35" s="402" t="s">
        <v>71</v>
      </c>
      <c r="B35" s="409">
        <f t="shared" si="3"/>
        <v>8.094768561626059E-2</v>
      </c>
      <c r="C35" s="353">
        <f t="shared" si="4"/>
        <v>41.396009181816936</v>
      </c>
      <c r="D35" s="353">
        <f t="shared" si="5"/>
        <v>3.3509111370175542</v>
      </c>
      <c r="E35" s="379">
        <f t="shared" si="6"/>
        <v>0.31756764190437242</v>
      </c>
      <c r="F35" s="353">
        <f t="shared" si="7"/>
        <v>0.25489903546481585</v>
      </c>
      <c r="G35" s="410">
        <f t="shared" si="7"/>
        <v>0.19505540030192667</v>
      </c>
      <c r="H35" s="411">
        <f t="shared" si="8"/>
        <v>-1.9004402101664302</v>
      </c>
      <c r="I35" s="348">
        <f t="shared" si="9"/>
        <v>0.31756764190437242</v>
      </c>
      <c r="J35" s="348">
        <f t="shared" si="10"/>
        <v>0.25489903546481585</v>
      </c>
      <c r="K35" s="348">
        <f t="shared" si="10"/>
        <v>0.19505540030192667</v>
      </c>
      <c r="L35" s="348">
        <f t="shared" si="11"/>
        <v>41.396009181816936</v>
      </c>
      <c r="M35" s="383">
        <f t="shared" si="12"/>
        <v>-0.78670640389543656</v>
      </c>
    </row>
    <row r="36" spans="1:13">
      <c r="A36" s="402" t="s">
        <v>72</v>
      </c>
      <c r="B36" s="409">
        <f t="shared" si="3"/>
        <v>4.4760636846088053E-2</v>
      </c>
      <c r="C36" s="353">
        <f t="shared" si="4"/>
        <v>28.72754436453091</v>
      </c>
      <c r="D36" s="353">
        <f t="shared" si="5"/>
        <v>1.2858631807806515</v>
      </c>
      <c r="E36" s="379">
        <f t="shared" si="6"/>
        <v>0.52839350959667908</v>
      </c>
      <c r="F36" s="353">
        <f t="shared" si="7"/>
        <v>8.4710799873854783E-2</v>
      </c>
      <c r="G36" s="410">
        <f t="shared" si="7"/>
        <v>5.896316351740908E-2</v>
      </c>
      <c r="H36" s="411">
        <f t="shared" si="8"/>
        <v>-1.3604883938201398</v>
      </c>
      <c r="I36" s="348">
        <f t="shared" si="9"/>
        <v>0.52839350959667908</v>
      </c>
      <c r="J36" s="348">
        <f t="shared" si="10"/>
        <v>8.4710799873854783E-2</v>
      </c>
      <c r="K36" s="348">
        <f t="shared" si="10"/>
        <v>5.896316351740908E-2</v>
      </c>
      <c r="L36" s="348">
        <f t="shared" si="11"/>
        <v>28.72754436453091</v>
      </c>
      <c r="M36" s="383">
        <f t="shared" si="12"/>
        <v>-0.39083490690897466</v>
      </c>
    </row>
    <row r="37" spans="1:13">
      <c r="A37" s="402" t="s">
        <v>73</v>
      </c>
      <c r="B37" s="409">
        <f t="shared" si="3"/>
        <v>4.9645835842096774E-2</v>
      </c>
      <c r="C37" s="353">
        <f t="shared" si="4"/>
        <v>75.241912743290158</v>
      </c>
      <c r="D37" s="353">
        <f t="shared" si="5"/>
        <v>3.7354476484987527</v>
      </c>
      <c r="E37" s="379">
        <f t="shared" si="6"/>
        <v>1.1924812212027025</v>
      </c>
      <c r="F37" s="353">
        <f t="shared" si="7"/>
        <v>4.1632383772069313E-2</v>
      </c>
      <c r="G37" s="410">
        <f t="shared" si="7"/>
        <v>1.7929679665199892E-2</v>
      </c>
      <c r="H37" s="411">
        <f t="shared" si="8"/>
        <v>-2.826502953916596</v>
      </c>
      <c r="I37" s="348">
        <f t="shared" si="9"/>
        <v>1.1924812212027025</v>
      </c>
      <c r="J37" s="348">
        <f t="shared" si="10"/>
        <v>4.1632383772069313E-2</v>
      </c>
      <c r="K37" s="348">
        <f t="shared" si="10"/>
        <v>1.7929679665199892E-2</v>
      </c>
      <c r="L37" s="348">
        <f t="shared" si="11"/>
        <v>75.241912743290158</v>
      </c>
      <c r="M37" s="383">
        <f t="shared" si="12"/>
        <v>-2.1267148862724441</v>
      </c>
    </row>
    <row r="38" spans="1:13">
      <c r="A38" s="402" t="s">
        <v>82</v>
      </c>
      <c r="B38" s="409">
        <f t="shared" si="3"/>
        <v>0.11690326158493552</v>
      </c>
      <c r="C38" s="353">
        <f t="shared" si="4"/>
        <v>28.68650491412421</v>
      </c>
      <c r="D38" s="353">
        <f t="shared" si="5"/>
        <v>3.3535459879334009</v>
      </c>
      <c r="E38" s="379">
        <f t="shared" si="6"/>
        <v>1.0030312243149122</v>
      </c>
      <c r="F38" s="353">
        <f t="shared" si="7"/>
        <v>0.11654997247446856</v>
      </c>
      <c r="G38" s="410">
        <f t="shared" si="7"/>
        <v>7.1274380867131393E-2</v>
      </c>
      <c r="H38" s="411">
        <f t="shared" si="8"/>
        <v>-4.5412832081489363</v>
      </c>
      <c r="I38" s="348">
        <f t="shared" si="9"/>
        <v>1.0030312243149122</v>
      </c>
      <c r="J38" s="348">
        <f t="shared" si="10"/>
        <v>0.11654997247446856</v>
      </c>
      <c r="K38" s="348">
        <f t="shared" si="10"/>
        <v>7.1274380867131393E-2</v>
      </c>
      <c r="L38" s="348">
        <f t="shared" si="11"/>
        <v>28.68650491412421</v>
      </c>
      <c r="M38" s="383">
        <f t="shared" si="12"/>
        <v>-1.3027354306699421</v>
      </c>
    </row>
    <row r="39" spans="1:13">
      <c r="A39" s="402" t="s">
        <v>74</v>
      </c>
      <c r="B39" s="409">
        <f t="shared" si="3"/>
        <v>3.1643884171195173E-2</v>
      </c>
      <c r="C39" s="353">
        <f t="shared" si="4"/>
        <v>15.732300006741884</v>
      </c>
      <c r="D39" s="353">
        <f t="shared" si="5"/>
        <v>0.49783107915983321</v>
      </c>
      <c r="E39" s="379">
        <f t="shared" si="6"/>
        <v>0.52937469404078996</v>
      </c>
      <c r="F39" s="353">
        <f t="shared" si="7"/>
        <v>5.9775966866971009E-2</v>
      </c>
      <c r="G39" s="410">
        <f t="shared" si="7"/>
        <v>6.2579181954849461E-2</v>
      </c>
      <c r="H39" s="411">
        <f t="shared" si="8"/>
        <v>0.14839511294761817</v>
      </c>
      <c r="I39" s="348">
        <f t="shared" si="9"/>
        <v>0.52937469404078996</v>
      </c>
      <c r="J39" s="348">
        <f t="shared" si="10"/>
        <v>5.9775966866971009E-2</v>
      </c>
      <c r="K39" s="348">
        <f t="shared" si="10"/>
        <v>6.2579181954849461E-2</v>
      </c>
      <c r="L39" s="348">
        <f t="shared" si="11"/>
        <v>15.732300006741884</v>
      </c>
      <c r="M39" s="383">
        <f t="shared" si="12"/>
        <v>2.3345964364262763E-2</v>
      </c>
    </row>
    <row r="40" spans="1:13">
      <c r="A40" s="402" t="s">
        <v>75</v>
      </c>
      <c r="B40" s="409">
        <f t="shared" si="3"/>
        <v>1.7079412409149081E-2</v>
      </c>
      <c r="C40" s="353">
        <f t="shared" si="4"/>
        <v>30.357576277072141</v>
      </c>
      <c r="D40" s="353">
        <f t="shared" si="5"/>
        <v>0.51848956497831566</v>
      </c>
      <c r="E40" s="379">
        <f t="shared" si="6"/>
        <v>0.36392403460031331</v>
      </c>
      <c r="F40" s="353">
        <f t="shared" si="7"/>
        <v>4.6931257035295514E-2</v>
      </c>
      <c r="G40" s="410">
        <f t="shared" si="7"/>
        <v>4.5420966286158299E-2</v>
      </c>
      <c r="H40" s="411">
        <f t="shared" si="8"/>
        <v>-5.4963110284554501E-2</v>
      </c>
      <c r="I40" s="348">
        <f t="shared" si="9"/>
        <v>0.36392403460031331</v>
      </c>
      <c r="J40" s="348">
        <f t="shared" si="10"/>
        <v>4.6931257035295514E-2</v>
      </c>
      <c r="K40" s="348">
        <f t="shared" si="10"/>
        <v>4.5420966286158299E-2</v>
      </c>
      <c r="L40" s="348">
        <f t="shared" si="11"/>
        <v>30.357576277072141</v>
      </c>
      <c r="M40" s="383">
        <f t="shared" si="12"/>
        <v>-1.6685468128884915E-2</v>
      </c>
    </row>
    <row r="41" spans="1:13">
      <c r="A41" s="402" t="s">
        <v>76</v>
      </c>
      <c r="B41" s="409">
        <f t="shared" si="3"/>
        <v>4.1569791095688357E-3</v>
      </c>
      <c r="C41" s="353">
        <f t="shared" si="4"/>
        <v>48.23388127423263</v>
      </c>
      <c r="D41" s="353">
        <f t="shared" si="5"/>
        <v>0.2005072368304085</v>
      </c>
      <c r="E41" s="379">
        <f t="shared" si="6"/>
        <v>0.21807176324294403</v>
      </c>
      <c r="F41" s="353">
        <f t="shared" si="7"/>
        <v>1.9062436363839228E-2</v>
      </c>
      <c r="G41" s="410">
        <f t="shared" si="7"/>
        <v>1.0063974368377923E-2</v>
      </c>
      <c r="H41" s="411">
        <f t="shared" si="8"/>
        <v>-0.19623104738248676</v>
      </c>
      <c r="I41" s="348">
        <f t="shared" si="9"/>
        <v>0.21807176324294403</v>
      </c>
      <c r="J41" s="348">
        <f t="shared" si="10"/>
        <v>1.9062436363839228E-2</v>
      </c>
      <c r="K41" s="348">
        <f t="shared" si="10"/>
        <v>1.0063974368377923E-2</v>
      </c>
      <c r="L41" s="348">
        <f t="shared" si="11"/>
        <v>48.23388127423263</v>
      </c>
      <c r="M41" s="383">
        <f t="shared" si="12"/>
        <v>-9.4649850417651837E-2</v>
      </c>
    </row>
    <row r="42" spans="1:13">
      <c r="A42" s="402" t="s">
        <v>77</v>
      </c>
      <c r="B42" s="409">
        <f t="shared" si="3"/>
        <v>2.6765968429523015E-2</v>
      </c>
      <c r="C42" s="353">
        <f t="shared" si="4"/>
        <v>23.118019595981632</v>
      </c>
      <c r="D42" s="353">
        <f t="shared" si="5"/>
        <v>0.61877618265913881</v>
      </c>
      <c r="E42" s="379">
        <f t="shared" si="6"/>
        <v>0.27404331306717727</v>
      </c>
      <c r="F42" s="353">
        <f t="shared" si="7"/>
        <v>9.767057670537567E-2</v>
      </c>
      <c r="G42" s="410">
        <f t="shared" si="7"/>
        <v>7.9160652458933778E-2</v>
      </c>
      <c r="H42" s="411">
        <f t="shared" si="8"/>
        <v>-0.50725209651174108</v>
      </c>
      <c r="I42" s="348">
        <f t="shared" si="9"/>
        <v>0.27404331306717727</v>
      </c>
      <c r="J42" s="348">
        <f t="shared" si="10"/>
        <v>9.767057670537567E-2</v>
      </c>
      <c r="K42" s="348">
        <f t="shared" si="10"/>
        <v>7.9160652458933778E-2</v>
      </c>
      <c r="L42" s="348">
        <f t="shared" si="11"/>
        <v>23.118019595981632</v>
      </c>
      <c r="M42" s="383">
        <f t="shared" si="12"/>
        <v>-0.11726663907261196</v>
      </c>
    </row>
    <row r="43" spans="1:13">
      <c r="A43" s="402" t="s">
        <v>78</v>
      </c>
      <c r="B43" s="409">
        <f t="shared" si="3"/>
        <v>5.0308265129775924E-2</v>
      </c>
      <c r="C43" s="353">
        <f t="shared" si="4"/>
        <v>6.3430920252593559</v>
      </c>
      <c r="D43" s="353">
        <f t="shared" si="5"/>
        <v>0.31910995534931502</v>
      </c>
      <c r="E43" s="379">
        <f t="shared" si="6"/>
        <v>0.45629319371481503</v>
      </c>
      <c r="F43" s="353">
        <f t="shared" si="7"/>
        <v>0.11025425279785959</v>
      </c>
      <c r="G43" s="410">
        <f t="shared" si="7"/>
        <v>0.11075747265690113</v>
      </c>
      <c r="H43" s="411">
        <f t="shared" si="8"/>
        <v>2.2961579662277947E-2</v>
      </c>
      <c r="I43" s="348">
        <f t="shared" si="9"/>
        <v>0.45629319371481503</v>
      </c>
      <c r="J43" s="348">
        <f t="shared" si="10"/>
        <v>0.11025425279785959</v>
      </c>
      <c r="K43" s="348">
        <f t="shared" si="10"/>
        <v>0.11075747265690113</v>
      </c>
      <c r="L43" s="348">
        <f t="shared" si="11"/>
        <v>6.3430920252593559</v>
      </c>
      <c r="M43" s="383">
        <f t="shared" si="12"/>
        <v>1.4564741284315266E-3</v>
      </c>
    </row>
  </sheetData>
  <pageMargins left="0.70866141732283472" right="0.70866141732283472" top="0.74803149606299213" bottom="0.74803149606299213" header="0.31496062992125984" footer="0.31496062992125984"/>
  <pageSetup scale="60" orientation="landscape" horizontalDpi="0" verticalDpi="0" r:id="rId1"/>
</worksheet>
</file>

<file path=xl/worksheets/sheet21.xml><?xml version="1.0" encoding="utf-8"?>
<worksheet xmlns="http://schemas.openxmlformats.org/spreadsheetml/2006/main" xmlns:r="http://schemas.openxmlformats.org/officeDocument/2006/relationships">
  <dimension ref="A1:N45"/>
  <sheetViews>
    <sheetView zoomScaleNormal="100" workbookViewId="0"/>
  </sheetViews>
  <sheetFormatPr defaultRowHeight="11.25"/>
  <cols>
    <col min="1" max="1" width="42.7109375" style="337" customWidth="1"/>
    <col min="2" max="13" width="12.7109375" style="337" customWidth="1"/>
    <col min="14" max="16384" width="9.140625" style="337"/>
  </cols>
  <sheetData>
    <row r="1" spans="1:14" customFormat="1" ht="15">
      <c r="B1" s="11" t="str">
        <f>ToC!B47</f>
        <v>Appendix Table 32: GEAD Labour Productivity Growth Decomposition for Newfoundland and Labrador, Oil and Gas Extraction+, 2007-2010</v>
      </c>
    </row>
    <row r="2" spans="1:14" customFormat="1" ht="15"/>
    <row r="3" spans="1:14" customFormat="1" ht="15">
      <c r="B3" s="413" t="s">
        <v>294</v>
      </c>
    </row>
    <row r="4" spans="1:14" customFormat="1" ht="15"/>
    <row r="5" spans="1:14" ht="33.75">
      <c r="A5" s="338"/>
      <c r="B5" s="394" t="s">
        <v>274</v>
      </c>
      <c r="C5" s="339" t="s">
        <v>275</v>
      </c>
      <c r="D5" s="340" t="s">
        <v>276</v>
      </c>
      <c r="E5" s="395" t="s">
        <v>277</v>
      </c>
      <c r="F5" s="340" t="s">
        <v>278</v>
      </c>
      <c r="G5" s="395" t="s">
        <v>279</v>
      </c>
      <c r="H5" s="340" t="s">
        <v>280</v>
      </c>
      <c r="I5" s="339" t="s">
        <v>281</v>
      </c>
      <c r="J5" s="339" t="s">
        <v>282</v>
      </c>
      <c r="K5" s="339" t="s">
        <v>246</v>
      </c>
      <c r="L5" s="339" t="s">
        <v>247</v>
      </c>
    </row>
    <row r="6" spans="1:14">
      <c r="A6" s="412" t="s">
        <v>64</v>
      </c>
      <c r="B6" s="416">
        <v>79.565618357345301</v>
      </c>
      <c r="C6" s="417">
        <v>73.760953277753543</v>
      </c>
      <c r="D6" s="418">
        <f t="shared" ref="D6:D22" si="0">(C6/B6-1)*100</f>
        <v>-7.2954439359998791</v>
      </c>
      <c r="E6" s="419">
        <v>21560.373</v>
      </c>
      <c r="F6" s="399">
        <f t="shared" ref="F6:F22" si="1">(E6/E$6)*100</f>
        <v>100</v>
      </c>
      <c r="G6" s="400">
        <v>100</v>
      </c>
      <c r="H6" s="399">
        <v>100</v>
      </c>
      <c r="I6" s="344">
        <v>270.976</v>
      </c>
      <c r="J6" s="344">
        <v>261.24599999999998</v>
      </c>
      <c r="K6" s="401">
        <f t="shared" ref="K6:L22" si="2">(I6/I$6)*100</f>
        <v>100</v>
      </c>
      <c r="L6" s="401">
        <f t="shared" si="2"/>
        <v>100</v>
      </c>
      <c r="N6" s="415"/>
    </row>
    <row r="7" spans="1:14">
      <c r="A7" s="402" t="s">
        <v>249</v>
      </c>
      <c r="B7" s="403">
        <v>31.2272615837215</v>
      </c>
      <c r="C7" s="353">
        <v>43.831125459200713</v>
      </c>
      <c r="D7" s="378">
        <f t="shared" si="0"/>
        <v>40.361732781748302</v>
      </c>
      <c r="E7" s="420">
        <v>382.12799999999999</v>
      </c>
      <c r="F7" s="405">
        <f t="shared" si="1"/>
        <v>1.7723626581042915</v>
      </c>
      <c r="G7" s="406">
        <v>100</v>
      </c>
      <c r="H7" s="405">
        <v>82.836691335334507</v>
      </c>
      <c r="I7" s="349">
        <v>12.237</v>
      </c>
      <c r="J7" s="349">
        <v>8.9830000000000005</v>
      </c>
      <c r="K7" s="354">
        <f t="shared" si="2"/>
        <v>4.5158980869154464</v>
      </c>
      <c r="L7" s="354">
        <f t="shared" si="2"/>
        <v>3.4385215467413861</v>
      </c>
    </row>
    <row r="8" spans="1:14">
      <c r="A8" s="402" t="s">
        <v>15</v>
      </c>
      <c r="B8" s="403">
        <v>2161.3396268824454</v>
      </c>
      <c r="C8" s="353">
        <v>1455.1937345424569</v>
      </c>
      <c r="D8" s="378">
        <f t="shared" si="0"/>
        <v>-32.671676563786775</v>
      </c>
      <c r="E8" s="420">
        <v>9615.7999999999993</v>
      </c>
      <c r="F8" s="405">
        <f t="shared" si="1"/>
        <v>44.599413934072473</v>
      </c>
      <c r="G8" s="406">
        <v>100</v>
      </c>
      <c r="H8" s="405">
        <v>103.62644770482741</v>
      </c>
      <c r="I8" s="349">
        <v>4.4489999999999998</v>
      </c>
      <c r="J8" s="349">
        <v>4.8519999999999994</v>
      </c>
      <c r="K8" s="354">
        <f t="shared" si="2"/>
        <v>1.6418428200283421</v>
      </c>
      <c r="L8" s="354">
        <f t="shared" si="2"/>
        <v>1.8572533167971947</v>
      </c>
    </row>
    <row r="9" spans="1:14">
      <c r="A9" s="402" t="s">
        <v>314</v>
      </c>
      <c r="B9" s="403">
        <v>564.59737495565798</v>
      </c>
      <c r="C9" s="353">
        <v>413.1732840874115</v>
      </c>
      <c r="D9" s="378">
        <f t="shared" si="0"/>
        <v>-26.819836149634757</v>
      </c>
      <c r="E9" s="420">
        <v>3183.2000000000007</v>
      </c>
      <c r="F9" s="405">
        <f t="shared" si="1"/>
        <v>14.764123051117902</v>
      </c>
      <c r="G9" s="406">
        <v>100.00000000000003</v>
      </c>
      <c r="H9" s="405">
        <v>87.430876598074263</v>
      </c>
      <c r="I9" s="349">
        <v>5.6379999999999999</v>
      </c>
      <c r="J9" s="349">
        <v>6.4980000000000002</v>
      </c>
      <c r="K9" s="354">
        <f t="shared" si="2"/>
        <v>2.0806270666036846</v>
      </c>
      <c r="L9" s="354">
        <f t="shared" si="2"/>
        <v>2.487310810500448</v>
      </c>
    </row>
    <row r="10" spans="1:14">
      <c r="A10" s="402" t="s">
        <v>67</v>
      </c>
      <c r="B10" s="403">
        <v>115.65436051987191</v>
      </c>
      <c r="C10" s="353">
        <v>148.5248730964467</v>
      </c>
      <c r="D10" s="378">
        <f t="shared" si="0"/>
        <v>28.421334421651068</v>
      </c>
      <c r="E10" s="420">
        <v>614.00900000000001</v>
      </c>
      <c r="F10" s="405">
        <f t="shared" si="1"/>
        <v>2.8478588937213658</v>
      </c>
      <c r="G10" s="406">
        <v>100</v>
      </c>
      <c r="H10" s="405">
        <v>99.872779357502935</v>
      </c>
      <c r="I10" s="349">
        <v>5.3090000000000002</v>
      </c>
      <c r="J10" s="349">
        <v>3.94</v>
      </c>
      <c r="K10" s="354">
        <f t="shared" si="2"/>
        <v>1.95921410014171</v>
      </c>
      <c r="L10" s="354">
        <f t="shared" si="2"/>
        <v>1.5081570626918692</v>
      </c>
    </row>
    <row r="11" spans="1:14">
      <c r="A11" s="402" t="s">
        <v>68</v>
      </c>
      <c r="B11" s="403">
        <v>33.326540773142717</v>
      </c>
      <c r="C11" s="353">
        <v>33.116389204339526</v>
      </c>
      <c r="D11" s="378">
        <f t="shared" si="0"/>
        <v>-0.63058320464075557</v>
      </c>
      <c r="E11" s="420">
        <v>937.10900000000004</v>
      </c>
      <c r="F11" s="405">
        <f t="shared" si="1"/>
        <v>4.3464415017309772</v>
      </c>
      <c r="G11" s="406">
        <v>100</v>
      </c>
      <c r="H11" s="405">
        <v>119.45572300022096</v>
      </c>
      <c r="I11" s="349">
        <v>28.119</v>
      </c>
      <c r="J11" s="349">
        <v>41.387</v>
      </c>
      <c r="K11" s="354">
        <f t="shared" si="2"/>
        <v>10.376933750590458</v>
      </c>
      <c r="L11" s="354">
        <f t="shared" si="2"/>
        <v>15.842156434931063</v>
      </c>
    </row>
    <row r="12" spans="1:14">
      <c r="A12" s="402" t="s">
        <v>69</v>
      </c>
      <c r="B12" s="403">
        <v>36.424419641265203</v>
      </c>
      <c r="C12" s="353">
        <v>44.353766350924666</v>
      </c>
      <c r="D12" s="378">
        <f t="shared" si="0"/>
        <v>21.769315167554005</v>
      </c>
      <c r="E12" s="420">
        <v>1021.45</v>
      </c>
      <c r="F12" s="405">
        <f t="shared" si="1"/>
        <v>4.737626756271796</v>
      </c>
      <c r="G12" s="406">
        <v>100</v>
      </c>
      <c r="H12" s="405">
        <v>77.359495319046488</v>
      </c>
      <c r="I12" s="349">
        <v>28.042999999999999</v>
      </c>
      <c r="J12" s="349">
        <v>22.17</v>
      </c>
      <c r="K12" s="354">
        <f t="shared" si="2"/>
        <v>10.34888698630137</v>
      </c>
      <c r="L12" s="354">
        <f t="shared" si="2"/>
        <v>8.4862543349946051</v>
      </c>
    </row>
    <row r="13" spans="1:14">
      <c r="A13" s="402" t="s">
        <v>70</v>
      </c>
      <c r="B13" s="403">
        <v>41.239901704807245</v>
      </c>
      <c r="C13" s="353">
        <v>46.840967328635493</v>
      </c>
      <c r="D13" s="378">
        <f t="shared" si="0"/>
        <v>13.581665795229924</v>
      </c>
      <c r="E13" s="420">
        <v>537.02599999999995</v>
      </c>
      <c r="F13" s="405">
        <f t="shared" si="1"/>
        <v>2.49080106359941</v>
      </c>
      <c r="G13" s="406">
        <v>100</v>
      </c>
      <c r="H13" s="405">
        <v>81.8983678798282</v>
      </c>
      <c r="I13" s="349">
        <v>13.022</v>
      </c>
      <c r="J13" s="349">
        <v>12.488</v>
      </c>
      <c r="K13" s="354">
        <f t="shared" si="2"/>
        <v>4.8055916391119506</v>
      </c>
      <c r="L13" s="354">
        <f t="shared" si="2"/>
        <v>4.7801688829685434</v>
      </c>
    </row>
    <row r="14" spans="1:14">
      <c r="A14" s="402" t="s">
        <v>71</v>
      </c>
      <c r="B14" s="403">
        <v>21.413490021827254</v>
      </c>
      <c r="C14" s="353">
        <v>24.953687786509498</v>
      </c>
      <c r="D14" s="378">
        <f t="shared" si="0"/>
        <v>16.532558499682402</v>
      </c>
      <c r="E14" s="420">
        <v>1098.769</v>
      </c>
      <c r="F14" s="405">
        <f t="shared" si="1"/>
        <v>5.0962430009907527</v>
      </c>
      <c r="G14" s="406">
        <v>100</v>
      </c>
      <c r="H14" s="405">
        <v>104.28422377880881</v>
      </c>
      <c r="I14" s="349">
        <v>51.311999999999998</v>
      </c>
      <c r="J14" s="349">
        <v>48.863999999999997</v>
      </c>
      <c r="K14" s="354">
        <f t="shared" si="2"/>
        <v>18.935994331601322</v>
      </c>
      <c r="L14" s="354">
        <f t="shared" si="2"/>
        <v>18.704209825222204</v>
      </c>
    </row>
    <row r="15" spans="1:14">
      <c r="A15" s="402" t="s">
        <v>72</v>
      </c>
      <c r="B15" s="403">
        <v>32.412240314430093</v>
      </c>
      <c r="C15" s="353">
        <v>37.799869451697134</v>
      </c>
      <c r="D15" s="378">
        <f t="shared" si="0"/>
        <v>16.622205330461036</v>
      </c>
      <c r="E15" s="420">
        <v>577.26199999999994</v>
      </c>
      <c r="F15" s="405">
        <f t="shared" si="1"/>
        <v>2.6774212115903562</v>
      </c>
      <c r="G15" s="406">
        <v>100</v>
      </c>
      <c r="H15" s="405">
        <v>100.5475888790408</v>
      </c>
      <c r="I15" s="349">
        <v>17.809999999999999</v>
      </c>
      <c r="J15" s="349">
        <v>15.32</v>
      </c>
      <c r="K15" s="354">
        <f t="shared" si="2"/>
        <v>6.5725377893245156</v>
      </c>
      <c r="L15" s="354">
        <f t="shared" si="2"/>
        <v>5.8642046194008719</v>
      </c>
    </row>
    <row r="16" spans="1:14">
      <c r="A16" s="402" t="s">
        <v>73</v>
      </c>
      <c r="B16" s="403">
        <v>59.449154532644435</v>
      </c>
      <c r="C16" s="353">
        <v>116.13172427899366</v>
      </c>
      <c r="D16" s="378">
        <f t="shared" si="0"/>
        <v>95.346300871653213</v>
      </c>
      <c r="E16" s="420">
        <v>506.26900000000001</v>
      </c>
      <c r="F16" s="405">
        <f t="shared" si="1"/>
        <v>2.3481458321708999</v>
      </c>
      <c r="G16" s="406">
        <v>100</v>
      </c>
      <c r="H16" s="405">
        <v>95.808081280728388</v>
      </c>
      <c r="I16" s="349">
        <v>8.516</v>
      </c>
      <c r="J16" s="349">
        <v>4.8890000000000002</v>
      </c>
      <c r="K16" s="354">
        <f t="shared" si="2"/>
        <v>3.1427137458667924</v>
      </c>
      <c r="L16" s="354">
        <f t="shared" si="2"/>
        <v>1.8714162130712051</v>
      </c>
    </row>
    <row r="17" spans="1:13">
      <c r="A17" s="402" t="s">
        <v>82</v>
      </c>
      <c r="B17" s="403">
        <v>64.079398286511264</v>
      </c>
      <c r="C17" s="353">
        <v>71.731316137566139</v>
      </c>
      <c r="D17" s="378">
        <f t="shared" si="0"/>
        <v>11.941307277639668</v>
      </c>
      <c r="E17" s="420">
        <v>1286.4580000000001</v>
      </c>
      <c r="F17" s="405">
        <f t="shared" si="1"/>
        <v>5.9667706119926596</v>
      </c>
      <c r="G17" s="406">
        <v>100</v>
      </c>
      <c r="H17" s="405">
        <v>102.62426644628863</v>
      </c>
      <c r="I17" s="349">
        <v>20.076000000000001</v>
      </c>
      <c r="J17" s="349">
        <v>18.143999999999998</v>
      </c>
      <c r="K17" s="354">
        <f t="shared" si="2"/>
        <v>7.4087742087860171</v>
      </c>
      <c r="L17" s="354">
        <f t="shared" si="2"/>
        <v>6.94517810799017</v>
      </c>
    </row>
    <row r="18" spans="1:13">
      <c r="A18" s="402" t="s">
        <v>74</v>
      </c>
      <c r="B18" s="403">
        <v>33.511424828991409</v>
      </c>
      <c r="C18" s="353">
        <v>34.047019675925924</v>
      </c>
      <c r="D18" s="378">
        <f t="shared" si="0"/>
        <v>1.5982455227363523</v>
      </c>
      <c r="E18" s="420">
        <v>460.51400000000001</v>
      </c>
      <c r="F18" s="405">
        <f t="shared" si="1"/>
        <v>2.1359277967964654</v>
      </c>
      <c r="G18" s="406">
        <v>100</v>
      </c>
      <c r="H18" s="405">
        <v>118.26215978715713</v>
      </c>
      <c r="I18" s="349">
        <v>13.742000000000001</v>
      </c>
      <c r="J18" s="349">
        <v>13.824</v>
      </c>
      <c r="K18" s="354">
        <f t="shared" si="2"/>
        <v>5.0712978271138409</v>
      </c>
      <c r="L18" s="354">
        <f t="shared" si="2"/>
        <v>5.2915642727544157</v>
      </c>
    </row>
    <row r="19" spans="1:13">
      <c r="A19" s="402" t="s">
        <v>75</v>
      </c>
      <c r="B19" s="403">
        <v>21.841157085316734</v>
      </c>
      <c r="C19" s="353">
        <v>26.363821138211385</v>
      </c>
      <c r="D19" s="378">
        <f t="shared" si="0"/>
        <v>20.707071677695698</v>
      </c>
      <c r="E19" s="420">
        <v>298.24099999999999</v>
      </c>
      <c r="F19" s="405">
        <f t="shared" si="1"/>
        <v>1.3832831185248975</v>
      </c>
      <c r="G19" s="406">
        <v>100</v>
      </c>
      <c r="H19" s="405">
        <v>109.62717810785026</v>
      </c>
      <c r="I19" s="349">
        <v>13.654999999999999</v>
      </c>
      <c r="J19" s="349">
        <v>10.824</v>
      </c>
      <c r="K19" s="354">
        <f t="shared" si="2"/>
        <v>5.0391916627302784</v>
      </c>
      <c r="L19" s="354">
        <f t="shared" si="2"/>
        <v>4.1432213316184745</v>
      </c>
    </row>
    <row r="20" spans="1:13">
      <c r="A20" s="402" t="s">
        <v>76</v>
      </c>
      <c r="B20" s="403">
        <v>13.42137781896818</v>
      </c>
      <c r="C20" s="353">
        <v>17.964215493511599</v>
      </c>
      <c r="D20" s="378">
        <f t="shared" si="0"/>
        <v>33.847774318096555</v>
      </c>
      <c r="E20" s="404">
        <v>43.445</v>
      </c>
      <c r="F20" s="405">
        <f t="shared" si="1"/>
        <v>0.20150393502004812</v>
      </c>
      <c r="G20" s="406">
        <v>100</v>
      </c>
      <c r="H20" s="405">
        <v>103.38863735120954</v>
      </c>
      <c r="I20" s="349">
        <v>3.2370000000000001</v>
      </c>
      <c r="J20" s="349">
        <v>2.5430000000000001</v>
      </c>
      <c r="K20" s="354">
        <f t="shared" si="2"/>
        <v>1.1945707368918281</v>
      </c>
      <c r="L20" s="354">
        <f t="shared" si="2"/>
        <v>0.97341203310289925</v>
      </c>
    </row>
    <row r="21" spans="1:13">
      <c r="A21" s="402" t="s">
        <v>77</v>
      </c>
      <c r="B21" s="403">
        <v>15.961948757024476</v>
      </c>
      <c r="C21" s="353">
        <v>18.750038821885195</v>
      </c>
      <c r="D21" s="378">
        <f t="shared" si="0"/>
        <v>17.467103217166667</v>
      </c>
      <c r="E21" s="404">
        <v>335.16899999999998</v>
      </c>
      <c r="F21" s="405">
        <f t="shared" si="1"/>
        <v>1.5545603037572679</v>
      </c>
      <c r="G21" s="406">
        <v>100</v>
      </c>
      <c r="H21" s="405">
        <v>107.04696833317777</v>
      </c>
      <c r="I21" s="349">
        <v>20.998000000000001</v>
      </c>
      <c r="J21" s="349">
        <v>19.318999999999999</v>
      </c>
      <c r="K21" s="354">
        <f t="shared" si="2"/>
        <v>7.7490257439773265</v>
      </c>
      <c r="L21" s="354">
        <f t="shared" si="2"/>
        <v>7.3949457599350801</v>
      </c>
    </row>
    <row r="22" spans="1:13">
      <c r="A22" s="402" t="s">
        <v>78</v>
      </c>
      <c r="B22" s="403">
        <v>26.791109140738349</v>
      </c>
      <c r="C22" s="353">
        <v>26.965881098569799</v>
      </c>
      <c r="D22" s="378">
        <f t="shared" si="0"/>
        <v>0.65235058732859841</v>
      </c>
      <c r="E22" s="404">
        <v>664.74099999999999</v>
      </c>
      <c r="F22" s="405">
        <f t="shared" si="1"/>
        <v>3.0831609453138866</v>
      </c>
      <c r="G22" s="406">
        <v>100</v>
      </c>
      <c r="H22" s="405">
        <v>106.38239163838665</v>
      </c>
      <c r="I22" s="349">
        <v>24.812000000000001</v>
      </c>
      <c r="J22" s="349">
        <v>27.199000000000002</v>
      </c>
      <c r="K22" s="354">
        <f t="shared" si="2"/>
        <v>9.1565304676428916</v>
      </c>
      <c r="L22" s="354">
        <f t="shared" si="2"/>
        <v>10.41125988531882</v>
      </c>
    </row>
    <row r="23" spans="1:13">
      <c r="A23" s="352"/>
    </row>
    <row r="24" spans="1:13">
      <c r="A24" s="352"/>
    </row>
    <row r="25" spans="1:13" ht="15">
      <c r="B25" s="64" t="s">
        <v>299</v>
      </c>
    </row>
    <row r="26" spans="1:13" ht="11.25" customHeight="1">
      <c r="B26" s="64"/>
    </row>
    <row r="28" spans="1:13" ht="33.75">
      <c r="A28" s="338"/>
      <c r="B28" s="394" t="s">
        <v>278</v>
      </c>
      <c r="C28" s="339" t="s">
        <v>276</v>
      </c>
      <c r="D28" s="407" t="s">
        <v>283</v>
      </c>
      <c r="E28" s="395" t="s">
        <v>284</v>
      </c>
      <c r="F28" s="339" t="s">
        <v>285</v>
      </c>
      <c r="G28" s="339" t="s">
        <v>286</v>
      </c>
      <c r="H28" s="408" t="s">
        <v>287</v>
      </c>
      <c r="I28" s="339" t="s">
        <v>284</v>
      </c>
      <c r="J28" s="339" t="s">
        <v>285</v>
      </c>
      <c r="K28" s="339" t="s">
        <v>286</v>
      </c>
      <c r="L28" s="339" t="s">
        <v>276</v>
      </c>
      <c r="M28" s="407" t="s">
        <v>288</v>
      </c>
    </row>
    <row r="29" spans="1:13">
      <c r="A29" s="412" t="s">
        <v>64</v>
      </c>
      <c r="B29" s="421">
        <f t="shared" ref="B29:B45" si="3">F6/100</f>
        <v>1</v>
      </c>
      <c r="C29" s="422">
        <f t="shared" ref="C29:C45" si="4">D6</f>
        <v>-7.2954439359998791</v>
      </c>
      <c r="D29" s="423">
        <f t="shared" ref="D29:D45" si="5">B29*C29</f>
        <v>-7.2954439359998791</v>
      </c>
      <c r="E29" s="424">
        <f t="shared" ref="E29:E45" si="6">B6/B$6</f>
        <v>1</v>
      </c>
      <c r="F29" s="422">
        <f t="shared" ref="F29:G45" si="7">(G6*K6)/10000</f>
        <v>1</v>
      </c>
      <c r="G29" s="422">
        <f t="shared" si="7"/>
        <v>1</v>
      </c>
      <c r="H29" s="423">
        <f t="shared" ref="H29:H45" si="8">E29*(G29-F29)*100</f>
        <v>0</v>
      </c>
      <c r="I29" s="354">
        <f t="shared" ref="I29:I45" si="9">B6/B$6</f>
        <v>1</v>
      </c>
      <c r="J29" s="354">
        <f t="shared" ref="J29:K45" si="10">F29</f>
        <v>1</v>
      </c>
      <c r="K29" s="354">
        <f t="shared" si="10"/>
        <v>1</v>
      </c>
      <c r="L29" s="354">
        <f t="shared" ref="L29:L45" si="11">C29</f>
        <v>-7.2954439359998791</v>
      </c>
      <c r="M29" s="354">
        <f t="shared" ref="M29:M45" si="12">I29*(K29-J29)*L29</f>
        <v>0</v>
      </c>
    </row>
    <row r="30" spans="1:13">
      <c r="A30" s="402" t="s">
        <v>249</v>
      </c>
      <c r="B30" s="409">
        <f t="shared" si="3"/>
        <v>1.7723626581042914E-2</v>
      </c>
      <c r="C30" s="425">
        <f t="shared" si="4"/>
        <v>40.361732781748302</v>
      </c>
      <c r="D30" s="405">
        <f t="shared" si="5"/>
        <v>0.71535627998754536</v>
      </c>
      <c r="E30" s="406">
        <f t="shared" si="6"/>
        <v>0.3924718016200609</v>
      </c>
      <c r="F30" s="425">
        <f t="shared" si="7"/>
        <v>4.5158980869154465E-2</v>
      </c>
      <c r="G30" s="425">
        <f t="shared" si="7"/>
        <v>2.8483574801731318E-2</v>
      </c>
      <c r="H30" s="405">
        <f t="shared" si="8"/>
        <v>-0.65446266620276572</v>
      </c>
      <c r="I30" s="354">
        <f t="shared" si="9"/>
        <v>0.3924718016200609</v>
      </c>
      <c r="J30" s="354">
        <f t="shared" si="10"/>
        <v>4.5158980869154465E-2</v>
      </c>
      <c r="K30" s="354">
        <f t="shared" si="10"/>
        <v>2.8483574801731318E-2</v>
      </c>
      <c r="L30" s="354">
        <f t="shared" si="11"/>
        <v>40.361732781748302</v>
      </c>
      <c r="M30" s="354">
        <f t="shared" si="12"/>
        <v>-0.26415247248906565</v>
      </c>
    </row>
    <row r="31" spans="1:13">
      <c r="A31" s="402" t="s">
        <v>15</v>
      </c>
      <c r="B31" s="409">
        <f t="shared" si="3"/>
        <v>0.44599413934072474</v>
      </c>
      <c r="C31" s="425">
        <f t="shared" si="4"/>
        <v>-32.671676563786775</v>
      </c>
      <c r="D31" s="405">
        <f t="shared" si="5"/>
        <v>-14.57137626988461</v>
      </c>
      <c r="E31" s="406">
        <f t="shared" si="6"/>
        <v>27.164240930993984</v>
      </c>
      <c r="F31" s="425">
        <f t="shared" si="7"/>
        <v>1.6418428200283421E-2</v>
      </c>
      <c r="G31" s="425">
        <f t="shared" si="7"/>
        <v>1.9246056370770176E-2</v>
      </c>
      <c r="H31" s="405">
        <f t="shared" si="8"/>
        <v>7.6810372886367952</v>
      </c>
      <c r="I31" s="354">
        <f t="shared" si="9"/>
        <v>27.164240930993984</v>
      </c>
      <c r="J31" s="354">
        <f t="shared" si="10"/>
        <v>1.6418428200283421E-2</v>
      </c>
      <c r="K31" s="354">
        <f t="shared" si="10"/>
        <v>1.9246056370770176E-2</v>
      </c>
      <c r="L31" s="354">
        <f t="shared" si="11"/>
        <v>-32.671676563786775</v>
      </c>
      <c r="M31" s="354">
        <f t="shared" si="12"/>
        <v>-2.5095236596872712</v>
      </c>
    </row>
    <row r="32" spans="1:13">
      <c r="A32" s="402" t="s">
        <v>314</v>
      </c>
      <c r="B32" s="409">
        <f t="shared" si="3"/>
        <v>0.14764123051117903</v>
      </c>
      <c r="C32" s="425">
        <f t="shared" si="4"/>
        <v>-26.819836149634757</v>
      </c>
      <c r="D32" s="405">
        <f t="shared" si="5"/>
        <v>-3.9597136112402773</v>
      </c>
      <c r="E32" s="406">
        <f t="shared" si="6"/>
        <v>7.0959968213900737</v>
      </c>
      <c r="F32" s="425">
        <f t="shared" si="7"/>
        <v>2.0806270666036852E-2</v>
      </c>
      <c r="G32" s="425">
        <f t="shared" si="7"/>
        <v>2.1746776453392076E-2</v>
      </c>
      <c r="H32" s="405">
        <f t="shared" si="8"/>
        <v>0.66738260775716374</v>
      </c>
      <c r="I32" s="354">
        <f t="shared" si="9"/>
        <v>7.0959968213900737</v>
      </c>
      <c r="J32" s="354">
        <f t="shared" si="10"/>
        <v>2.0806270666036852E-2</v>
      </c>
      <c r="K32" s="354">
        <f t="shared" si="10"/>
        <v>2.1746776453392076E-2</v>
      </c>
      <c r="L32" s="354">
        <f t="shared" si="11"/>
        <v>-26.819836149634757</v>
      </c>
      <c r="M32" s="354">
        <f t="shared" si="12"/>
        <v>-0.17899092189163093</v>
      </c>
    </row>
    <row r="33" spans="1:13">
      <c r="A33" s="402" t="s">
        <v>67</v>
      </c>
      <c r="B33" s="409">
        <f t="shared" si="3"/>
        <v>2.8478588937213657E-2</v>
      </c>
      <c r="C33" s="425">
        <f t="shared" si="4"/>
        <v>28.421334421651068</v>
      </c>
      <c r="D33" s="405">
        <f t="shared" si="5"/>
        <v>0.80939950004128181</v>
      </c>
      <c r="E33" s="406">
        <f t="shared" si="6"/>
        <v>1.4535720692880783</v>
      </c>
      <c r="F33" s="425">
        <f t="shared" si="7"/>
        <v>1.9592141001417103E-2</v>
      </c>
      <c r="G33" s="425">
        <f t="shared" si="7"/>
        <v>1.5062383755868478E-2</v>
      </c>
      <c r="H33" s="405">
        <f t="shared" si="8"/>
        <v>-0.65843286127847811</v>
      </c>
      <c r="I33" s="354">
        <f t="shared" si="9"/>
        <v>1.4535720692880783</v>
      </c>
      <c r="J33" s="354">
        <f t="shared" si="10"/>
        <v>1.9592141001417103E-2</v>
      </c>
      <c r="K33" s="354">
        <f t="shared" si="10"/>
        <v>1.5062383755868478E-2</v>
      </c>
      <c r="L33" s="354">
        <f t="shared" si="11"/>
        <v>28.421334421651068</v>
      </c>
      <c r="M33" s="354">
        <f t="shared" si="12"/>
        <v>-0.1871354054460021</v>
      </c>
    </row>
    <row r="34" spans="1:13">
      <c r="A34" s="402" t="s">
        <v>68</v>
      </c>
      <c r="B34" s="409">
        <f t="shared" si="3"/>
        <v>4.3464415017309771E-2</v>
      </c>
      <c r="C34" s="425">
        <f t="shared" si="4"/>
        <v>-0.63058320464075557</v>
      </c>
      <c r="D34" s="405">
        <f t="shared" si="5"/>
        <v>-2.7407930109450977E-2</v>
      </c>
      <c r="E34" s="406">
        <f t="shared" si="6"/>
        <v>0.41885605191260472</v>
      </c>
      <c r="F34" s="425">
        <f t="shared" si="7"/>
        <v>0.10376933750590459</v>
      </c>
      <c r="G34" s="425">
        <f t="shared" si="7"/>
        <v>0.18924362508172932</v>
      </c>
      <c r="H34" s="405">
        <f t="shared" si="8"/>
        <v>3.5801422634052544</v>
      </c>
      <c r="I34" s="354">
        <f t="shared" si="9"/>
        <v>0.41885605191260472</v>
      </c>
      <c r="J34" s="354">
        <f t="shared" si="10"/>
        <v>0.10376933750590459</v>
      </c>
      <c r="K34" s="354">
        <f t="shared" si="10"/>
        <v>0.18924362508172932</v>
      </c>
      <c r="L34" s="354">
        <f t="shared" si="11"/>
        <v>-0.63058320464075557</v>
      </c>
      <c r="M34" s="354">
        <f t="shared" si="12"/>
        <v>-2.2575775815278934E-2</v>
      </c>
    </row>
    <row r="35" spans="1:13">
      <c r="A35" s="402" t="s">
        <v>69</v>
      </c>
      <c r="B35" s="409">
        <f t="shared" si="3"/>
        <v>4.7376267562717962E-2</v>
      </c>
      <c r="C35" s="425">
        <f t="shared" si="4"/>
        <v>21.769315167554005</v>
      </c>
      <c r="D35" s="405">
        <f t="shared" si="5"/>
        <v>1.031348900035173</v>
      </c>
      <c r="E35" s="406">
        <f t="shared" si="6"/>
        <v>0.45779094530096859</v>
      </c>
      <c r="F35" s="425">
        <f t="shared" si="7"/>
        <v>0.1034888698630137</v>
      </c>
      <c r="G35" s="425">
        <f t="shared" si="7"/>
        <v>6.564923525042532E-2</v>
      </c>
      <c r="H35" s="405">
        <f t="shared" si="8"/>
        <v>-1.7322642099140084</v>
      </c>
      <c r="I35" s="354">
        <f t="shared" si="9"/>
        <v>0.45779094530096859</v>
      </c>
      <c r="J35" s="354">
        <f t="shared" si="10"/>
        <v>0.1034888698630137</v>
      </c>
      <c r="K35" s="354">
        <f t="shared" si="10"/>
        <v>6.564923525042532E-2</v>
      </c>
      <c r="L35" s="354">
        <f t="shared" si="11"/>
        <v>21.769315167554005</v>
      </c>
      <c r="M35" s="354">
        <f t="shared" si="12"/>
        <v>-0.37710205539091979</v>
      </c>
    </row>
    <row r="36" spans="1:13">
      <c r="A36" s="402" t="s">
        <v>70</v>
      </c>
      <c r="B36" s="409">
        <f t="shared" si="3"/>
        <v>2.4908010635994099E-2</v>
      </c>
      <c r="C36" s="425">
        <f t="shared" si="4"/>
        <v>13.581665795229924</v>
      </c>
      <c r="D36" s="405">
        <f t="shared" si="5"/>
        <v>0.33829227608210422</v>
      </c>
      <c r="E36" s="406">
        <f t="shared" si="6"/>
        <v>0.51831309246652868</v>
      </c>
      <c r="F36" s="425">
        <f t="shared" si="7"/>
        <v>4.8055916391119509E-2</v>
      </c>
      <c r="G36" s="425">
        <f t="shared" si="7"/>
        <v>3.9148802970506519E-2</v>
      </c>
      <c r="H36" s="405">
        <f t="shared" si="8"/>
        <v>-0.46166735019880395</v>
      </c>
      <c r="I36" s="354">
        <f t="shared" si="9"/>
        <v>0.51831309246652868</v>
      </c>
      <c r="J36" s="354">
        <f t="shared" si="10"/>
        <v>4.8055916391119509E-2</v>
      </c>
      <c r="K36" s="354">
        <f t="shared" si="10"/>
        <v>3.9148802970506519E-2</v>
      </c>
      <c r="L36" s="354">
        <f t="shared" si="11"/>
        <v>13.581665795229924</v>
      </c>
      <c r="M36" s="354">
        <f t="shared" si="12"/>
        <v>-6.2702116589695309E-2</v>
      </c>
    </row>
    <row r="37" spans="1:13">
      <c r="A37" s="402" t="s">
        <v>71</v>
      </c>
      <c r="B37" s="409">
        <f t="shared" si="3"/>
        <v>5.0962430009907529E-2</v>
      </c>
      <c r="C37" s="425">
        <f t="shared" si="4"/>
        <v>16.532558499682402</v>
      </c>
      <c r="D37" s="405">
        <f t="shared" si="5"/>
        <v>0.84253935542476621</v>
      </c>
      <c r="E37" s="406">
        <f t="shared" si="6"/>
        <v>0.26912993908568567</v>
      </c>
      <c r="F37" s="425">
        <f t="shared" si="7"/>
        <v>0.18935994331601322</v>
      </c>
      <c r="G37" s="425">
        <f t="shared" si="7"/>
        <v>0.19505540030192667</v>
      </c>
      <c r="H37" s="405">
        <f t="shared" si="8"/>
        <v>0.15328179916840295</v>
      </c>
      <c r="I37" s="354">
        <f t="shared" si="9"/>
        <v>0.26912993908568567</v>
      </c>
      <c r="J37" s="354">
        <f t="shared" si="10"/>
        <v>0.18935994331601322</v>
      </c>
      <c r="K37" s="354">
        <f t="shared" si="10"/>
        <v>0.19505540030192667</v>
      </c>
      <c r="L37" s="354">
        <f t="shared" si="11"/>
        <v>16.532558499682402</v>
      </c>
      <c r="M37" s="354">
        <f t="shared" si="12"/>
        <v>2.5341403116881912E-2</v>
      </c>
    </row>
    <row r="38" spans="1:13">
      <c r="A38" s="402" t="s">
        <v>72</v>
      </c>
      <c r="B38" s="409">
        <f t="shared" si="3"/>
        <v>2.6774212115903563E-2</v>
      </c>
      <c r="C38" s="425">
        <f t="shared" si="4"/>
        <v>16.622205330461036</v>
      </c>
      <c r="D38" s="405">
        <f t="shared" si="5"/>
        <v>0.44504645135186666</v>
      </c>
      <c r="E38" s="406">
        <f t="shared" si="6"/>
        <v>0.40736490187080754</v>
      </c>
      <c r="F38" s="425">
        <f t="shared" si="7"/>
        <v>6.572537789324516E-2</v>
      </c>
      <c r="G38" s="425">
        <f t="shared" si="7"/>
        <v>5.896316351740908E-2</v>
      </c>
      <c r="H38" s="405">
        <f t="shared" si="8"/>
        <v>-0.27546887956418287</v>
      </c>
      <c r="I38" s="354">
        <f t="shared" si="9"/>
        <v>0.40736490187080754</v>
      </c>
      <c r="J38" s="354">
        <f t="shared" si="10"/>
        <v>6.572537789324516E-2</v>
      </c>
      <c r="K38" s="354">
        <f t="shared" si="10"/>
        <v>5.896316351740908E-2</v>
      </c>
      <c r="L38" s="354">
        <f t="shared" si="11"/>
        <v>16.622205330461036</v>
      </c>
      <c r="M38" s="354">
        <f t="shared" si="12"/>
        <v>-4.5789002782678896E-2</v>
      </c>
    </row>
    <row r="39" spans="1:13">
      <c r="A39" s="402" t="s">
        <v>73</v>
      </c>
      <c r="B39" s="409">
        <f t="shared" si="3"/>
        <v>2.3481458321709E-2</v>
      </c>
      <c r="C39" s="425">
        <f t="shared" si="4"/>
        <v>95.346300871653213</v>
      </c>
      <c r="D39" s="405">
        <f t="shared" si="5"/>
        <v>2.2388701900468515</v>
      </c>
      <c r="E39" s="406">
        <f t="shared" si="6"/>
        <v>0.74717140091397571</v>
      </c>
      <c r="F39" s="425">
        <f t="shared" si="7"/>
        <v>3.1427137458667924E-2</v>
      </c>
      <c r="G39" s="425">
        <f t="shared" si="7"/>
        <v>1.7929679665199892E-2</v>
      </c>
      <c r="H39" s="405">
        <f t="shared" si="8"/>
        <v>-1.0084914448322768</v>
      </c>
      <c r="I39" s="354">
        <f t="shared" si="9"/>
        <v>0.74717140091397571</v>
      </c>
      <c r="J39" s="354">
        <f t="shared" si="10"/>
        <v>3.1427137458667924E-2</v>
      </c>
      <c r="K39" s="354">
        <f t="shared" si="10"/>
        <v>1.7929679665199892E-2</v>
      </c>
      <c r="L39" s="354">
        <f t="shared" si="11"/>
        <v>95.346300871653213</v>
      </c>
      <c r="M39" s="354">
        <f t="shared" si="12"/>
        <v>-0.96155928725466522</v>
      </c>
    </row>
    <row r="40" spans="1:13">
      <c r="A40" s="402" t="s">
        <v>82</v>
      </c>
      <c r="B40" s="409">
        <f t="shared" si="3"/>
        <v>5.9667706119926597E-2</v>
      </c>
      <c r="C40" s="425">
        <f t="shared" si="4"/>
        <v>11.941307277639668</v>
      </c>
      <c r="D40" s="405">
        <f t="shared" si="5"/>
        <v>0.71251041332994447</v>
      </c>
      <c r="E40" s="406">
        <f t="shared" si="6"/>
        <v>0.80536542805106737</v>
      </c>
      <c r="F40" s="425">
        <f t="shared" si="7"/>
        <v>7.4087742087860176E-2</v>
      </c>
      <c r="G40" s="425">
        <f t="shared" si="7"/>
        <v>7.1274380867131393E-2</v>
      </c>
      <c r="H40" s="405">
        <f t="shared" si="8"/>
        <v>-0.22657838637945094</v>
      </c>
      <c r="I40" s="354">
        <f t="shared" si="9"/>
        <v>0.80536542805106737</v>
      </c>
      <c r="J40" s="354">
        <f t="shared" si="10"/>
        <v>7.4087742087860176E-2</v>
      </c>
      <c r="K40" s="354">
        <f t="shared" si="10"/>
        <v>7.1274380867131393E-2</v>
      </c>
      <c r="L40" s="354">
        <f t="shared" si="11"/>
        <v>11.941307277639668</v>
      </c>
      <c r="M40" s="354">
        <f t="shared" si="12"/>
        <v>-2.70564213422879E-2</v>
      </c>
    </row>
    <row r="41" spans="1:13">
      <c r="A41" s="402" t="s">
        <v>74</v>
      </c>
      <c r="B41" s="409">
        <f t="shared" si="3"/>
        <v>2.1359277967964652E-2</v>
      </c>
      <c r="C41" s="425">
        <f t="shared" si="4"/>
        <v>1.5982455227363523</v>
      </c>
      <c r="D41" s="405">
        <f t="shared" si="5"/>
        <v>3.4137370381180719E-2</v>
      </c>
      <c r="E41" s="406">
        <f t="shared" si="6"/>
        <v>0.42117971959301337</v>
      </c>
      <c r="F41" s="425">
        <f t="shared" si="7"/>
        <v>5.0712978271138409E-2</v>
      </c>
      <c r="G41" s="425">
        <f t="shared" si="7"/>
        <v>6.2579181954849461E-2</v>
      </c>
      <c r="H41" s="405">
        <f t="shared" si="8"/>
        <v>0.49978043401390027</v>
      </c>
      <c r="I41" s="354">
        <f t="shared" si="9"/>
        <v>0.42117971959301337</v>
      </c>
      <c r="J41" s="354">
        <f t="shared" si="10"/>
        <v>5.0712978271138409E-2</v>
      </c>
      <c r="K41" s="354">
        <f t="shared" si="10"/>
        <v>6.2579181954849461E-2</v>
      </c>
      <c r="L41" s="354">
        <f t="shared" si="11"/>
        <v>1.5982455227363523</v>
      </c>
      <c r="M41" s="354">
        <f t="shared" si="12"/>
        <v>7.9877184101394706E-3</v>
      </c>
    </row>
    <row r="42" spans="1:13">
      <c r="A42" s="402" t="s">
        <v>75</v>
      </c>
      <c r="B42" s="409">
        <f t="shared" si="3"/>
        <v>1.3832831185248974E-2</v>
      </c>
      <c r="C42" s="425">
        <f t="shared" si="4"/>
        <v>20.707071677695698</v>
      </c>
      <c r="D42" s="405">
        <f t="shared" si="5"/>
        <v>0.28643742685841483</v>
      </c>
      <c r="E42" s="406">
        <f t="shared" si="6"/>
        <v>0.27450496252318024</v>
      </c>
      <c r="F42" s="425">
        <f t="shared" si="7"/>
        <v>5.0391916627302781E-2</v>
      </c>
      <c r="G42" s="425">
        <f t="shared" si="7"/>
        <v>4.5420966286158299E-2</v>
      </c>
      <c r="H42" s="405">
        <f t="shared" si="8"/>
        <v>-0.1364550537100456</v>
      </c>
      <c r="I42" s="354">
        <f t="shared" si="9"/>
        <v>0.27450496252318024</v>
      </c>
      <c r="J42" s="354">
        <f t="shared" si="10"/>
        <v>5.0391916627302781E-2</v>
      </c>
      <c r="K42" s="354">
        <f t="shared" si="10"/>
        <v>4.5420966286158299E-2</v>
      </c>
      <c r="L42" s="354">
        <f t="shared" si="11"/>
        <v>20.707071677695698</v>
      </c>
      <c r="M42" s="354">
        <f t="shared" si="12"/>
        <v>-2.8255845779577307E-2</v>
      </c>
    </row>
    <row r="43" spans="1:13">
      <c r="A43" s="402" t="s">
        <v>76</v>
      </c>
      <c r="B43" s="409">
        <f t="shared" si="3"/>
        <v>2.0150393502004812E-3</v>
      </c>
      <c r="C43" s="425">
        <f t="shared" si="4"/>
        <v>33.847774318096555</v>
      </c>
      <c r="D43" s="405">
        <f t="shared" si="5"/>
        <v>6.8204597167669814E-2</v>
      </c>
      <c r="E43" s="406">
        <f t="shared" si="6"/>
        <v>0.16868313344452443</v>
      </c>
      <c r="F43" s="425">
        <f t="shared" si="7"/>
        <v>1.1945707368918281E-2</v>
      </c>
      <c r="G43" s="425">
        <f t="shared" si="7"/>
        <v>1.0063974368377923E-2</v>
      </c>
      <c r="H43" s="405">
        <f t="shared" si="8"/>
        <v>-3.1741661883711456E-2</v>
      </c>
      <c r="I43" s="354">
        <f t="shared" si="9"/>
        <v>0.16868313344452443</v>
      </c>
      <c r="J43" s="354">
        <f t="shared" si="10"/>
        <v>1.1945707368918281E-2</v>
      </c>
      <c r="K43" s="354">
        <f t="shared" si="10"/>
        <v>1.0063974368377923E-2</v>
      </c>
      <c r="L43" s="354">
        <f t="shared" si="11"/>
        <v>33.847774318096555</v>
      </c>
      <c r="M43" s="354">
        <f t="shared" si="12"/>
        <v>-1.0743846079211928E-2</v>
      </c>
    </row>
    <row r="44" spans="1:13">
      <c r="A44" s="402" t="s">
        <v>77</v>
      </c>
      <c r="B44" s="409">
        <f t="shared" si="3"/>
        <v>1.5545603037572679E-2</v>
      </c>
      <c r="C44" s="425">
        <f t="shared" si="4"/>
        <v>17.467103217166667</v>
      </c>
      <c r="D44" s="405">
        <f t="shared" si="5"/>
        <v>0.27153665283038164</v>
      </c>
      <c r="E44" s="406">
        <f t="shared" si="6"/>
        <v>0.2006136455238258</v>
      </c>
      <c r="F44" s="425">
        <f t="shared" si="7"/>
        <v>7.7490257439773266E-2</v>
      </c>
      <c r="G44" s="425">
        <f t="shared" si="7"/>
        <v>7.9160652458933778E-2</v>
      </c>
      <c r="H44" s="405">
        <f t="shared" si="8"/>
        <v>3.3510403425863103E-2</v>
      </c>
      <c r="I44" s="354">
        <f t="shared" si="9"/>
        <v>0.2006136455238258</v>
      </c>
      <c r="J44" s="354">
        <f t="shared" si="10"/>
        <v>7.7490257439773266E-2</v>
      </c>
      <c r="K44" s="354">
        <f t="shared" si="10"/>
        <v>7.9160652458933778E-2</v>
      </c>
      <c r="L44" s="354">
        <f t="shared" si="11"/>
        <v>17.467103217166667</v>
      </c>
      <c r="M44" s="354">
        <f t="shared" si="12"/>
        <v>5.8532967548844631E-3</v>
      </c>
    </row>
    <row r="45" spans="1:13">
      <c r="A45" s="402" t="s">
        <v>78</v>
      </c>
      <c r="B45" s="409">
        <f t="shared" si="3"/>
        <v>3.0831609453138866E-2</v>
      </c>
      <c r="C45" s="425">
        <f t="shared" si="4"/>
        <v>0.65235058732859841</v>
      </c>
      <c r="D45" s="405">
        <f t="shared" si="5"/>
        <v>2.0113018535041105E-2</v>
      </c>
      <c r="E45" s="406">
        <f t="shared" si="6"/>
        <v>0.33671716117901646</v>
      </c>
      <c r="F45" s="425">
        <f t="shared" si="7"/>
        <v>9.1565304676428913E-2</v>
      </c>
      <c r="G45" s="425">
        <f t="shared" si="7"/>
        <v>0.11075747265690113</v>
      </c>
      <c r="H45" s="405">
        <f t="shared" si="8"/>
        <v>0.64623323192554205</v>
      </c>
      <c r="I45" s="354">
        <f t="shared" si="9"/>
        <v>0.33671716117901646</v>
      </c>
      <c r="J45" s="354">
        <f t="shared" si="10"/>
        <v>9.1565304676428913E-2</v>
      </c>
      <c r="K45" s="354">
        <f t="shared" si="10"/>
        <v>0.11075747265690113</v>
      </c>
      <c r="L45" s="354">
        <f t="shared" si="11"/>
        <v>0.65235058732859841</v>
      </c>
      <c r="M45" s="354">
        <f t="shared" si="12"/>
        <v>4.2157062839788574E-3</v>
      </c>
    </row>
  </sheetData>
  <pageMargins left="0.70866141732283472" right="0.70866141732283472" top="0.74803149606299213" bottom="0.74803149606299213" header="0.31496062992125984" footer="0.31496062992125984"/>
  <pageSetup scale="60" orientation="landscape" horizontalDpi="0" verticalDpi="0" r:id="rId1"/>
</worksheet>
</file>

<file path=xl/worksheets/sheet22.xml><?xml version="1.0" encoding="utf-8"?>
<worksheet xmlns="http://schemas.openxmlformats.org/spreadsheetml/2006/main" xmlns:r="http://schemas.openxmlformats.org/officeDocument/2006/relationships">
  <dimension ref="B1:W84"/>
  <sheetViews>
    <sheetView zoomScaleNormal="100" workbookViewId="0"/>
  </sheetViews>
  <sheetFormatPr defaultRowHeight="11.25"/>
  <cols>
    <col min="1" max="1" width="9.140625" style="337"/>
    <col min="2" max="2" width="31.140625" style="337" customWidth="1"/>
    <col min="3" max="14" width="15.7109375" style="337" customWidth="1"/>
    <col min="15" max="16384" width="9.140625" style="337"/>
  </cols>
  <sheetData>
    <row r="1" spans="2:16" ht="15">
      <c r="B1" s="11" t="str">
        <f>ToC!B48</f>
        <v>Appendix Table 33: CSLS Labour Productivity Growth Decomposition for Alberta, Mining and Oil and Gas Extraction, 2000-2010</v>
      </c>
    </row>
    <row r="3" spans="2:16" ht="15">
      <c r="B3" s="413" t="s">
        <v>294</v>
      </c>
    </row>
    <row r="5" spans="2:16" ht="45">
      <c r="B5" s="338"/>
      <c r="C5" s="339" t="s">
        <v>241</v>
      </c>
      <c r="D5" s="339" t="s">
        <v>242</v>
      </c>
      <c r="E5" s="340" t="s">
        <v>243</v>
      </c>
      <c r="F5" s="339" t="s">
        <v>244</v>
      </c>
      <c r="G5" s="339" t="s">
        <v>245</v>
      </c>
      <c r="H5" s="339" t="s">
        <v>246</v>
      </c>
      <c r="I5" s="339" t="s">
        <v>247</v>
      </c>
      <c r="J5" s="339" t="s">
        <v>248</v>
      </c>
    </row>
    <row r="6" spans="2:16">
      <c r="B6" s="341" t="s">
        <v>64</v>
      </c>
      <c r="C6" s="342">
        <v>64.806830631491337</v>
      </c>
      <c r="D6" s="342">
        <v>67.836284265195985</v>
      </c>
      <c r="E6" s="343">
        <f>D6-C6</f>
        <v>3.029453633704648</v>
      </c>
      <c r="F6" s="344">
        <v>2504.8598011287622</v>
      </c>
      <c r="G6" s="344">
        <v>3070.4989999999998</v>
      </c>
      <c r="H6" s="345">
        <f>F6/F$6</f>
        <v>1</v>
      </c>
      <c r="I6" s="345">
        <f t="shared" ref="I6:I21" si="0">G6/G$6</f>
        <v>1</v>
      </c>
      <c r="J6" s="345">
        <f>I6-H6</f>
        <v>0</v>
      </c>
      <c r="L6" s="351"/>
    </row>
    <row r="7" spans="2:16">
      <c r="B7" s="347" t="s">
        <v>249</v>
      </c>
      <c r="C7" s="348">
        <v>21.17373837778819</v>
      </c>
      <c r="D7" s="348">
        <v>40.717839126280424</v>
      </c>
      <c r="E7" s="343">
        <f t="shared" ref="E7:E21" si="1">D7-C7</f>
        <v>19.544100748492234</v>
      </c>
      <c r="F7" s="349">
        <v>162.53476435223595</v>
      </c>
      <c r="G7" s="349">
        <v>97.331000000000003</v>
      </c>
      <c r="H7" s="350">
        <f t="shared" ref="H7:H21" si="2">F7/F$6</f>
        <v>6.488776907952816E-2</v>
      </c>
      <c r="I7" s="350">
        <f t="shared" si="0"/>
        <v>3.1698756456198164E-2</v>
      </c>
      <c r="J7" s="350">
        <f t="shared" ref="J7:J21" si="3">I7-H7</f>
        <v>-3.3189012623329996E-2</v>
      </c>
      <c r="O7" s="351"/>
      <c r="P7" s="351"/>
    </row>
    <row r="8" spans="2:16">
      <c r="B8" s="347" t="s">
        <v>206</v>
      </c>
      <c r="C8" s="348">
        <v>388.31158188039086</v>
      </c>
      <c r="D8" s="348">
        <v>264.95308905436497</v>
      </c>
      <c r="E8" s="343">
        <f t="shared" si="1"/>
        <v>-123.35849282602589</v>
      </c>
      <c r="F8" s="349">
        <v>175.21813444146747</v>
      </c>
      <c r="G8" s="349">
        <v>264.28800000000001</v>
      </c>
      <c r="H8" s="350">
        <f t="shared" si="2"/>
        <v>6.9951274064324526E-2</v>
      </c>
      <c r="I8" s="350">
        <f t="shared" si="0"/>
        <v>8.6073306000099672E-2</v>
      </c>
      <c r="J8" s="350">
        <f t="shared" si="3"/>
        <v>1.6122031935775147E-2</v>
      </c>
      <c r="O8" s="351"/>
      <c r="P8" s="351"/>
    </row>
    <row r="9" spans="2:16">
      <c r="B9" s="347" t="s">
        <v>67</v>
      </c>
      <c r="C9" s="348">
        <v>194.19449531604346</v>
      </c>
      <c r="D9" s="348">
        <v>162.08915746389681</v>
      </c>
      <c r="E9" s="343">
        <f t="shared" si="1"/>
        <v>-32.105337852146647</v>
      </c>
      <c r="F9" s="349">
        <v>19.78779019645242</v>
      </c>
      <c r="G9" s="349">
        <v>25.898</v>
      </c>
      <c r="H9" s="350">
        <f t="shared" si="2"/>
        <v>7.8997595743823552E-3</v>
      </c>
      <c r="I9" s="350">
        <f t="shared" si="0"/>
        <v>8.4344596757725699E-3</v>
      </c>
      <c r="J9" s="350">
        <f t="shared" si="3"/>
        <v>5.3470010139021473E-4</v>
      </c>
      <c r="O9" s="351"/>
      <c r="P9" s="351"/>
    </row>
    <row r="10" spans="2:16">
      <c r="B10" s="347" t="s">
        <v>68</v>
      </c>
      <c r="C10" s="348">
        <v>47.278371190369128</v>
      </c>
      <c r="D10" s="348">
        <v>44.857217942077575</v>
      </c>
      <c r="E10" s="343">
        <f t="shared" si="1"/>
        <v>-2.421153248291553</v>
      </c>
      <c r="F10" s="349">
        <v>299.26687990021708</v>
      </c>
      <c r="G10" s="349">
        <v>523.21699999999998</v>
      </c>
      <c r="H10" s="350">
        <f t="shared" si="2"/>
        <v>0.11947450303021302</v>
      </c>
      <c r="I10" s="350">
        <f t="shared" si="0"/>
        <v>0.17040129307972418</v>
      </c>
      <c r="J10" s="350">
        <f t="shared" si="3"/>
        <v>5.0926790049511159E-2</v>
      </c>
      <c r="O10" s="351"/>
      <c r="P10" s="351"/>
    </row>
    <row r="11" spans="2:16">
      <c r="B11" s="347" t="s">
        <v>69</v>
      </c>
      <c r="C11" s="348">
        <v>53.181915697597042</v>
      </c>
      <c r="D11" s="348">
        <v>59.035058180729131</v>
      </c>
      <c r="E11" s="343">
        <f t="shared" si="1"/>
        <v>5.8531424831320891</v>
      </c>
      <c r="F11" s="349">
        <v>296.23265091333195</v>
      </c>
      <c r="G11" s="349">
        <v>273.80200000000002</v>
      </c>
      <c r="H11" s="350">
        <f t="shared" si="2"/>
        <v>0.11826316617793976</v>
      </c>
      <c r="I11" s="350">
        <f t="shared" si="0"/>
        <v>8.9171825165876961E-2</v>
      </c>
      <c r="J11" s="350">
        <f t="shared" si="3"/>
        <v>-2.9091341012062802E-2</v>
      </c>
      <c r="O11" s="351"/>
      <c r="P11" s="351"/>
    </row>
    <row r="12" spans="2:16">
      <c r="B12" s="347" t="s">
        <v>70</v>
      </c>
      <c r="C12" s="348">
        <v>46.082313633692912</v>
      </c>
      <c r="D12" s="348">
        <v>56.018576667060969</v>
      </c>
      <c r="E12" s="343">
        <f t="shared" si="1"/>
        <v>9.9362630333680571</v>
      </c>
      <c r="F12" s="349">
        <v>159.72228145791144</v>
      </c>
      <c r="G12" s="349">
        <v>185.98599999999999</v>
      </c>
      <c r="H12" s="350">
        <f t="shared" si="2"/>
        <v>6.3764958576099137E-2</v>
      </c>
      <c r="I12" s="350">
        <f t="shared" si="0"/>
        <v>6.0571913555418841E-2</v>
      </c>
      <c r="J12" s="350">
        <f t="shared" si="3"/>
        <v>-3.1930450206802963E-3</v>
      </c>
      <c r="O12" s="351"/>
      <c r="P12" s="351"/>
    </row>
    <row r="13" spans="2:16">
      <c r="B13" s="347" t="s">
        <v>71</v>
      </c>
      <c r="C13" s="348">
        <v>21.118800987491408</v>
      </c>
      <c r="D13" s="348">
        <v>29.173037622790307</v>
      </c>
      <c r="E13" s="343">
        <f t="shared" si="1"/>
        <v>8.0542366352988992</v>
      </c>
      <c r="F13" s="349">
        <v>288.20185528127979</v>
      </c>
      <c r="G13" s="349">
        <v>374.82600000000002</v>
      </c>
      <c r="H13" s="350">
        <f t="shared" si="2"/>
        <v>0.11505708030102431</v>
      </c>
      <c r="I13" s="350">
        <f t="shared" si="0"/>
        <v>0.12207331772457833</v>
      </c>
      <c r="J13" s="350">
        <f t="shared" si="3"/>
        <v>7.0162374235540198E-3</v>
      </c>
      <c r="O13" s="351"/>
      <c r="P13" s="351"/>
    </row>
    <row r="14" spans="2:16">
      <c r="B14" s="347" t="s">
        <v>72</v>
      </c>
      <c r="C14" s="348">
        <v>47.430281339765116</v>
      </c>
      <c r="D14" s="348">
        <v>54.765155099750217</v>
      </c>
      <c r="E14" s="343">
        <f t="shared" si="1"/>
        <v>7.3348737599851006</v>
      </c>
      <c r="F14" s="349">
        <v>156.32873496400305</v>
      </c>
      <c r="G14" s="349">
        <v>181.75399999999999</v>
      </c>
      <c r="H14" s="350">
        <f t="shared" si="2"/>
        <v>6.2410173572811062E-2</v>
      </c>
      <c r="I14" s="350">
        <f t="shared" si="0"/>
        <v>5.9193635952983541E-2</v>
      </c>
      <c r="J14" s="350">
        <f t="shared" si="3"/>
        <v>-3.2165376198275211E-3</v>
      </c>
      <c r="O14" s="351"/>
      <c r="P14" s="351"/>
    </row>
    <row r="15" spans="2:16">
      <c r="B15" s="347" t="s">
        <v>73</v>
      </c>
      <c r="C15" s="348">
        <v>80.285399750377863</v>
      </c>
      <c r="D15" s="348">
        <v>125.98699196505187</v>
      </c>
      <c r="E15" s="343">
        <f t="shared" si="1"/>
        <v>45.701592214674008</v>
      </c>
      <c r="F15" s="349">
        <v>50.871897813991154</v>
      </c>
      <c r="G15" s="349">
        <v>51.276000000000003</v>
      </c>
      <c r="H15" s="350">
        <f t="shared" si="2"/>
        <v>2.0309279501817549E-2</v>
      </c>
      <c r="I15" s="350">
        <f t="shared" si="0"/>
        <v>1.6699565770905644E-2</v>
      </c>
      <c r="J15" s="350">
        <f t="shared" si="3"/>
        <v>-3.6097137309119044E-3</v>
      </c>
      <c r="O15" s="351"/>
      <c r="P15" s="351"/>
    </row>
    <row r="16" spans="2:16">
      <c r="B16" s="347" t="s">
        <v>82</v>
      </c>
      <c r="C16" s="348">
        <v>91.493112142407838</v>
      </c>
      <c r="D16" s="348">
        <v>101.86088504088504</v>
      </c>
      <c r="E16" s="343">
        <f t="shared" si="1"/>
        <v>10.367772898477199</v>
      </c>
      <c r="F16" s="349">
        <v>147.23511758989312</v>
      </c>
      <c r="G16" s="349">
        <v>207.9</v>
      </c>
      <c r="H16" s="350">
        <f t="shared" si="2"/>
        <v>5.8779783812069927E-2</v>
      </c>
      <c r="I16" s="350">
        <f t="shared" si="0"/>
        <v>6.7708864259522647E-2</v>
      </c>
      <c r="J16" s="350">
        <f t="shared" si="3"/>
        <v>8.9290804474527197E-3</v>
      </c>
      <c r="O16" s="351"/>
      <c r="P16" s="351"/>
    </row>
    <row r="17" spans="2:23">
      <c r="B17" s="347" t="s">
        <v>74</v>
      </c>
      <c r="C17" s="348">
        <v>40.964590226135471</v>
      </c>
      <c r="D17" s="348">
        <v>51.546024933578586</v>
      </c>
      <c r="E17" s="343">
        <f t="shared" si="1"/>
        <v>10.581434707443115</v>
      </c>
      <c r="F17" s="349">
        <v>184.1162123604652</v>
      </c>
      <c r="G17" s="349">
        <v>244.65</v>
      </c>
      <c r="H17" s="350">
        <f t="shared" si="2"/>
        <v>7.3503599793288674E-2</v>
      </c>
      <c r="I17" s="350">
        <f t="shared" si="0"/>
        <v>7.9677602891256444E-2</v>
      </c>
      <c r="J17" s="350">
        <f t="shared" si="3"/>
        <v>6.1740030979677701E-3</v>
      </c>
      <c r="O17" s="351"/>
      <c r="P17" s="351"/>
    </row>
    <row r="18" spans="2:23">
      <c r="B18" s="347" t="s">
        <v>75</v>
      </c>
      <c r="C18" s="348">
        <v>28.964972788563138</v>
      </c>
      <c r="D18" s="348">
        <v>34.528768416439092</v>
      </c>
      <c r="E18" s="343">
        <f t="shared" si="1"/>
        <v>5.5637956278759546</v>
      </c>
      <c r="F18" s="349">
        <v>112.67783868933775</v>
      </c>
      <c r="G18" s="349">
        <v>148.30500000000001</v>
      </c>
      <c r="H18" s="350">
        <f t="shared" si="2"/>
        <v>4.4983690759283955E-2</v>
      </c>
      <c r="I18" s="350">
        <f t="shared" si="0"/>
        <v>4.829996687834779E-2</v>
      </c>
      <c r="J18" s="350">
        <f t="shared" si="3"/>
        <v>3.3162761190638351E-3</v>
      </c>
      <c r="O18" s="351"/>
      <c r="P18" s="351"/>
    </row>
    <row r="19" spans="2:23">
      <c r="B19" s="347" t="s">
        <v>76</v>
      </c>
      <c r="C19" s="348">
        <v>22.614126046200575</v>
      </c>
      <c r="D19" s="348">
        <v>23.610876066009524</v>
      </c>
      <c r="E19" s="343">
        <f t="shared" si="1"/>
        <v>0.99675001980894962</v>
      </c>
      <c r="F19" s="349">
        <v>37.334757514456037</v>
      </c>
      <c r="G19" s="349">
        <v>45.145000000000003</v>
      </c>
      <c r="H19" s="350">
        <f t="shared" si="2"/>
        <v>1.490492900945271E-2</v>
      </c>
      <c r="I19" s="350">
        <f t="shared" si="0"/>
        <v>1.47028219191734E-2</v>
      </c>
      <c r="J19" s="350">
        <f t="shared" si="3"/>
        <v>-2.0210709027931005E-4</v>
      </c>
      <c r="O19" s="351"/>
      <c r="P19" s="351"/>
    </row>
    <row r="20" spans="2:23">
      <c r="B20" s="347" t="s">
        <v>77</v>
      </c>
      <c r="C20" s="348">
        <v>18.481651839874282</v>
      </c>
      <c r="D20" s="348">
        <v>22.188812358829928</v>
      </c>
      <c r="E20" s="343">
        <f t="shared" si="1"/>
        <v>3.7071605189556465</v>
      </c>
      <c r="F20" s="349">
        <v>212.02463296269636</v>
      </c>
      <c r="G20" s="349">
        <v>215.166</v>
      </c>
      <c r="H20" s="350">
        <f t="shared" si="2"/>
        <v>8.4645309436940111E-2</v>
      </c>
      <c r="I20" s="350">
        <f t="shared" si="0"/>
        <v>7.0075254868996864E-2</v>
      </c>
      <c r="J20" s="350">
        <f t="shared" si="3"/>
        <v>-1.4570054567943247E-2</v>
      </c>
      <c r="O20" s="351"/>
      <c r="P20" s="351"/>
    </row>
    <row r="21" spans="2:23">
      <c r="B21" s="347" t="s">
        <v>78</v>
      </c>
      <c r="C21" s="348">
        <v>26.886060204990375</v>
      </c>
      <c r="D21" s="348">
        <v>36.358117382174015</v>
      </c>
      <c r="E21" s="343">
        <f t="shared" si="1"/>
        <v>9.4720571771836397</v>
      </c>
      <c r="F21" s="349">
        <v>203.30625269102367</v>
      </c>
      <c r="G21" s="349">
        <v>230.95500000000001</v>
      </c>
      <c r="H21" s="350">
        <f t="shared" si="2"/>
        <v>8.1164723310824818E-2</v>
      </c>
      <c r="I21" s="350">
        <f t="shared" si="0"/>
        <v>7.5217415801145035E-2</v>
      </c>
      <c r="J21" s="350">
        <f t="shared" si="3"/>
        <v>-5.9473075096797834E-3</v>
      </c>
      <c r="O21" s="351"/>
      <c r="P21" s="351"/>
    </row>
    <row r="22" spans="2:23">
      <c r="B22" s="352"/>
      <c r="C22" s="348"/>
      <c r="D22" s="348"/>
      <c r="E22" s="353"/>
      <c r="F22" s="349"/>
      <c r="G22" s="349"/>
      <c r="H22" s="350"/>
      <c r="I22" s="350"/>
      <c r="J22" s="354"/>
    </row>
    <row r="23" spans="2:23">
      <c r="B23" s="352"/>
      <c r="C23" s="348"/>
      <c r="D23" s="348"/>
      <c r="E23" s="353"/>
      <c r="F23" s="349"/>
      <c r="G23" s="349"/>
      <c r="H23" s="350"/>
      <c r="I23" s="350"/>
      <c r="J23" s="354"/>
      <c r="M23" s="355"/>
    </row>
    <row r="24" spans="2:23" ht="15">
      <c r="B24" s="64" t="s">
        <v>298</v>
      </c>
    </row>
    <row r="27" spans="2:23" s="75" customFormat="1" ht="18">
      <c r="B27" s="356"/>
      <c r="C27" s="357" t="s">
        <v>250</v>
      </c>
      <c r="D27" s="358"/>
      <c r="E27" s="359" t="s">
        <v>251</v>
      </c>
      <c r="F27"/>
      <c r="G27" s="360"/>
      <c r="H27" s="249"/>
      <c r="I27" s="361" t="s">
        <v>252</v>
      </c>
      <c r="J27" s="8"/>
      <c r="K27" s="362" t="s">
        <v>253</v>
      </c>
      <c r="L27" s="363" t="s">
        <v>254</v>
      </c>
    </row>
    <row r="28" spans="2:23" ht="33.75">
      <c r="B28" s="338"/>
      <c r="C28" s="339" t="s">
        <v>255</v>
      </c>
      <c r="D28" s="364" t="s">
        <v>256</v>
      </c>
      <c r="E28" s="365" t="s">
        <v>257</v>
      </c>
      <c r="F28" s="366"/>
      <c r="G28" s="364" t="s">
        <v>258</v>
      </c>
      <c r="H28" s="365" t="s">
        <v>259</v>
      </c>
      <c r="I28" s="365" t="s">
        <v>260</v>
      </c>
      <c r="J28" s="338"/>
      <c r="K28" s="365" t="s">
        <v>260</v>
      </c>
      <c r="L28" s="365" t="s">
        <v>257</v>
      </c>
      <c r="M28" s="365" t="s">
        <v>261</v>
      </c>
      <c r="N28" s="367"/>
    </row>
    <row r="29" spans="2:23">
      <c r="B29" s="341" t="s">
        <v>64</v>
      </c>
      <c r="C29" s="368">
        <f>$E$6</f>
        <v>3.029453633704648</v>
      </c>
      <c r="D29" s="369">
        <f>H6</f>
        <v>1</v>
      </c>
      <c r="E29" s="370">
        <f>E6</f>
        <v>3.029453633704648</v>
      </c>
      <c r="F29" s="371"/>
      <c r="G29" s="372">
        <f t="shared" ref="G29:G44" si="4">C6</f>
        <v>64.806830631491337</v>
      </c>
      <c r="H29" s="370">
        <f>$C$6</f>
        <v>64.806830631491337</v>
      </c>
      <c r="I29" s="373">
        <f t="shared" ref="I29:I44" si="5">J6</f>
        <v>0</v>
      </c>
      <c r="J29" s="341"/>
      <c r="K29" s="374">
        <f t="shared" ref="K29:K44" si="6">J6</f>
        <v>0</v>
      </c>
      <c r="L29" s="375">
        <f t="shared" ref="L29:L44" si="7">E6</f>
        <v>3.029453633704648</v>
      </c>
      <c r="M29" s="375">
        <f>$E$6</f>
        <v>3.029453633704648</v>
      </c>
      <c r="N29" s="376"/>
    </row>
    <row r="30" spans="2:23">
      <c r="B30" s="347" t="s">
        <v>249</v>
      </c>
      <c r="C30" s="348">
        <f t="shared" ref="C30:C44" si="8">$E$6</f>
        <v>3.029453633704648</v>
      </c>
      <c r="D30" s="377">
        <f t="shared" ref="D30:D44" si="9">H7</f>
        <v>6.488776907952816E-2</v>
      </c>
      <c r="E30" s="353">
        <f t="shared" ref="E30:E44" si="10">E7</f>
        <v>19.544100748492234</v>
      </c>
      <c r="F30" s="378">
        <f>D30*E30</f>
        <v>1.2681730962351976</v>
      </c>
      <c r="G30" s="379">
        <f t="shared" si="4"/>
        <v>21.17373837778819</v>
      </c>
      <c r="H30" s="353">
        <f t="shared" ref="H30:H44" si="11">$C$6</f>
        <v>64.806830631491337</v>
      </c>
      <c r="I30" s="380">
        <f t="shared" si="5"/>
        <v>-3.3189012623329996E-2</v>
      </c>
      <c r="J30" s="381">
        <f>(G30-H30)*I30</f>
        <v>1.4481392496030761</v>
      </c>
      <c r="K30" s="350">
        <f t="shared" si="6"/>
        <v>-3.3189012623329996E-2</v>
      </c>
      <c r="L30" s="348">
        <f t="shared" si="7"/>
        <v>19.544100748492234</v>
      </c>
      <c r="M30" s="382">
        <f t="shared" ref="M30:M44" si="12">$E$6</f>
        <v>3.029453633704648</v>
      </c>
      <c r="N30" s="348">
        <f>K30*(L30-M30)</f>
        <v>-0.54810483156252543</v>
      </c>
      <c r="O30" s="355"/>
      <c r="U30" s="355"/>
      <c r="V30" s="355"/>
      <c r="W30" s="355"/>
    </row>
    <row r="31" spans="2:23">
      <c r="B31" s="347" t="s">
        <v>206</v>
      </c>
      <c r="C31" s="348">
        <f t="shared" si="8"/>
        <v>3.029453633704648</v>
      </c>
      <c r="D31" s="377">
        <f t="shared" si="9"/>
        <v>6.9951274064324526E-2</v>
      </c>
      <c r="E31" s="353">
        <f t="shared" si="10"/>
        <v>-123.35849282602589</v>
      </c>
      <c r="F31" s="378">
        <f t="shared" ref="F31:F44" si="13">D31*E31</f>
        <v>-8.6290837398353482</v>
      </c>
      <c r="G31" s="379">
        <f t="shared" si="4"/>
        <v>388.31158188039086</v>
      </c>
      <c r="H31" s="353">
        <f t="shared" si="11"/>
        <v>64.806830631491337</v>
      </c>
      <c r="I31" s="380">
        <f t="shared" si="5"/>
        <v>1.6122031935775147E-2</v>
      </c>
      <c r="J31" s="381">
        <f t="shared" ref="J31:J44" si="14">(G31-H31)*I31</f>
        <v>5.2155539310097527</v>
      </c>
      <c r="K31" s="350">
        <f t="shared" si="6"/>
        <v>1.6122031935775147E-2</v>
      </c>
      <c r="L31" s="348">
        <f t="shared" si="7"/>
        <v>-123.35849282602589</v>
      </c>
      <c r="M31" s="382">
        <f t="shared" si="12"/>
        <v>3.029453633704648</v>
      </c>
      <c r="N31" s="348">
        <f t="shared" ref="N31:N44" si="15">K31*(L31-M31)</f>
        <v>-2.0376305091208153</v>
      </c>
      <c r="O31" s="355"/>
      <c r="U31" s="355"/>
      <c r="V31" s="355"/>
      <c r="W31" s="355"/>
    </row>
    <row r="32" spans="2:23">
      <c r="B32" s="347" t="s">
        <v>67</v>
      </c>
      <c r="C32" s="348">
        <f t="shared" si="8"/>
        <v>3.029453633704648</v>
      </c>
      <c r="D32" s="377">
        <f t="shared" si="9"/>
        <v>7.8997595743823552E-3</v>
      </c>
      <c r="E32" s="353">
        <f t="shared" si="10"/>
        <v>-32.105337852146647</v>
      </c>
      <c r="F32" s="378">
        <f t="shared" si="13"/>
        <v>-0.25362445008627571</v>
      </c>
      <c r="G32" s="379">
        <f t="shared" si="4"/>
        <v>194.19449531604346</v>
      </c>
      <c r="H32" s="353">
        <f t="shared" si="11"/>
        <v>64.806830631491337</v>
      </c>
      <c r="I32" s="380">
        <f t="shared" si="5"/>
        <v>5.3470010139021473E-4</v>
      </c>
      <c r="J32" s="381">
        <f t="shared" si="14"/>
        <v>6.9183597425473128E-2</v>
      </c>
      <c r="K32" s="350">
        <f t="shared" si="6"/>
        <v>5.3470010139021473E-4</v>
      </c>
      <c r="L32" s="348">
        <f t="shared" si="7"/>
        <v>-32.105337852146647</v>
      </c>
      <c r="M32" s="382">
        <f t="shared" si="12"/>
        <v>3.029453633704648</v>
      </c>
      <c r="N32" s="348">
        <f t="shared" si="15"/>
        <v>-1.8786576569808741E-2</v>
      </c>
      <c r="O32" s="355"/>
      <c r="U32" s="355"/>
      <c r="V32" s="355"/>
      <c r="W32" s="355"/>
    </row>
    <row r="33" spans="2:23">
      <c r="B33" s="347" t="s">
        <v>68</v>
      </c>
      <c r="C33" s="348">
        <f t="shared" si="8"/>
        <v>3.029453633704648</v>
      </c>
      <c r="D33" s="377">
        <f t="shared" si="9"/>
        <v>0.11947450303021302</v>
      </c>
      <c r="E33" s="353">
        <f t="shared" si="10"/>
        <v>-2.421153248291553</v>
      </c>
      <c r="F33" s="378">
        <f t="shared" si="13"/>
        <v>-0.28926608109961927</v>
      </c>
      <c r="G33" s="379">
        <f t="shared" si="4"/>
        <v>47.278371190369128</v>
      </c>
      <c r="H33" s="353">
        <f t="shared" si="11"/>
        <v>64.806830631491337</v>
      </c>
      <c r="I33" s="380">
        <f t="shared" si="5"/>
        <v>5.0926790049511159E-2</v>
      </c>
      <c r="J33" s="381">
        <f t="shared" si="14"/>
        <v>-0.89266817384940245</v>
      </c>
      <c r="K33" s="350">
        <f t="shared" si="6"/>
        <v>5.0926790049511159E-2</v>
      </c>
      <c r="L33" s="348">
        <f t="shared" si="7"/>
        <v>-2.421153248291553</v>
      </c>
      <c r="M33" s="382">
        <f t="shared" si="12"/>
        <v>3.029453633704648</v>
      </c>
      <c r="N33" s="348">
        <f t="shared" si="15"/>
        <v>-0.27758191232184115</v>
      </c>
      <c r="O33" s="355"/>
      <c r="U33" s="355"/>
      <c r="V33" s="355"/>
      <c r="W33" s="355"/>
    </row>
    <row r="34" spans="2:23">
      <c r="B34" s="347" t="s">
        <v>69</v>
      </c>
      <c r="C34" s="348">
        <f t="shared" si="8"/>
        <v>3.029453633704648</v>
      </c>
      <c r="D34" s="377">
        <f t="shared" si="9"/>
        <v>0.11826316617793976</v>
      </c>
      <c r="E34" s="353">
        <f t="shared" si="10"/>
        <v>5.8531424831320891</v>
      </c>
      <c r="F34" s="378">
        <f t="shared" si="13"/>
        <v>0.69221116214580924</v>
      </c>
      <c r="G34" s="379">
        <f t="shared" si="4"/>
        <v>53.181915697597042</v>
      </c>
      <c r="H34" s="353">
        <f t="shared" si="11"/>
        <v>64.806830631491337</v>
      </c>
      <c r="I34" s="380">
        <f t="shared" si="5"/>
        <v>-2.9091341012062802E-2</v>
      </c>
      <c r="J34" s="381">
        <f t="shared" si="14"/>
        <v>0.33818436457814044</v>
      </c>
      <c r="K34" s="350">
        <f t="shared" si="6"/>
        <v>-2.9091341012062802E-2</v>
      </c>
      <c r="L34" s="348">
        <f t="shared" si="7"/>
        <v>5.8531424831320891</v>
      </c>
      <c r="M34" s="382">
        <f t="shared" si="12"/>
        <v>3.029453633704648</v>
      </c>
      <c r="N34" s="348">
        <f t="shared" si="15"/>
        <v>-8.2144895230652937E-2</v>
      </c>
      <c r="O34" s="355"/>
      <c r="U34" s="355"/>
      <c r="V34" s="355"/>
      <c r="W34" s="355"/>
    </row>
    <row r="35" spans="2:23">
      <c r="B35" s="347" t="s">
        <v>70</v>
      </c>
      <c r="C35" s="348">
        <f t="shared" si="8"/>
        <v>3.029453633704648</v>
      </c>
      <c r="D35" s="377">
        <f t="shared" si="9"/>
        <v>6.3764958576099137E-2</v>
      </c>
      <c r="E35" s="353">
        <f t="shared" si="10"/>
        <v>9.9362630333680571</v>
      </c>
      <c r="F35" s="378">
        <f t="shared" si="13"/>
        <v>0.63358540072393932</v>
      </c>
      <c r="G35" s="379">
        <f t="shared" si="4"/>
        <v>46.082313633692912</v>
      </c>
      <c r="H35" s="353">
        <f t="shared" si="11"/>
        <v>64.806830631491337</v>
      </c>
      <c r="I35" s="380">
        <f t="shared" si="5"/>
        <v>-3.1930450206802963E-3</v>
      </c>
      <c r="J35" s="381">
        <f t="shared" si="14"/>
        <v>5.9788225764463833E-2</v>
      </c>
      <c r="K35" s="350">
        <f t="shared" si="6"/>
        <v>-3.1930450206802963E-3</v>
      </c>
      <c r="L35" s="348">
        <f t="shared" si="7"/>
        <v>9.9362630333680571</v>
      </c>
      <c r="M35" s="382">
        <f t="shared" si="12"/>
        <v>3.029453633704648</v>
      </c>
      <c r="N35" s="348">
        <f t="shared" si="15"/>
        <v>-2.2053753362383115E-2</v>
      </c>
      <c r="O35" s="355"/>
      <c r="U35" s="355"/>
      <c r="V35" s="355"/>
      <c r="W35" s="355"/>
    </row>
    <row r="36" spans="2:23">
      <c r="B36" s="347" t="s">
        <v>71</v>
      </c>
      <c r="C36" s="348">
        <f t="shared" si="8"/>
        <v>3.029453633704648</v>
      </c>
      <c r="D36" s="377">
        <f t="shared" si="9"/>
        <v>0.11505708030102431</v>
      </c>
      <c r="E36" s="353">
        <f t="shared" si="10"/>
        <v>8.0542366352988992</v>
      </c>
      <c r="F36" s="378">
        <f t="shared" si="13"/>
        <v>0.92669695131103724</v>
      </c>
      <c r="G36" s="379">
        <f t="shared" si="4"/>
        <v>21.118800987491408</v>
      </c>
      <c r="H36" s="353">
        <f t="shared" si="11"/>
        <v>64.806830631491337</v>
      </c>
      <c r="I36" s="380">
        <f t="shared" si="5"/>
        <v>7.0162374235540198E-3</v>
      </c>
      <c r="J36" s="381">
        <f t="shared" si="14"/>
        <v>-0.30652558854956968</v>
      </c>
      <c r="K36" s="350">
        <f t="shared" si="6"/>
        <v>7.0162374235540198E-3</v>
      </c>
      <c r="L36" s="348">
        <f t="shared" si="7"/>
        <v>8.0542366352988992</v>
      </c>
      <c r="M36" s="382">
        <f t="shared" si="12"/>
        <v>3.029453633704648</v>
      </c>
      <c r="N36" s="348">
        <f t="shared" si="15"/>
        <v>3.5255070541023684E-2</v>
      </c>
      <c r="O36" s="355"/>
      <c r="U36" s="355"/>
      <c r="V36" s="355"/>
      <c r="W36" s="355"/>
    </row>
    <row r="37" spans="2:23">
      <c r="B37" s="347" t="s">
        <v>72</v>
      </c>
      <c r="C37" s="348">
        <f t="shared" si="8"/>
        <v>3.029453633704648</v>
      </c>
      <c r="D37" s="377">
        <f t="shared" si="9"/>
        <v>6.2410173572811062E-2</v>
      </c>
      <c r="E37" s="353">
        <f t="shared" si="10"/>
        <v>7.3348737599851006</v>
      </c>
      <c r="F37" s="378">
        <f t="shared" si="13"/>
        <v>0.45777074449532745</v>
      </c>
      <c r="G37" s="379">
        <f t="shared" si="4"/>
        <v>47.430281339765116</v>
      </c>
      <c r="H37" s="353">
        <f t="shared" si="11"/>
        <v>64.806830631491337</v>
      </c>
      <c r="I37" s="380">
        <f t="shared" si="5"/>
        <v>-3.2165376198275211E-3</v>
      </c>
      <c r="J37" s="381">
        <f t="shared" si="14"/>
        <v>5.5892324499624654E-2</v>
      </c>
      <c r="K37" s="350">
        <f t="shared" si="6"/>
        <v>-3.2165376198275211E-3</v>
      </c>
      <c r="L37" s="348">
        <f t="shared" si="7"/>
        <v>7.3348737599851006</v>
      </c>
      <c r="M37" s="382">
        <f t="shared" si="12"/>
        <v>3.029453633704648</v>
      </c>
      <c r="N37" s="348">
        <f t="shared" si="15"/>
        <v>-1.3848545805343632E-2</v>
      </c>
      <c r="O37" s="355"/>
      <c r="U37" s="355"/>
      <c r="V37" s="355"/>
      <c r="W37" s="355"/>
    </row>
    <row r="38" spans="2:23">
      <c r="B38" s="347" t="s">
        <v>73</v>
      </c>
      <c r="C38" s="348">
        <f t="shared" si="8"/>
        <v>3.029453633704648</v>
      </c>
      <c r="D38" s="377">
        <f t="shared" si="9"/>
        <v>2.0309279501817549E-2</v>
      </c>
      <c r="E38" s="353">
        <f t="shared" si="10"/>
        <v>45.701592214674008</v>
      </c>
      <c r="F38" s="378">
        <f t="shared" si="13"/>
        <v>0.92816640996590327</v>
      </c>
      <c r="G38" s="379">
        <f t="shared" si="4"/>
        <v>80.285399750377863</v>
      </c>
      <c r="H38" s="353">
        <f t="shared" si="11"/>
        <v>64.806830631491337</v>
      </c>
      <c r="I38" s="380">
        <f t="shared" si="5"/>
        <v>-3.6097137309119044E-3</v>
      </c>
      <c r="J38" s="381">
        <f t="shared" si="14"/>
        <v>-5.587320348331367E-2</v>
      </c>
      <c r="K38" s="350">
        <f t="shared" si="6"/>
        <v>-3.6097137309119044E-3</v>
      </c>
      <c r="L38" s="348">
        <f t="shared" si="7"/>
        <v>45.701592214674008</v>
      </c>
      <c r="M38" s="382">
        <f t="shared" si="12"/>
        <v>3.029453633704648</v>
      </c>
      <c r="N38" s="348">
        <f t="shared" si="15"/>
        <v>-0.15403420456310074</v>
      </c>
      <c r="O38" s="355"/>
      <c r="U38" s="355"/>
      <c r="V38" s="355"/>
      <c r="W38" s="355"/>
    </row>
    <row r="39" spans="2:23">
      <c r="B39" s="347" t="s">
        <v>82</v>
      </c>
      <c r="C39" s="348">
        <f t="shared" si="8"/>
        <v>3.029453633704648</v>
      </c>
      <c r="D39" s="377">
        <f t="shared" si="9"/>
        <v>5.8779783812069927E-2</v>
      </c>
      <c r="E39" s="353">
        <f t="shared" si="10"/>
        <v>10.367772898477199</v>
      </c>
      <c r="F39" s="378">
        <f t="shared" si="13"/>
        <v>0.60941544958512739</v>
      </c>
      <c r="G39" s="379">
        <f t="shared" si="4"/>
        <v>91.493112142407838</v>
      </c>
      <c r="H39" s="353">
        <f t="shared" si="11"/>
        <v>64.806830631491337</v>
      </c>
      <c r="I39" s="380">
        <f t="shared" si="5"/>
        <v>8.9290804474527197E-3</v>
      </c>
      <c r="J39" s="381">
        <f t="shared" si="14"/>
        <v>0.23828395445434356</v>
      </c>
      <c r="K39" s="350">
        <f t="shared" si="6"/>
        <v>8.9290804474527197E-3</v>
      </c>
      <c r="L39" s="348">
        <f t="shared" si="7"/>
        <v>10.367772898477199</v>
      </c>
      <c r="M39" s="382">
        <f t="shared" si="12"/>
        <v>3.029453633704648</v>
      </c>
      <c r="N39" s="348">
        <f t="shared" si="15"/>
        <v>6.5524443064246207E-2</v>
      </c>
      <c r="O39" s="355"/>
      <c r="U39" s="355"/>
      <c r="V39" s="355"/>
      <c r="W39" s="355"/>
    </row>
    <row r="40" spans="2:23">
      <c r="B40" s="347" t="s">
        <v>74</v>
      </c>
      <c r="C40" s="348">
        <f t="shared" si="8"/>
        <v>3.029453633704648</v>
      </c>
      <c r="D40" s="377">
        <f t="shared" si="9"/>
        <v>7.3503599793288674E-2</v>
      </c>
      <c r="E40" s="353">
        <f t="shared" si="10"/>
        <v>10.581434707443115</v>
      </c>
      <c r="F40" s="378">
        <f t="shared" si="13"/>
        <v>0.77777354197471338</v>
      </c>
      <c r="G40" s="379">
        <f t="shared" si="4"/>
        <v>40.964590226135471</v>
      </c>
      <c r="H40" s="353">
        <f t="shared" si="11"/>
        <v>64.806830631491337</v>
      </c>
      <c r="I40" s="380">
        <f t="shared" si="5"/>
        <v>6.1740030979677701E-3</v>
      </c>
      <c r="J40" s="381">
        <f t="shared" si="14"/>
        <v>-0.14720206612515946</v>
      </c>
      <c r="K40" s="350">
        <f t="shared" si="6"/>
        <v>6.1740030979677701E-3</v>
      </c>
      <c r="L40" s="348">
        <f t="shared" si="7"/>
        <v>10.581434707443115</v>
      </c>
      <c r="M40" s="382">
        <f t="shared" si="12"/>
        <v>3.029453633704648</v>
      </c>
      <c r="N40" s="348">
        <f t="shared" si="15"/>
        <v>4.6625954545055262E-2</v>
      </c>
      <c r="O40" s="355"/>
      <c r="U40" s="355"/>
      <c r="V40" s="355"/>
      <c r="W40" s="355"/>
    </row>
    <row r="41" spans="2:23">
      <c r="B41" s="347" t="s">
        <v>75</v>
      </c>
      <c r="C41" s="348">
        <f t="shared" si="8"/>
        <v>3.029453633704648</v>
      </c>
      <c r="D41" s="377">
        <f t="shared" si="9"/>
        <v>4.4983690759283955E-2</v>
      </c>
      <c r="E41" s="353">
        <f t="shared" si="10"/>
        <v>5.5637956278759546</v>
      </c>
      <c r="F41" s="378">
        <f t="shared" si="13"/>
        <v>0.25028006197222807</v>
      </c>
      <c r="G41" s="379">
        <f t="shared" si="4"/>
        <v>28.964972788563138</v>
      </c>
      <c r="H41" s="353">
        <f t="shared" si="11"/>
        <v>64.806830631491337</v>
      </c>
      <c r="I41" s="380">
        <f t="shared" si="5"/>
        <v>3.3162761190638351E-3</v>
      </c>
      <c r="J41" s="381">
        <f t="shared" si="14"/>
        <v>-0.11886149722738361</v>
      </c>
      <c r="K41" s="350">
        <f t="shared" si="6"/>
        <v>3.3162761190638351E-3</v>
      </c>
      <c r="L41" s="348">
        <f t="shared" si="7"/>
        <v>5.5637956278759546</v>
      </c>
      <c r="M41" s="382">
        <f t="shared" si="12"/>
        <v>3.029453633704648</v>
      </c>
      <c r="N41" s="348">
        <f t="shared" si="15"/>
        <v>8.4045778328109208E-3</v>
      </c>
      <c r="O41" s="355"/>
      <c r="U41" s="355"/>
      <c r="V41" s="355"/>
      <c r="W41" s="355"/>
    </row>
    <row r="42" spans="2:23">
      <c r="B42" s="347" t="s">
        <v>76</v>
      </c>
      <c r="C42" s="348">
        <f t="shared" si="8"/>
        <v>3.029453633704648</v>
      </c>
      <c r="D42" s="377">
        <f t="shared" si="9"/>
        <v>1.490492900945271E-2</v>
      </c>
      <c r="E42" s="353">
        <f t="shared" si="10"/>
        <v>0.99675001980894962</v>
      </c>
      <c r="F42" s="378">
        <f t="shared" si="13"/>
        <v>1.4856488285422976E-2</v>
      </c>
      <c r="G42" s="379">
        <f t="shared" si="4"/>
        <v>22.614126046200575</v>
      </c>
      <c r="H42" s="353">
        <f t="shared" si="11"/>
        <v>64.806830631491337</v>
      </c>
      <c r="I42" s="380">
        <f t="shared" si="5"/>
        <v>-2.0210709027931005E-4</v>
      </c>
      <c r="J42" s="381">
        <f t="shared" si="14"/>
        <v>8.5274447547476189E-3</v>
      </c>
      <c r="K42" s="350">
        <f t="shared" si="6"/>
        <v>-2.0210709027931005E-4</v>
      </c>
      <c r="L42" s="348">
        <f t="shared" si="7"/>
        <v>0.99675001980894962</v>
      </c>
      <c r="M42" s="382">
        <f t="shared" si="12"/>
        <v>3.029453633704648</v>
      </c>
      <c r="N42" s="348">
        <f t="shared" si="15"/>
        <v>4.1082381280469773E-4</v>
      </c>
      <c r="O42" s="355"/>
      <c r="U42" s="355"/>
      <c r="V42" s="355"/>
      <c r="W42" s="355"/>
    </row>
    <row r="43" spans="2:23">
      <c r="B43" s="347" t="s">
        <v>77</v>
      </c>
      <c r="C43" s="348">
        <f t="shared" si="8"/>
        <v>3.029453633704648</v>
      </c>
      <c r="D43" s="377">
        <f t="shared" si="9"/>
        <v>8.4645309436940111E-2</v>
      </c>
      <c r="E43" s="353">
        <f t="shared" si="10"/>
        <v>3.7071605189556465</v>
      </c>
      <c r="F43" s="378">
        <f t="shared" si="13"/>
        <v>0.31379374925940817</v>
      </c>
      <c r="G43" s="379">
        <f t="shared" si="4"/>
        <v>18.481651839874282</v>
      </c>
      <c r="H43" s="353">
        <f t="shared" si="11"/>
        <v>64.806830631491337</v>
      </c>
      <c r="I43" s="380">
        <f t="shared" si="5"/>
        <v>-1.4570054567943247E-2</v>
      </c>
      <c r="J43" s="381">
        <f t="shared" si="14"/>
        <v>0.67496038286358773</v>
      </c>
      <c r="K43" s="350">
        <f t="shared" si="6"/>
        <v>-1.4570054567943247E-2</v>
      </c>
      <c r="L43" s="348">
        <f t="shared" si="7"/>
        <v>3.7071605189556465</v>
      </c>
      <c r="M43" s="382">
        <f t="shared" si="12"/>
        <v>3.029453633704648</v>
      </c>
      <c r="N43" s="348">
        <f t="shared" si="15"/>
        <v>-9.8742262991778993E-3</v>
      </c>
      <c r="O43" s="355"/>
      <c r="U43" s="355"/>
      <c r="V43" s="355"/>
      <c r="W43" s="355"/>
    </row>
    <row r="44" spans="2:23">
      <c r="B44" s="347" t="s">
        <v>78</v>
      </c>
      <c r="C44" s="348">
        <f t="shared" si="8"/>
        <v>3.029453633704648</v>
      </c>
      <c r="D44" s="377">
        <f t="shared" si="9"/>
        <v>8.1164723310824818E-2</v>
      </c>
      <c r="E44" s="353">
        <f t="shared" si="10"/>
        <v>9.4720571771836397</v>
      </c>
      <c r="F44" s="378">
        <f t="shared" si="13"/>
        <v>0.76879689997042244</v>
      </c>
      <c r="G44" s="379">
        <f t="shared" si="4"/>
        <v>26.886060204990375</v>
      </c>
      <c r="H44" s="353">
        <f t="shared" si="11"/>
        <v>64.806830631491337</v>
      </c>
      <c r="I44" s="380">
        <f t="shared" si="5"/>
        <v>-5.9473075096797834E-3</v>
      </c>
      <c r="J44" s="381">
        <f t="shared" si="14"/>
        <v>0.22552648273037224</v>
      </c>
      <c r="K44" s="350">
        <f t="shared" si="6"/>
        <v>-5.9473075096797834E-3</v>
      </c>
      <c r="L44" s="348">
        <f t="shared" si="7"/>
        <v>9.4720571771836397</v>
      </c>
      <c r="M44" s="382">
        <f t="shared" si="12"/>
        <v>3.029453633704648</v>
      </c>
      <c r="N44" s="348">
        <f t="shared" si="15"/>
        <v>-3.8316144436022187E-2</v>
      </c>
      <c r="O44" s="355"/>
      <c r="U44" s="355"/>
      <c r="V44" s="355"/>
      <c r="W44" s="355"/>
    </row>
    <row r="46" spans="2:23" ht="15">
      <c r="D46"/>
      <c r="F46" s="383">
        <f>SUM(F30:F44)</f>
        <v>-1.5304543150967069</v>
      </c>
      <c r="I46"/>
      <c r="J46" s="348">
        <f>SUM(J30:J44)</f>
        <v>6.8129094284487532</v>
      </c>
      <c r="K46"/>
      <c r="N46" s="348">
        <f>SUM(N30:N44)</f>
        <v>-3.046154729475731</v>
      </c>
    </row>
    <row r="47" spans="2:23">
      <c r="B47" s="355"/>
      <c r="F47" s="384"/>
      <c r="I47" s="355"/>
    </row>
    <row r="48" spans="2:23">
      <c r="B48" s="355"/>
      <c r="E48" s="385" t="s">
        <v>263</v>
      </c>
      <c r="F48" s="384"/>
      <c r="I48" s="348" t="s">
        <v>264</v>
      </c>
      <c r="M48" s="348" t="s">
        <v>265</v>
      </c>
    </row>
    <row r="49" spans="2:13">
      <c r="B49" s="355"/>
      <c r="E49" s="385"/>
      <c r="F49" s="384"/>
      <c r="I49" s="348"/>
      <c r="M49" s="348"/>
    </row>
    <row r="50" spans="2:13">
      <c r="B50" s="386" t="s">
        <v>266</v>
      </c>
      <c r="C50" s="387">
        <f>F46+J46+N46</f>
        <v>2.2363003838763156</v>
      </c>
      <c r="D50" s="355"/>
      <c r="E50" s="385"/>
      <c r="F50" s="384"/>
      <c r="I50" s="348"/>
      <c r="M50" s="348"/>
    </row>
    <row r="51" spans="2:13">
      <c r="B51" s="355"/>
      <c r="E51" s="385"/>
      <c r="F51" s="384"/>
      <c r="I51" s="348"/>
      <c r="M51" s="348"/>
    </row>
    <row r="52" spans="2:13">
      <c r="B52" s="355"/>
      <c r="E52" s="385"/>
      <c r="F52" s="384"/>
    </row>
    <row r="53" spans="2:13" ht="15">
      <c r="B53" s="64" t="s">
        <v>321</v>
      </c>
      <c r="F53" s="384"/>
    </row>
    <row r="54" spans="2:13">
      <c r="B54" s="355" t="s">
        <v>267</v>
      </c>
      <c r="F54" s="384"/>
    </row>
    <row r="55" spans="2:13">
      <c r="B55" s="355"/>
      <c r="F55" s="384"/>
    </row>
    <row r="56" spans="2:13">
      <c r="B56" s="388" t="s">
        <v>268</v>
      </c>
      <c r="G56" s="389">
        <f>(POWER(D6/C6,1/10)-1)*100</f>
        <v>0.45790729763104387</v>
      </c>
    </row>
    <row r="57" spans="2:13">
      <c r="B57" s="355"/>
      <c r="F57" s="384"/>
    </row>
    <row r="58" spans="2:13">
      <c r="B58" s="355"/>
      <c r="F58" s="384"/>
    </row>
    <row r="59" spans="2:13" ht="15">
      <c r="B59" s="390"/>
      <c r="C59" s="367"/>
      <c r="D59" s="367"/>
      <c r="E59" s="367"/>
      <c r="F59" s="384"/>
    </row>
    <row r="60" spans="2:13">
      <c r="B60" s="341" t="s">
        <v>64</v>
      </c>
      <c r="C60" s="348"/>
      <c r="F60" s="384"/>
    </row>
    <row r="61" spans="2:13">
      <c r="B61" s="347" t="s">
        <v>249</v>
      </c>
      <c r="C61" s="348">
        <f>$G$56*(F30/$C$29)</f>
        <v>0.1916866160170676</v>
      </c>
      <c r="D61" s="348">
        <f t="shared" ref="D61:D75" si="16">$G$56*(J30/$C$29)</f>
        <v>0.21888881975337784</v>
      </c>
      <c r="E61" s="348">
        <f t="shared" ref="E61:E75" si="17">$G$56*(N30/$C$29)</f>
        <v>-8.2847018831047586E-2</v>
      </c>
      <c r="F61" s="384">
        <f>SUM(C61:E61)</f>
        <v>0.3277284169393978</v>
      </c>
      <c r="G61" s="351"/>
    </row>
    <row r="62" spans="2:13">
      <c r="B62" s="347" t="s">
        <v>206</v>
      </c>
      <c r="C62" s="348">
        <f t="shared" ref="C62:C75" si="18">$G$56*(F31/$C$29)</f>
        <v>-1.304301334200652</v>
      </c>
      <c r="D62" s="348">
        <f t="shared" si="16"/>
        <v>0.78834024050637819</v>
      </c>
      <c r="E62" s="348">
        <f t="shared" si="17"/>
        <v>-0.30799147068017035</v>
      </c>
      <c r="F62" s="384">
        <f t="shared" ref="F62:F75" si="19">SUM(C62:E62)</f>
        <v>-0.82395256437444409</v>
      </c>
      <c r="G62" s="351"/>
    </row>
    <row r="63" spans="2:13">
      <c r="B63" s="347" t="s">
        <v>67</v>
      </c>
      <c r="C63" s="348">
        <f t="shared" si="18"/>
        <v>-3.8335786116701673E-2</v>
      </c>
      <c r="D63" s="348">
        <f t="shared" si="16"/>
        <v>1.045722363433307E-2</v>
      </c>
      <c r="E63" s="348">
        <f t="shared" si="17"/>
        <v>-2.8396244171263311E-3</v>
      </c>
      <c r="F63" s="384">
        <f t="shared" si="19"/>
        <v>-3.0718186899494935E-2</v>
      </c>
      <c r="G63" s="351"/>
    </row>
    <row r="64" spans="2:13">
      <c r="B64" s="347" t="s">
        <v>68</v>
      </c>
      <c r="C64" s="348">
        <f t="shared" si="18"/>
        <v>-4.3723081950810518E-2</v>
      </c>
      <c r="D64" s="348">
        <f t="shared" si="16"/>
        <v>-0.1349283800289614</v>
      </c>
      <c r="E64" s="348">
        <f t="shared" si="17"/>
        <v>-4.195699908670189E-2</v>
      </c>
      <c r="F64" s="384">
        <f t="shared" si="19"/>
        <v>-0.2206084610664738</v>
      </c>
      <c r="G64" s="351"/>
    </row>
    <row r="65" spans="2:7">
      <c r="B65" s="347" t="s">
        <v>69</v>
      </c>
      <c r="C65" s="348">
        <f t="shared" si="18"/>
        <v>0.10462894665947352</v>
      </c>
      <c r="D65" s="348">
        <f t="shared" si="16"/>
        <v>5.1117167386937987E-2</v>
      </c>
      <c r="E65" s="348">
        <f t="shared" si="17"/>
        <v>-1.2416346819362049E-2</v>
      </c>
      <c r="F65" s="384">
        <f t="shared" si="19"/>
        <v>0.14332976722704946</v>
      </c>
      <c r="G65" s="351"/>
    </row>
    <row r="66" spans="2:7">
      <c r="B66" s="347" t="s">
        <v>70</v>
      </c>
      <c r="C66" s="348">
        <f t="shared" si="18"/>
        <v>9.5767558689847307E-2</v>
      </c>
      <c r="D66" s="348">
        <f t="shared" si="16"/>
        <v>9.037096519771165E-3</v>
      </c>
      <c r="E66" s="348">
        <f t="shared" si="17"/>
        <v>-3.3334639924629209E-3</v>
      </c>
      <c r="F66" s="384">
        <f t="shared" si="19"/>
        <v>0.10147119121715555</v>
      </c>
      <c r="G66" s="351"/>
    </row>
    <row r="67" spans="2:7">
      <c r="B67" s="347" t="s">
        <v>71</v>
      </c>
      <c r="C67" s="348">
        <f t="shared" si="18"/>
        <v>0.14007189018398908</v>
      </c>
      <c r="D67" s="348">
        <f t="shared" si="16"/>
        <v>-4.6331887158099654E-2</v>
      </c>
      <c r="E67" s="348">
        <f t="shared" si="17"/>
        <v>5.3288665321114042E-3</v>
      </c>
      <c r="F67" s="384">
        <f t="shared" si="19"/>
        <v>9.9068869558000816E-2</v>
      </c>
      <c r="G67" s="351"/>
    </row>
    <row r="68" spans="2:7">
      <c r="B68" s="347" t="s">
        <v>72</v>
      </c>
      <c r="C68" s="348">
        <f t="shared" si="18"/>
        <v>6.9192861120000462E-2</v>
      </c>
      <c r="D68" s="348">
        <f t="shared" si="16"/>
        <v>8.4482241237152766E-3</v>
      </c>
      <c r="E68" s="348">
        <f t="shared" si="17"/>
        <v>-2.0932322961780873E-3</v>
      </c>
      <c r="F68" s="384">
        <f t="shared" si="19"/>
        <v>7.5547852947537658E-2</v>
      </c>
      <c r="G68" s="351"/>
    </row>
    <row r="69" spans="2:7">
      <c r="B69" s="347" t="s">
        <v>73</v>
      </c>
      <c r="C69" s="348">
        <f t="shared" si="18"/>
        <v>0.14029400146971535</v>
      </c>
      <c r="D69" s="348">
        <f t="shared" si="16"/>
        <v>-8.4453339481372416E-3</v>
      </c>
      <c r="E69" s="348">
        <f t="shared" si="17"/>
        <v>-2.32825436143029E-2</v>
      </c>
      <c r="F69" s="384">
        <f t="shared" si="19"/>
        <v>0.10856612390727521</v>
      </c>
      <c r="G69" s="351"/>
    </row>
    <row r="70" spans="2:7">
      <c r="B70" s="347" t="s">
        <v>82</v>
      </c>
      <c r="C70" s="348">
        <f t="shared" si="18"/>
        <v>9.2114227644699925E-2</v>
      </c>
      <c r="D70" s="348">
        <f t="shared" si="16"/>
        <v>3.6017042954242788E-2</v>
      </c>
      <c r="E70" s="348">
        <f t="shared" si="17"/>
        <v>9.9041359532665435E-3</v>
      </c>
      <c r="F70" s="384">
        <f t="shared" si="19"/>
        <v>0.13803540655220925</v>
      </c>
      <c r="G70" s="351"/>
    </row>
    <row r="71" spans="2:7">
      <c r="B71" s="347" t="s">
        <v>74</v>
      </c>
      <c r="C71" s="348">
        <f t="shared" si="18"/>
        <v>0.11756185234597599</v>
      </c>
      <c r="D71" s="348">
        <f t="shared" si="16"/>
        <v>-2.2249853754206534E-2</v>
      </c>
      <c r="E71" s="348">
        <f t="shared" si="17"/>
        <v>7.0475958462137877E-3</v>
      </c>
      <c r="F71" s="384">
        <f t="shared" si="19"/>
        <v>0.10235959443798325</v>
      </c>
      <c r="G71" s="351"/>
    </row>
    <row r="72" spans="2:7">
      <c r="B72" s="347" t="s">
        <v>75</v>
      </c>
      <c r="C72" s="348">
        <f t="shared" si="18"/>
        <v>3.7830275912982131E-2</v>
      </c>
      <c r="D72" s="348">
        <f t="shared" si="16"/>
        <v>-1.7966126426966589E-2</v>
      </c>
      <c r="E72" s="348">
        <f t="shared" si="17"/>
        <v>1.2703668675879227E-3</v>
      </c>
      <c r="F72" s="384">
        <f t="shared" si="19"/>
        <v>2.1134516353603465E-2</v>
      </c>
      <c r="G72" s="351"/>
    </row>
    <row r="73" spans="2:7">
      <c r="B73" s="347" t="s">
        <v>76</v>
      </c>
      <c r="C73" s="348">
        <f t="shared" si="18"/>
        <v>2.2455845923432059E-3</v>
      </c>
      <c r="D73" s="348">
        <f t="shared" si="16"/>
        <v>1.2889384210741125E-3</v>
      </c>
      <c r="E73" s="348">
        <f t="shared" si="17"/>
        <v>6.2096749008115482E-5</v>
      </c>
      <c r="F73" s="384">
        <f t="shared" si="19"/>
        <v>3.5966197624254337E-3</v>
      </c>
      <c r="G73" s="351"/>
    </row>
    <row r="74" spans="2:7">
      <c r="B74" s="347" t="s">
        <v>77</v>
      </c>
      <c r="C74" s="348">
        <f t="shared" si="18"/>
        <v>4.7430482559053307E-2</v>
      </c>
      <c r="D74" s="348">
        <f t="shared" si="16"/>
        <v>0.10202146073023952</v>
      </c>
      <c r="E74" s="348">
        <f t="shared" si="17"/>
        <v>-1.4925068436597007E-3</v>
      </c>
      <c r="F74" s="384">
        <f t="shared" si="19"/>
        <v>0.14795943644563311</v>
      </c>
      <c r="G74" s="351"/>
    </row>
    <row r="75" spans="2:7">
      <c r="B75" s="347" t="s">
        <v>78</v>
      </c>
      <c r="C75" s="348">
        <f t="shared" si="18"/>
        <v>0.11620501696277206</v>
      </c>
      <c r="D75" s="348">
        <f t="shared" si="16"/>
        <v>3.4088728443423075E-2</v>
      </c>
      <c r="E75" s="348">
        <f t="shared" si="17"/>
        <v>-5.7915532884007239E-3</v>
      </c>
      <c r="F75" s="384">
        <f t="shared" si="19"/>
        <v>0.14450219211779441</v>
      </c>
      <c r="G75" s="351"/>
    </row>
    <row r="76" spans="2:7">
      <c r="B76" s="352"/>
    </row>
    <row r="77" spans="2:7" ht="22.5">
      <c r="B77" s="352"/>
      <c r="C77" s="391" t="s">
        <v>269</v>
      </c>
      <c r="D77" s="392" t="s">
        <v>270</v>
      </c>
      <c r="E77" s="392" t="s">
        <v>271</v>
      </c>
      <c r="G77" s="391"/>
    </row>
    <row r="82" spans="3:7">
      <c r="C82" s="385" t="s">
        <v>272</v>
      </c>
      <c r="D82" s="385" t="s">
        <v>272</v>
      </c>
      <c r="E82" s="385" t="s">
        <v>272</v>
      </c>
      <c r="G82" s="393" t="s">
        <v>266</v>
      </c>
    </row>
    <row r="84" spans="3:7">
      <c r="C84" s="348">
        <f>SUM(C61:C75)</f>
        <v>-0.23133088811024438</v>
      </c>
      <c r="D84" s="348">
        <f>SUM(D61:D75)</f>
        <v>1.0297833611571214</v>
      </c>
      <c r="E84" s="348">
        <f>SUM(E61:E75)</f>
        <v>-0.46043169792122468</v>
      </c>
      <c r="G84" s="342">
        <f>SUM(C84:E84)</f>
        <v>0.33802077512565237</v>
      </c>
    </row>
  </sheetData>
  <pageMargins left="0.70866141732283472" right="0.70866141732283472" top="0.74803149606299213" bottom="0.74803149606299213" header="0.31496062992125984" footer="0.31496062992125984"/>
  <pageSetup scale="50" fitToWidth="2" orientation="landscape" r:id="rId1"/>
  <drawing r:id="rId2"/>
</worksheet>
</file>

<file path=xl/worksheets/sheet23.xml><?xml version="1.0" encoding="utf-8"?>
<worksheet xmlns="http://schemas.openxmlformats.org/spreadsheetml/2006/main" xmlns:r="http://schemas.openxmlformats.org/officeDocument/2006/relationships">
  <dimension ref="B1:W90"/>
  <sheetViews>
    <sheetView zoomScaleNormal="100" workbookViewId="0"/>
  </sheetViews>
  <sheetFormatPr defaultRowHeight="11.25"/>
  <cols>
    <col min="1" max="1" width="9.140625" style="337"/>
    <col min="2" max="2" width="31.140625" style="337" customWidth="1"/>
    <col min="3" max="14" width="15.7109375" style="337" customWidth="1"/>
    <col min="15" max="16384" width="9.140625" style="337"/>
  </cols>
  <sheetData>
    <row r="1" spans="2:16" ht="15">
      <c r="B1" s="11" t="str">
        <f>ToC!B49</f>
        <v>Appendix Table 34: CSLS Labour Productivity Growth Decomposition for Alberta, Oil and Gas Extraction, 2000-2010</v>
      </c>
    </row>
    <row r="3" spans="2:16" ht="15">
      <c r="B3" s="413" t="s">
        <v>294</v>
      </c>
    </row>
    <row r="5" spans="2:16" ht="45">
      <c r="B5" s="338"/>
      <c r="C5" s="339" t="s">
        <v>241</v>
      </c>
      <c r="D5" s="339" t="s">
        <v>242</v>
      </c>
      <c r="E5" s="340" t="s">
        <v>243</v>
      </c>
      <c r="F5" s="339" t="s">
        <v>244</v>
      </c>
      <c r="G5" s="339" t="s">
        <v>245</v>
      </c>
      <c r="H5" s="339" t="s">
        <v>246</v>
      </c>
      <c r="I5" s="339" t="s">
        <v>247</v>
      </c>
      <c r="J5" s="339" t="s">
        <v>248</v>
      </c>
    </row>
    <row r="6" spans="2:16">
      <c r="B6" s="341" t="s">
        <v>64</v>
      </c>
      <c r="C6" s="342">
        <v>64.806830631491337</v>
      </c>
      <c r="D6" s="342">
        <v>67.836284265195985</v>
      </c>
      <c r="E6" s="343">
        <f>D6-C6</f>
        <v>3.029453633704648</v>
      </c>
      <c r="F6" s="344">
        <f>SUM(F7:F23)</f>
        <v>2504.8598011287622</v>
      </c>
      <c r="G6" s="344">
        <v>3070.4989999999998</v>
      </c>
      <c r="H6" s="345">
        <f>F6/F$6</f>
        <v>1</v>
      </c>
      <c r="I6" s="345">
        <f t="shared" ref="I6:I23" si="0">G6/G$6</f>
        <v>1</v>
      </c>
      <c r="J6" s="345">
        <f>I6-H6</f>
        <v>0</v>
      </c>
      <c r="L6" s="346"/>
      <c r="M6" s="346"/>
    </row>
    <row r="7" spans="2:16">
      <c r="B7" s="347" t="s">
        <v>249</v>
      </c>
      <c r="C7" s="348">
        <v>21.17373837778819</v>
      </c>
      <c r="D7" s="348">
        <v>40.717839126280424</v>
      </c>
      <c r="E7" s="343">
        <f t="shared" ref="E7:E23" si="1">D7-C7</f>
        <v>19.544100748492234</v>
      </c>
      <c r="F7" s="349">
        <v>162.53476435223595</v>
      </c>
      <c r="G7" s="349">
        <v>97.331000000000003</v>
      </c>
      <c r="H7" s="350">
        <f t="shared" ref="H7:H23" si="2">F7/F$6</f>
        <v>6.488776907952816E-2</v>
      </c>
      <c r="I7" s="350">
        <f t="shared" si="0"/>
        <v>3.1698756456198164E-2</v>
      </c>
      <c r="J7" s="350">
        <f t="shared" ref="J7:J23" si="3">I7-H7</f>
        <v>-3.3189012623329996E-2</v>
      </c>
      <c r="O7" s="351"/>
      <c r="P7" s="351"/>
    </row>
    <row r="8" spans="2:16">
      <c r="B8" s="347" t="s">
        <v>11</v>
      </c>
      <c r="C8" s="348">
        <v>1317.2497355315384</v>
      </c>
      <c r="D8" s="348">
        <v>583.85270736178256</v>
      </c>
      <c r="E8" s="343">
        <f t="shared" si="1"/>
        <v>-733.3970281697558</v>
      </c>
      <c r="F8" s="349">
        <v>47.147551694090311</v>
      </c>
      <c r="G8" s="349">
        <v>105.28700000000001</v>
      </c>
      <c r="H8" s="350">
        <f t="shared" si="2"/>
        <v>1.8822431368352138E-2</v>
      </c>
      <c r="I8" s="350">
        <f t="shared" si="0"/>
        <v>3.4289866239982494E-2</v>
      </c>
      <c r="J8" s="350">
        <f t="shared" si="3"/>
        <v>1.5467434871630357E-2</v>
      </c>
      <c r="O8" s="351"/>
      <c r="P8" s="351"/>
    </row>
    <row r="9" spans="2:16">
      <c r="B9" s="347" t="s">
        <v>19</v>
      </c>
      <c r="C9" s="348">
        <v>119.22921076887427</v>
      </c>
      <c r="D9" s="348">
        <v>89.429204765863119</v>
      </c>
      <c r="E9" s="343">
        <f t="shared" si="1"/>
        <v>-29.800006003011148</v>
      </c>
      <c r="F9" s="349">
        <v>8.4299811557788935</v>
      </c>
      <c r="G9" s="349">
        <v>7.218</v>
      </c>
      <c r="H9" s="350">
        <f t="shared" si="2"/>
        <v>3.3654502946552541E-3</v>
      </c>
      <c r="I9" s="350">
        <f t="shared" si="0"/>
        <v>2.3507579712613489E-3</v>
      </c>
      <c r="J9" s="350">
        <f t="shared" si="3"/>
        <v>-1.0146923233939052E-3</v>
      </c>
      <c r="O9" s="351"/>
      <c r="P9" s="351"/>
    </row>
    <row r="10" spans="2:16">
      <c r="B10" s="347" t="s">
        <v>5</v>
      </c>
      <c r="C10" s="348">
        <v>38.698401198319729</v>
      </c>
      <c r="D10" s="348">
        <v>48.336111422227795</v>
      </c>
      <c r="E10" s="343">
        <f t="shared" si="1"/>
        <v>9.6377102239080656</v>
      </c>
      <c r="F10" s="349">
        <v>119.64060159159827</v>
      </c>
      <c r="G10" s="349">
        <v>151.78299999999999</v>
      </c>
      <c r="H10" s="350">
        <f t="shared" si="2"/>
        <v>4.7763392401317134E-2</v>
      </c>
      <c r="I10" s="350">
        <f t="shared" si="0"/>
        <v>4.943268178885582E-2</v>
      </c>
      <c r="J10" s="350">
        <f t="shared" si="3"/>
        <v>1.6692893875386861E-3</v>
      </c>
      <c r="O10" s="351"/>
      <c r="P10" s="351"/>
    </row>
    <row r="11" spans="2:16">
      <c r="B11" s="347" t="s">
        <v>67</v>
      </c>
      <c r="C11" s="348">
        <v>194.19449531604346</v>
      </c>
      <c r="D11" s="348">
        <v>162.08915746389681</v>
      </c>
      <c r="E11" s="343">
        <f t="shared" si="1"/>
        <v>-32.105337852146647</v>
      </c>
      <c r="F11" s="349">
        <v>19.78779019645242</v>
      </c>
      <c r="G11" s="349">
        <v>25.898</v>
      </c>
      <c r="H11" s="350">
        <f t="shared" si="2"/>
        <v>7.8997595743823552E-3</v>
      </c>
      <c r="I11" s="350">
        <f t="shared" si="0"/>
        <v>8.4344596757725699E-3</v>
      </c>
      <c r="J11" s="350">
        <f t="shared" si="3"/>
        <v>5.3470010139021473E-4</v>
      </c>
      <c r="O11" s="351"/>
      <c r="P11" s="351"/>
    </row>
    <row r="12" spans="2:16">
      <c r="B12" s="347" t="s">
        <v>68</v>
      </c>
      <c r="C12" s="348">
        <v>47.278371190369128</v>
      </c>
      <c r="D12" s="348">
        <v>44.857217942077575</v>
      </c>
      <c r="E12" s="343">
        <f t="shared" si="1"/>
        <v>-2.421153248291553</v>
      </c>
      <c r="F12" s="349">
        <v>299.26687990021708</v>
      </c>
      <c r="G12" s="349">
        <v>523.21699999999998</v>
      </c>
      <c r="H12" s="350">
        <f t="shared" si="2"/>
        <v>0.11947450303021302</v>
      </c>
      <c r="I12" s="350">
        <f t="shared" si="0"/>
        <v>0.17040129307972418</v>
      </c>
      <c r="J12" s="350">
        <f t="shared" si="3"/>
        <v>5.0926790049511159E-2</v>
      </c>
      <c r="O12" s="351"/>
      <c r="P12" s="351"/>
    </row>
    <row r="13" spans="2:16">
      <c r="B13" s="347" t="s">
        <v>69</v>
      </c>
      <c r="C13" s="348">
        <v>53.181915697597042</v>
      </c>
      <c r="D13" s="348">
        <v>59.035058180729131</v>
      </c>
      <c r="E13" s="343">
        <f t="shared" si="1"/>
        <v>5.8531424831320891</v>
      </c>
      <c r="F13" s="349">
        <v>296.23265091333195</v>
      </c>
      <c r="G13" s="349">
        <v>273.80200000000002</v>
      </c>
      <c r="H13" s="350">
        <f t="shared" si="2"/>
        <v>0.11826316617793976</v>
      </c>
      <c r="I13" s="350">
        <f t="shared" si="0"/>
        <v>8.9171825165876961E-2</v>
      </c>
      <c r="J13" s="350">
        <f t="shared" si="3"/>
        <v>-2.9091341012062802E-2</v>
      </c>
      <c r="O13" s="351"/>
      <c r="P13" s="351"/>
    </row>
    <row r="14" spans="2:16">
      <c r="B14" s="347" t="s">
        <v>70</v>
      </c>
      <c r="C14" s="348">
        <v>46.082313633692912</v>
      </c>
      <c r="D14" s="348">
        <v>56.018576667060969</v>
      </c>
      <c r="E14" s="343">
        <f t="shared" si="1"/>
        <v>9.9362630333680571</v>
      </c>
      <c r="F14" s="349">
        <v>159.72228145791144</v>
      </c>
      <c r="G14" s="349">
        <v>185.98599999999999</v>
      </c>
      <c r="H14" s="350">
        <f t="shared" si="2"/>
        <v>6.3764958576099137E-2</v>
      </c>
      <c r="I14" s="350">
        <f t="shared" si="0"/>
        <v>6.0571913555418841E-2</v>
      </c>
      <c r="J14" s="350">
        <f t="shared" si="3"/>
        <v>-3.1930450206802963E-3</v>
      </c>
      <c r="O14" s="351"/>
      <c r="P14" s="351"/>
    </row>
    <row r="15" spans="2:16">
      <c r="B15" s="347" t="s">
        <v>71</v>
      </c>
      <c r="C15" s="348">
        <v>21.118800987491408</v>
      </c>
      <c r="D15" s="348">
        <v>29.173037622790307</v>
      </c>
      <c r="E15" s="343">
        <f t="shared" si="1"/>
        <v>8.0542366352988992</v>
      </c>
      <c r="F15" s="349">
        <v>288.20185528127979</v>
      </c>
      <c r="G15" s="349">
        <v>374.82600000000002</v>
      </c>
      <c r="H15" s="350">
        <f t="shared" si="2"/>
        <v>0.11505708030102431</v>
      </c>
      <c r="I15" s="350">
        <f t="shared" si="0"/>
        <v>0.12207331772457833</v>
      </c>
      <c r="J15" s="350">
        <f t="shared" si="3"/>
        <v>7.0162374235540198E-3</v>
      </c>
      <c r="O15" s="351"/>
      <c r="P15" s="351"/>
    </row>
    <row r="16" spans="2:16">
      <c r="B16" s="347" t="s">
        <v>72</v>
      </c>
      <c r="C16" s="348">
        <v>47.430281339765116</v>
      </c>
      <c r="D16" s="348">
        <v>54.765155099750217</v>
      </c>
      <c r="E16" s="343">
        <f t="shared" si="1"/>
        <v>7.3348737599851006</v>
      </c>
      <c r="F16" s="349">
        <v>156.32873496400305</v>
      </c>
      <c r="G16" s="349">
        <v>181.75399999999999</v>
      </c>
      <c r="H16" s="350">
        <f t="shared" si="2"/>
        <v>6.2410173572811062E-2</v>
      </c>
      <c r="I16" s="350">
        <f t="shared" si="0"/>
        <v>5.9193635952983541E-2</v>
      </c>
      <c r="J16" s="350">
        <f t="shared" si="3"/>
        <v>-3.2165376198275211E-3</v>
      </c>
      <c r="O16" s="351"/>
      <c r="P16" s="351"/>
    </row>
    <row r="17" spans="2:23">
      <c r="B17" s="347" t="s">
        <v>73</v>
      </c>
      <c r="C17" s="348">
        <v>80.285399750377863</v>
      </c>
      <c r="D17" s="348">
        <v>125.98699196505187</v>
      </c>
      <c r="E17" s="343">
        <f t="shared" si="1"/>
        <v>45.701592214674008</v>
      </c>
      <c r="F17" s="349">
        <v>50.871897813991154</v>
      </c>
      <c r="G17" s="349">
        <v>51.276000000000003</v>
      </c>
      <c r="H17" s="350">
        <f t="shared" si="2"/>
        <v>2.0309279501817549E-2</v>
      </c>
      <c r="I17" s="350">
        <f t="shared" si="0"/>
        <v>1.6699565770905644E-2</v>
      </c>
      <c r="J17" s="350">
        <f t="shared" si="3"/>
        <v>-3.6097137309119044E-3</v>
      </c>
      <c r="O17" s="351"/>
      <c r="P17" s="351"/>
    </row>
    <row r="18" spans="2:23">
      <c r="B18" s="347" t="s">
        <v>82</v>
      </c>
      <c r="C18" s="348">
        <v>91.493112142407838</v>
      </c>
      <c r="D18" s="348">
        <v>101.86088504088504</v>
      </c>
      <c r="E18" s="343">
        <f t="shared" si="1"/>
        <v>10.367772898477199</v>
      </c>
      <c r="F18" s="349">
        <v>147.23511758989312</v>
      </c>
      <c r="G18" s="349">
        <v>207.9</v>
      </c>
      <c r="H18" s="350">
        <f t="shared" si="2"/>
        <v>5.8779783812069927E-2</v>
      </c>
      <c r="I18" s="350">
        <f t="shared" si="0"/>
        <v>6.7708864259522647E-2</v>
      </c>
      <c r="J18" s="350">
        <f t="shared" si="3"/>
        <v>8.9290804474527197E-3</v>
      </c>
      <c r="O18" s="351"/>
      <c r="P18" s="351"/>
    </row>
    <row r="19" spans="2:23">
      <c r="B19" s="347" t="s">
        <v>74</v>
      </c>
      <c r="C19" s="348">
        <v>40.964590226135471</v>
      </c>
      <c r="D19" s="348">
        <v>51.546024933578586</v>
      </c>
      <c r="E19" s="343">
        <f t="shared" si="1"/>
        <v>10.581434707443115</v>
      </c>
      <c r="F19" s="349">
        <v>184.1162123604652</v>
      </c>
      <c r="G19" s="349">
        <v>244.65</v>
      </c>
      <c r="H19" s="350">
        <f t="shared" si="2"/>
        <v>7.3503599793288674E-2</v>
      </c>
      <c r="I19" s="350">
        <f t="shared" si="0"/>
        <v>7.9677602891256444E-2</v>
      </c>
      <c r="J19" s="350">
        <f t="shared" si="3"/>
        <v>6.1740030979677701E-3</v>
      </c>
      <c r="O19" s="351"/>
      <c r="P19" s="351"/>
    </row>
    <row r="20" spans="2:23">
      <c r="B20" s="347" t="s">
        <v>75</v>
      </c>
      <c r="C20" s="348">
        <v>28.964972788563138</v>
      </c>
      <c r="D20" s="348">
        <v>34.528768416439092</v>
      </c>
      <c r="E20" s="343">
        <f t="shared" si="1"/>
        <v>5.5637956278759546</v>
      </c>
      <c r="F20" s="349">
        <v>112.67783868933775</v>
      </c>
      <c r="G20" s="349">
        <v>148.30500000000001</v>
      </c>
      <c r="H20" s="350">
        <f t="shared" si="2"/>
        <v>4.4983690759283955E-2</v>
      </c>
      <c r="I20" s="350">
        <f t="shared" si="0"/>
        <v>4.829996687834779E-2</v>
      </c>
      <c r="J20" s="350">
        <f t="shared" si="3"/>
        <v>3.3162761190638351E-3</v>
      </c>
      <c r="O20" s="351"/>
      <c r="P20" s="351"/>
    </row>
    <row r="21" spans="2:23">
      <c r="B21" s="347" t="s">
        <v>76</v>
      </c>
      <c r="C21" s="348">
        <v>22.614126046200575</v>
      </c>
      <c r="D21" s="348">
        <v>23.610876066009524</v>
      </c>
      <c r="E21" s="343">
        <f t="shared" si="1"/>
        <v>0.99675001980894962</v>
      </c>
      <c r="F21" s="349">
        <v>37.334757514456037</v>
      </c>
      <c r="G21" s="349">
        <v>45.145000000000003</v>
      </c>
      <c r="H21" s="350">
        <f t="shared" si="2"/>
        <v>1.490492900945271E-2</v>
      </c>
      <c r="I21" s="350">
        <f t="shared" si="0"/>
        <v>1.47028219191734E-2</v>
      </c>
      <c r="J21" s="350">
        <f t="shared" si="3"/>
        <v>-2.0210709027931005E-4</v>
      </c>
      <c r="O21" s="351"/>
      <c r="P21" s="351"/>
    </row>
    <row r="22" spans="2:23">
      <c r="B22" s="347" t="s">
        <v>77</v>
      </c>
      <c r="C22" s="348">
        <v>18.481651839874282</v>
      </c>
      <c r="D22" s="348">
        <v>22.188812358829928</v>
      </c>
      <c r="E22" s="343">
        <f t="shared" si="1"/>
        <v>3.7071605189556465</v>
      </c>
      <c r="F22" s="349">
        <v>212.02463296269636</v>
      </c>
      <c r="G22" s="349">
        <v>215.166</v>
      </c>
      <c r="H22" s="350">
        <f t="shared" si="2"/>
        <v>8.4645309436940111E-2</v>
      </c>
      <c r="I22" s="350">
        <f t="shared" si="0"/>
        <v>7.0075254868996864E-2</v>
      </c>
      <c r="J22" s="350">
        <f t="shared" si="3"/>
        <v>-1.4570054567943247E-2</v>
      </c>
      <c r="O22" s="351"/>
      <c r="P22" s="351"/>
    </row>
    <row r="23" spans="2:23">
      <c r="B23" s="347" t="s">
        <v>78</v>
      </c>
      <c r="C23" s="348">
        <v>26.886060204990375</v>
      </c>
      <c r="D23" s="348">
        <v>36.358117382174015</v>
      </c>
      <c r="E23" s="343">
        <f t="shared" si="1"/>
        <v>9.4720571771836397</v>
      </c>
      <c r="F23" s="349">
        <v>203.30625269102367</v>
      </c>
      <c r="G23" s="349">
        <v>230.95500000000001</v>
      </c>
      <c r="H23" s="350">
        <f t="shared" si="2"/>
        <v>8.1164723310824818E-2</v>
      </c>
      <c r="I23" s="350">
        <f t="shared" si="0"/>
        <v>7.5217415801145035E-2</v>
      </c>
      <c r="J23" s="350">
        <f t="shared" si="3"/>
        <v>-5.9473075096797834E-3</v>
      </c>
      <c r="O23" s="351"/>
      <c r="P23" s="351"/>
    </row>
    <row r="24" spans="2:23">
      <c r="B24" s="352"/>
      <c r="C24" s="348"/>
      <c r="D24" s="348"/>
      <c r="E24" s="353"/>
      <c r="F24" s="349"/>
      <c r="G24" s="349"/>
      <c r="H24" s="350"/>
      <c r="I24" s="350"/>
      <c r="J24" s="354"/>
    </row>
    <row r="25" spans="2:23">
      <c r="B25" s="352"/>
      <c r="C25" s="348"/>
      <c r="D25" s="348"/>
      <c r="E25" s="353"/>
      <c r="F25" s="349"/>
      <c r="G25" s="349"/>
      <c r="H25" s="350"/>
      <c r="I25" s="350"/>
      <c r="J25" s="354"/>
      <c r="M25" s="355"/>
    </row>
    <row r="26" spans="2:23" ht="15">
      <c r="B26" s="64" t="s">
        <v>298</v>
      </c>
    </row>
    <row r="29" spans="2:23" s="75" customFormat="1" ht="18">
      <c r="B29" s="356"/>
      <c r="C29" s="357" t="s">
        <v>250</v>
      </c>
      <c r="D29" s="358"/>
      <c r="E29" s="359" t="s">
        <v>251</v>
      </c>
      <c r="F29"/>
      <c r="G29" s="360"/>
      <c r="H29" s="249"/>
      <c r="I29" s="361" t="s">
        <v>252</v>
      </c>
      <c r="J29" s="8"/>
      <c r="K29" s="362" t="s">
        <v>253</v>
      </c>
      <c r="L29" s="363" t="s">
        <v>254</v>
      </c>
    </row>
    <row r="30" spans="2:23" ht="33.75">
      <c r="B30" s="338"/>
      <c r="C30" s="339" t="s">
        <v>255</v>
      </c>
      <c r="D30" s="364" t="s">
        <v>256</v>
      </c>
      <c r="E30" s="365" t="s">
        <v>257</v>
      </c>
      <c r="F30" s="366"/>
      <c r="G30" s="364" t="s">
        <v>258</v>
      </c>
      <c r="H30" s="365" t="s">
        <v>259</v>
      </c>
      <c r="I30" s="365" t="s">
        <v>260</v>
      </c>
      <c r="J30" s="338"/>
      <c r="K30" s="365" t="s">
        <v>260</v>
      </c>
      <c r="L30" s="365" t="s">
        <v>257</v>
      </c>
      <c r="M30" s="365" t="s">
        <v>261</v>
      </c>
      <c r="N30" s="367"/>
    </row>
    <row r="31" spans="2:23">
      <c r="B31" s="341" t="s">
        <v>64</v>
      </c>
      <c r="C31" s="368">
        <f>$E$6</f>
        <v>3.029453633704648</v>
      </c>
      <c r="D31" s="369">
        <f>H6</f>
        <v>1</v>
      </c>
      <c r="E31" s="370">
        <f>E6</f>
        <v>3.029453633704648</v>
      </c>
      <c r="F31" s="371"/>
      <c r="G31" s="372">
        <f>C6</f>
        <v>64.806830631491337</v>
      </c>
      <c r="H31" s="370">
        <f>$C$6</f>
        <v>64.806830631491337</v>
      </c>
      <c r="I31" s="373">
        <f>J6</f>
        <v>0</v>
      </c>
      <c r="J31" s="341"/>
      <c r="K31" s="374">
        <f>J6</f>
        <v>0</v>
      </c>
      <c r="L31" s="375">
        <f>E6</f>
        <v>3.029453633704648</v>
      </c>
      <c r="M31" s="375">
        <f>$E$6</f>
        <v>3.029453633704648</v>
      </c>
      <c r="N31" s="376"/>
    </row>
    <row r="32" spans="2:23">
      <c r="B32" s="347" t="s">
        <v>249</v>
      </c>
      <c r="C32" s="348">
        <f t="shared" ref="C32:C48" si="4">$E$6</f>
        <v>3.029453633704648</v>
      </c>
      <c r="D32" s="377">
        <f t="shared" ref="D32:D48" si="5">H7</f>
        <v>6.488776907952816E-2</v>
      </c>
      <c r="E32" s="353">
        <f t="shared" ref="E32:E48" si="6">E7</f>
        <v>19.544100748492234</v>
      </c>
      <c r="F32" s="378">
        <f>D32*E32</f>
        <v>1.2681730962351976</v>
      </c>
      <c r="G32" s="379">
        <f t="shared" ref="G32:G48" si="7">C7</f>
        <v>21.17373837778819</v>
      </c>
      <c r="H32" s="353">
        <f t="shared" ref="H32:H48" si="8">$C$6</f>
        <v>64.806830631491337</v>
      </c>
      <c r="I32" s="380">
        <f t="shared" ref="I32:I48" si="9">J7</f>
        <v>-3.3189012623329996E-2</v>
      </c>
      <c r="J32" s="381">
        <f>(G32-H32)*I32</f>
        <v>1.4481392496030761</v>
      </c>
      <c r="K32" s="350">
        <f t="shared" ref="K32:K48" si="10">J7</f>
        <v>-3.3189012623329996E-2</v>
      </c>
      <c r="L32" s="348">
        <f t="shared" ref="L32:L48" si="11">E7</f>
        <v>19.544100748492234</v>
      </c>
      <c r="M32" s="382">
        <f t="shared" ref="M32:M48" si="12">$E$6</f>
        <v>3.029453633704648</v>
      </c>
      <c r="N32" s="348">
        <f>K32*(L32-M32)</f>
        <v>-0.54810483156252543</v>
      </c>
      <c r="O32" s="355"/>
      <c r="U32" s="355"/>
      <c r="V32" s="355"/>
      <c r="W32" s="355"/>
    </row>
    <row r="33" spans="2:23">
      <c r="B33" s="347" t="s">
        <v>11</v>
      </c>
      <c r="C33" s="348">
        <f t="shared" si="4"/>
        <v>3.029453633704648</v>
      </c>
      <c r="D33" s="377">
        <f t="shared" si="5"/>
        <v>1.8822431368352138E-2</v>
      </c>
      <c r="E33" s="353">
        <f t="shared" si="6"/>
        <v>-733.3970281697558</v>
      </c>
      <c r="F33" s="378">
        <f t="shared" ref="F33:F48" si="13">D33*E33</f>
        <v>-13.804315228478648</v>
      </c>
      <c r="G33" s="379">
        <f t="shared" si="7"/>
        <v>1317.2497355315384</v>
      </c>
      <c r="H33" s="353">
        <f t="shared" si="8"/>
        <v>64.806830631491337</v>
      </c>
      <c r="I33" s="380">
        <f t="shared" si="9"/>
        <v>1.5467434871630357E-2</v>
      </c>
      <c r="J33" s="381">
        <f t="shared" ref="J33:J48" si="14">(G33-H33)*I33</f>
        <v>19.372079061977011</v>
      </c>
      <c r="K33" s="350">
        <f t="shared" si="10"/>
        <v>1.5467434871630357E-2</v>
      </c>
      <c r="L33" s="348">
        <f t="shared" si="11"/>
        <v>-733.3970281697558</v>
      </c>
      <c r="M33" s="382">
        <f t="shared" si="12"/>
        <v>3.029453633704648</v>
      </c>
      <c r="N33" s="348">
        <f t="shared" ref="N33:N48" si="15">K33*(L33-M33)</f>
        <v>-11.390628645038902</v>
      </c>
      <c r="O33" s="355"/>
      <c r="U33" s="355"/>
      <c r="V33" s="355"/>
      <c r="W33" s="355"/>
    </row>
    <row r="34" spans="2:23">
      <c r="B34" s="347" t="s">
        <v>19</v>
      </c>
      <c r="C34" s="348">
        <f t="shared" si="4"/>
        <v>3.029453633704648</v>
      </c>
      <c r="D34" s="377">
        <f t="shared" si="5"/>
        <v>3.3654502946552541E-3</v>
      </c>
      <c r="E34" s="353">
        <f t="shared" si="6"/>
        <v>-29.800006003011148</v>
      </c>
      <c r="F34" s="378">
        <f t="shared" si="13"/>
        <v>-0.10029043898356221</v>
      </c>
      <c r="G34" s="379">
        <f t="shared" si="7"/>
        <v>119.22921076887427</v>
      </c>
      <c r="H34" s="353">
        <f t="shared" si="8"/>
        <v>64.806830631491337</v>
      </c>
      <c r="I34" s="380">
        <f t="shared" si="9"/>
        <v>-1.0146923233939052E-3</v>
      </c>
      <c r="J34" s="381">
        <f t="shared" si="14"/>
        <v>-5.5221971346227403E-2</v>
      </c>
      <c r="K34" s="350">
        <f t="shared" si="10"/>
        <v>-1.0146923233939052E-3</v>
      </c>
      <c r="L34" s="348">
        <f t="shared" si="11"/>
        <v>-29.800006003011148</v>
      </c>
      <c r="M34" s="382">
        <f t="shared" si="12"/>
        <v>3.029453633704648</v>
      </c>
      <c r="N34" s="348">
        <f t="shared" si="15"/>
        <v>3.3311800674545582E-2</v>
      </c>
      <c r="O34" s="355"/>
      <c r="U34" s="355"/>
      <c r="V34" s="355"/>
      <c r="W34" s="355"/>
    </row>
    <row r="35" spans="2:23">
      <c r="B35" s="347" t="s">
        <v>5</v>
      </c>
      <c r="C35" s="348">
        <f t="shared" si="4"/>
        <v>3.029453633704648</v>
      </c>
      <c r="D35" s="377">
        <f t="shared" si="5"/>
        <v>4.7763392401317134E-2</v>
      </c>
      <c r="E35" s="353">
        <f t="shared" si="6"/>
        <v>9.6377102239080656</v>
      </c>
      <c r="F35" s="378">
        <f t="shared" si="13"/>
        <v>0.46032973527470694</v>
      </c>
      <c r="G35" s="379">
        <f t="shared" si="7"/>
        <v>38.698401198319729</v>
      </c>
      <c r="H35" s="353">
        <f t="shared" si="8"/>
        <v>64.806830631491337</v>
      </c>
      <c r="I35" s="380">
        <f t="shared" si="9"/>
        <v>1.6692893875386861E-3</v>
      </c>
      <c r="J35" s="381">
        <f t="shared" si="14"/>
        <v>-4.3582524178096035E-2</v>
      </c>
      <c r="K35" s="350">
        <f t="shared" si="10"/>
        <v>1.6692893875386861E-3</v>
      </c>
      <c r="L35" s="348">
        <f t="shared" si="11"/>
        <v>9.6377102239080656</v>
      </c>
      <c r="M35" s="382">
        <f t="shared" si="12"/>
        <v>3.029453633704648</v>
      </c>
      <c r="N35" s="348">
        <f t="shared" si="15"/>
        <v>1.1031092596159149E-2</v>
      </c>
      <c r="O35" s="355"/>
      <c r="U35" s="355"/>
      <c r="V35" s="355"/>
      <c r="W35" s="355"/>
    </row>
    <row r="36" spans="2:23">
      <c r="B36" s="347" t="s">
        <v>67</v>
      </c>
      <c r="C36" s="348">
        <f t="shared" si="4"/>
        <v>3.029453633704648</v>
      </c>
      <c r="D36" s="377">
        <f t="shared" si="5"/>
        <v>7.8997595743823552E-3</v>
      </c>
      <c r="E36" s="353">
        <f t="shared" si="6"/>
        <v>-32.105337852146647</v>
      </c>
      <c r="F36" s="378">
        <f t="shared" si="13"/>
        <v>-0.25362445008627571</v>
      </c>
      <c r="G36" s="379">
        <f t="shared" si="7"/>
        <v>194.19449531604346</v>
      </c>
      <c r="H36" s="353">
        <f t="shared" si="8"/>
        <v>64.806830631491337</v>
      </c>
      <c r="I36" s="380">
        <f t="shared" si="9"/>
        <v>5.3470010139021473E-4</v>
      </c>
      <c r="J36" s="381">
        <f t="shared" si="14"/>
        <v>6.9183597425473128E-2</v>
      </c>
      <c r="K36" s="350">
        <f t="shared" si="10"/>
        <v>5.3470010139021473E-4</v>
      </c>
      <c r="L36" s="348">
        <f t="shared" si="11"/>
        <v>-32.105337852146647</v>
      </c>
      <c r="M36" s="382">
        <f t="shared" si="12"/>
        <v>3.029453633704648</v>
      </c>
      <c r="N36" s="348">
        <f t="shared" si="15"/>
        <v>-1.8786576569808741E-2</v>
      </c>
      <c r="O36" s="355"/>
      <c r="U36" s="355"/>
      <c r="V36" s="355"/>
      <c r="W36" s="355"/>
    </row>
    <row r="37" spans="2:23">
      <c r="B37" s="347" t="s">
        <v>68</v>
      </c>
      <c r="C37" s="348">
        <f t="shared" si="4"/>
        <v>3.029453633704648</v>
      </c>
      <c r="D37" s="377">
        <f t="shared" si="5"/>
        <v>0.11947450303021302</v>
      </c>
      <c r="E37" s="353">
        <f t="shared" si="6"/>
        <v>-2.421153248291553</v>
      </c>
      <c r="F37" s="378">
        <f t="shared" si="13"/>
        <v>-0.28926608109961927</v>
      </c>
      <c r="G37" s="379">
        <f t="shared" si="7"/>
        <v>47.278371190369128</v>
      </c>
      <c r="H37" s="353">
        <f t="shared" si="8"/>
        <v>64.806830631491337</v>
      </c>
      <c r="I37" s="380">
        <f t="shared" si="9"/>
        <v>5.0926790049511159E-2</v>
      </c>
      <c r="J37" s="381">
        <f t="shared" si="14"/>
        <v>-0.89266817384940245</v>
      </c>
      <c r="K37" s="350">
        <f t="shared" si="10"/>
        <v>5.0926790049511159E-2</v>
      </c>
      <c r="L37" s="348">
        <f t="shared" si="11"/>
        <v>-2.421153248291553</v>
      </c>
      <c r="M37" s="382">
        <f t="shared" si="12"/>
        <v>3.029453633704648</v>
      </c>
      <c r="N37" s="348">
        <f t="shared" si="15"/>
        <v>-0.27758191232184115</v>
      </c>
      <c r="O37" s="355"/>
      <c r="U37" s="355"/>
      <c r="V37" s="355"/>
      <c r="W37" s="355"/>
    </row>
    <row r="38" spans="2:23">
      <c r="B38" s="347" t="s">
        <v>69</v>
      </c>
      <c r="C38" s="348">
        <f t="shared" si="4"/>
        <v>3.029453633704648</v>
      </c>
      <c r="D38" s="377">
        <f t="shared" si="5"/>
        <v>0.11826316617793976</v>
      </c>
      <c r="E38" s="353">
        <f t="shared" si="6"/>
        <v>5.8531424831320891</v>
      </c>
      <c r="F38" s="378">
        <f t="shared" si="13"/>
        <v>0.69221116214580924</v>
      </c>
      <c r="G38" s="379">
        <f t="shared" si="7"/>
        <v>53.181915697597042</v>
      </c>
      <c r="H38" s="353">
        <f t="shared" si="8"/>
        <v>64.806830631491337</v>
      </c>
      <c r="I38" s="380">
        <f t="shared" si="9"/>
        <v>-2.9091341012062802E-2</v>
      </c>
      <c r="J38" s="381">
        <f t="shared" si="14"/>
        <v>0.33818436457814044</v>
      </c>
      <c r="K38" s="350">
        <f t="shared" si="10"/>
        <v>-2.9091341012062802E-2</v>
      </c>
      <c r="L38" s="348">
        <f t="shared" si="11"/>
        <v>5.8531424831320891</v>
      </c>
      <c r="M38" s="382">
        <f t="shared" si="12"/>
        <v>3.029453633704648</v>
      </c>
      <c r="N38" s="348">
        <f t="shared" si="15"/>
        <v>-8.2144895230652937E-2</v>
      </c>
      <c r="O38" s="355"/>
      <c r="U38" s="355"/>
      <c r="V38" s="355"/>
      <c r="W38" s="355"/>
    </row>
    <row r="39" spans="2:23">
      <c r="B39" s="347" t="s">
        <v>70</v>
      </c>
      <c r="C39" s="348">
        <f t="shared" si="4"/>
        <v>3.029453633704648</v>
      </c>
      <c r="D39" s="377">
        <f t="shared" si="5"/>
        <v>6.3764958576099137E-2</v>
      </c>
      <c r="E39" s="353">
        <f t="shared" si="6"/>
        <v>9.9362630333680571</v>
      </c>
      <c r="F39" s="378">
        <f t="shared" si="13"/>
        <v>0.63358540072393932</v>
      </c>
      <c r="G39" s="379">
        <f t="shared" si="7"/>
        <v>46.082313633692912</v>
      </c>
      <c r="H39" s="353">
        <f t="shared" si="8"/>
        <v>64.806830631491337</v>
      </c>
      <c r="I39" s="380">
        <f t="shared" si="9"/>
        <v>-3.1930450206802963E-3</v>
      </c>
      <c r="J39" s="381">
        <f t="shared" si="14"/>
        <v>5.9788225764463833E-2</v>
      </c>
      <c r="K39" s="350">
        <f t="shared" si="10"/>
        <v>-3.1930450206802963E-3</v>
      </c>
      <c r="L39" s="348">
        <f t="shared" si="11"/>
        <v>9.9362630333680571</v>
      </c>
      <c r="M39" s="382">
        <f t="shared" si="12"/>
        <v>3.029453633704648</v>
      </c>
      <c r="N39" s="348">
        <f t="shared" si="15"/>
        <v>-2.2053753362383115E-2</v>
      </c>
      <c r="O39" s="355"/>
      <c r="U39" s="355"/>
      <c r="V39" s="355"/>
      <c r="W39" s="355"/>
    </row>
    <row r="40" spans="2:23">
      <c r="B40" s="347" t="s">
        <v>71</v>
      </c>
      <c r="C40" s="348">
        <f t="shared" si="4"/>
        <v>3.029453633704648</v>
      </c>
      <c r="D40" s="377">
        <f t="shared" si="5"/>
        <v>0.11505708030102431</v>
      </c>
      <c r="E40" s="353">
        <f t="shared" si="6"/>
        <v>8.0542366352988992</v>
      </c>
      <c r="F40" s="378">
        <f t="shared" si="13"/>
        <v>0.92669695131103724</v>
      </c>
      <c r="G40" s="379">
        <f t="shared" si="7"/>
        <v>21.118800987491408</v>
      </c>
      <c r="H40" s="353">
        <f t="shared" si="8"/>
        <v>64.806830631491337</v>
      </c>
      <c r="I40" s="380">
        <f t="shared" si="9"/>
        <v>7.0162374235540198E-3</v>
      </c>
      <c r="J40" s="381">
        <f t="shared" si="14"/>
        <v>-0.30652558854956968</v>
      </c>
      <c r="K40" s="350">
        <f t="shared" si="10"/>
        <v>7.0162374235540198E-3</v>
      </c>
      <c r="L40" s="348">
        <f t="shared" si="11"/>
        <v>8.0542366352988992</v>
      </c>
      <c r="M40" s="382">
        <f t="shared" si="12"/>
        <v>3.029453633704648</v>
      </c>
      <c r="N40" s="348">
        <f t="shared" si="15"/>
        <v>3.5255070541023684E-2</v>
      </c>
      <c r="O40" s="355"/>
      <c r="U40" s="355"/>
      <c r="V40" s="355"/>
      <c r="W40" s="355"/>
    </row>
    <row r="41" spans="2:23">
      <c r="B41" s="347" t="s">
        <v>72</v>
      </c>
      <c r="C41" s="348">
        <f t="shared" si="4"/>
        <v>3.029453633704648</v>
      </c>
      <c r="D41" s="377">
        <f t="shared" si="5"/>
        <v>6.2410173572811062E-2</v>
      </c>
      <c r="E41" s="353">
        <f t="shared" si="6"/>
        <v>7.3348737599851006</v>
      </c>
      <c r="F41" s="378">
        <f t="shared" si="13"/>
        <v>0.45777074449532745</v>
      </c>
      <c r="G41" s="379">
        <f t="shared" si="7"/>
        <v>47.430281339765116</v>
      </c>
      <c r="H41" s="353">
        <f t="shared" si="8"/>
        <v>64.806830631491337</v>
      </c>
      <c r="I41" s="380">
        <f t="shared" si="9"/>
        <v>-3.2165376198275211E-3</v>
      </c>
      <c r="J41" s="381">
        <f t="shared" si="14"/>
        <v>5.5892324499624654E-2</v>
      </c>
      <c r="K41" s="350">
        <f t="shared" si="10"/>
        <v>-3.2165376198275211E-3</v>
      </c>
      <c r="L41" s="348">
        <f t="shared" si="11"/>
        <v>7.3348737599851006</v>
      </c>
      <c r="M41" s="382">
        <f t="shared" si="12"/>
        <v>3.029453633704648</v>
      </c>
      <c r="N41" s="348">
        <f t="shared" si="15"/>
        <v>-1.3848545805343632E-2</v>
      </c>
      <c r="O41" s="355"/>
      <c r="U41" s="355"/>
      <c r="V41" s="355"/>
      <c r="W41" s="355"/>
    </row>
    <row r="42" spans="2:23">
      <c r="B42" s="347" t="s">
        <v>73</v>
      </c>
      <c r="C42" s="348">
        <f t="shared" si="4"/>
        <v>3.029453633704648</v>
      </c>
      <c r="D42" s="377">
        <f t="shared" si="5"/>
        <v>2.0309279501817549E-2</v>
      </c>
      <c r="E42" s="353">
        <f t="shared" si="6"/>
        <v>45.701592214674008</v>
      </c>
      <c r="F42" s="378">
        <f t="shared" si="13"/>
        <v>0.92816640996590327</v>
      </c>
      <c r="G42" s="379">
        <f t="shared" si="7"/>
        <v>80.285399750377863</v>
      </c>
      <c r="H42" s="353">
        <f t="shared" si="8"/>
        <v>64.806830631491337</v>
      </c>
      <c r="I42" s="380">
        <f t="shared" si="9"/>
        <v>-3.6097137309119044E-3</v>
      </c>
      <c r="J42" s="381">
        <f t="shared" si="14"/>
        <v>-5.587320348331367E-2</v>
      </c>
      <c r="K42" s="350">
        <f t="shared" si="10"/>
        <v>-3.6097137309119044E-3</v>
      </c>
      <c r="L42" s="348">
        <f t="shared" si="11"/>
        <v>45.701592214674008</v>
      </c>
      <c r="M42" s="382">
        <f t="shared" si="12"/>
        <v>3.029453633704648</v>
      </c>
      <c r="N42" s="348">
        <f t="shared" si="15"/>
        <v>-0.15403420456310074</v>
      </c>
      <c r="O42" s="355"/>
      <c r="U42" s="355"/>
      <c r="V42" s="355"/>
      <c r="W42" s="355"/>
    </row>
    <row r="43" spans="2:23">
      <c r="B43" s="347" t="s">
        <v>82</v>
      </c>
      <c r="C43" s="348">
        <f t="shared" si="4"/>
        <v>3.029453633704648</v>
      </c>
      <c r="D43" s="377">
        <f t="shared" si="5"/>
        <v>5.8779783812069927E-2</v>
      </c>
      <c r="E43" s="353">
        <f t="shared" si="6"/>
        <v>10.367772898477199</v>
      </c>
      <c r="F43" s="378">
        <f t="shared" si="13"/>
        <v>0.60941544958512739</v>
      </c>
      <c r="G43" s="379">
        <f t="shared" si="7"/>
        <v>91.493112142407838</v>
      </c>
      <c r="H43" s="353">
        <f t="shared" si="8"/>
        <v>64.806830631491337</v>
      </c>
      <c r="I43" s="380">
        <f t="shared" si="9"/>
        <v>8.9290804474527197E-3</v>
      </c>
      <c r="J43" s="381">
        <f t="shared" si="14"/>
        <v>0.23828395445434356</v>
      </c>
      <c r="K43" s="350">
        <f t="shared" si="10"/>
        <v>8.9290804474527197E-3</v>
      </c>
      <c r="L43" s="348">
        <f t="shared" si="11"/>
        <v>10.367772898477199</v>
      </c>
      <c r="M43" s="382">
        <f t="shared" si="12"/>
        <v>3.029453633704648</v>
      </c>
      <c r="N43" s="348">
        <f t="shared" si="15"/>
        <v>6.5524443064246207E-2</v>
      </c>
      <c r="O43" s="355"/>
      <c r="U43" s="355"/>
      <c r="V43" s="355"/>
      <c r="W43" s="355"/>
    </row>
    <row r="44" spans="2:23">
      <c r="B44" s="347" t="s">
        <v>74</v>
      </c>
      <c r="C44" s="348">
        <f t="shared" si="4"/>
        <v>3.029453633704648</v>
      </c>
      <c r="D44" s="377">
        <f t="shared" si="5"/>
        <v>7.3503599793288674E-2</v>
      </c>
      <c r="E44" s="353">
        <f t="shared" si="6"/>
        <v>10.581434707443115</v>
      </c>
      <c r="F44" s="378">
        <f t="shared" si="13"/>
        <v>0.77777354197471338</v>
      </c>
      <c r="G44" s="379">
        <f t="shared" si="7"/>
        <v>40.964590226135471</v>
      </c>
      <c r="H44" s="353">
        <f t="shared" si="8"/>
        <v>64.806830631491337</v>
      </c>
      <c r="I44" s="380">
        <f t="shared" si="9"/>
        <v>6.1740030979677701E-3</v>
      </c>
      <c r="J44" s="381">
        <f t="shared" si="14"/>
        <v>-0.14720206612515946</v>
      </c>
      <c r="K44" s="350">
        <f t="shared" si="10"/>
        <v>6.1740030979677701E-3</v>
      </c>
      <c r="L44" s="348">
        <f t="shared" si="11"/>
        <v>10.581434707443115</v>
      </c>
      <c r="M44" s="382">
        <f t="shared" si="12"/>
        <v>3.029453633704648</v>
      </c>
      <c r="N44" s="348">
        <f t="shared" si="15"/>
        <v>4.6625954545055262E-2</v>
      </c>
      <c r="O44" s="355"/>
      <c r="U44" s="355"/>
      <c r="V44" s="355"/>
      <c r="W44" s="355"/>
    </row>
    <row r="45" spans="2:23">
      <c r="B45" s="347" t="s">
        <v>75</v>
      </c>
      <c r="C45" s="348">
        <f t="shared" si="4"/>
        <v>3.029453633704648</v>
      </c>
      <c r="D45" s="377">
        <f t="shared" si="5"/>
        <v>4.4983690759283955E-2</v>
      </c>
      <c r="E45" s="353">
        <f t="shared" si="6"/>
        <v>5.5637956278759546</v>
      </c>
      <c r="F45" s="378">
        <f t="shared" si="13"/>
        <v>0.25028006197222807</v>
      </c>
      <c r="G45" s="379">
        <f t="shared" si="7"/>
        <v>28.964972788563138</v>
      </c>
      <c r="H45" s="353">
        <f t="shared" si="8"/>
        <v>64.806830631491337</v>
      </c>
      <c r="I45" s="380">
        <f t="shared" si="9"/>
        <v>3.3162761190638351E-3</v>
      </c>
      <c r="J45" s="381">
        <f t="shared" si="14"/>
        <v>-0.11886149722738361</v>
      </c>
      <c r="K45" s="350">
        <f t="shared" si="10"/>
        <v>3.3162761190638351E-3</v>
      </c>
      <c r="L45" s="348">
        <f t="shared" si="11"/>
        <v>5.5637956278759546</v>
      </c>
      <c r="M45" s="382">
        <f t="shared" si="12"/>
        <v>3.029453633704648</v>
      </c>
      <c r="N45" s="348">
        <f t="shared" si="15"/>
        <v>8.4045778328109208E-3</v>
      </c>
      <c r="O45" s="355"/>
      <c r="U45" s="355"/>
      <c r="V45" s="355"/>
      <c r="W45" s="355"/>
    </row>
    <row r="46" spans="2:23">
      <c r="B46" s="347" t="s">
        <v>76</v>
      </c>
      <c r="C46" s="348">
        <f t="shared" si="4"/>
        <v>3.029453633704648</v>
      </c>
      <c r="D46" s="377">
        <f t="shared" si="5"/>
        <v>1.490492900945271E-2</v>
      </c>
      <c r="E46" s="353">
        <f t="shared" si="6"/>
        <v>0.99675001980894962</v>
      </c>
      <c r="F46" s="378">
        <f t="shared" si="13"/>
        <v>1.4856488285422976E-2</v>
      </c>
      <c r="G46" s="379">
        <f t="shared" si="7"/>
        <v>22.614126046200575</v>
      </c>
      <c r="H46" s="353">
        <f t="shared" si="8"/>
        <v>64.806830631491337</v>
      </c>
      <c r="I46" s="380">
        <f t="shared" si="9"/>
        <v>-2.0210709027931005E-4</v>
      </c>
      <c r="J46" s="381">
        <f t="shared" si="14"/>
        <v>8.5274447547476189E-3</v>
      </c>
      <c r="K46" s="350">
        <f t="shared" si="10"/>
        <v>-2.0210709027931005E-4</v>
      </c>
      <c r="L46" s="348">
        <f t="shared" si="11"/>
        <v>0.99675001980894962</v>
      </c>
      <c r="M46" s="382">
        <f t="shared" si="12"/>
        <v>3.029453633704648</v>
      </c>
      <c r="N46" s="348">
        <f t="shared" si="15"/>
        <v>4.1082381280469773E-4</v>
      </c>
      <c r="O46" s="355"/>
      <c r="U46" s="355"/>
      <c r="V46" s="355"/>
      <c r="W46" s="355"/>
    </row>
    <row r="47" spans="2:23">
      <c r="B47" s="347" t="s">
        <v>77</v>
      </c>
      <c r="C47" s="348">
        <f t="shared" si="4"/>
        <v>3.029453633704648</v>
      </c>
      <c r="D47" s="377">
        <f t="shared" si="5"/>
        <v>8.4645309436940111E-2</v>
      </c>
      <c r="E47" s="353">
        <f t="shared" si="6"/>
        <v>3.7071605189556465</v>
      </c>
      <c r="F47" s="378">
        <f t="shared" si="13"/>
        <v>0.31379374925940817</v>
      </c>
      <c r="G47" s="379">
        <f t="shared" si="7"/>
        <v>18.481651839874282</v>
      </c>
      <c r="H47" s="353">
        <f t="shared" si="8"/>
        <v>64.806830631491337</v>
      </c>
      <c r="I47" s="380">
        <f t="shared" si="9"/>
        <v>-1.4570054567943247E-2</v>
      </c>
      <c r="J47" s="381">
        <f t="shared" si="14"/>
        <v>0.67496038286358773</v>
      </c>
      <c r="K47" s="350">
        <f t="shared" si="10"/>
        <v>-1.4570054567943247E-2</v>
      </c>
      <c r="L47" s="348">
        <f t="shared" si="11"/>
        <v>3.7071605189556465</v>
      </c>
      <c r="M47" s="382">
        <f t="shared" si="12"/>
        <v>3.029453633704648</v>
      </c>
      <c r="N47" s="348">
        <f t="shared" si="15"/>
        <v>-9.8742262991778993E-3</v>
      </c>
      <c r="O47" s="355"/>
      <c r="U47" s="355"/>
      <c r="V47" s="355"/>
      <c r="W47" s="355"/>
    </row>
    <row r="48" spans="2:23">
      <c r="B48" s="347" t="s">
        <v>78</v>
      </c>
      <c r="C48" s="348">
        <f t="shared" si="4"/>
        <v>3.029453633704648</v>
      </c>
      <c r="D48" s="377">
        <f t="shared" si="5"/>
        <v>8.1164723310824818E-2</v>
      </c>
      <c r="E48" s="353">
        <f t="shared" si="6"/>
        <v>9.4720571771836397</v>
      </c>
      <c r="F48" s="378">
        <f t="shared" si="13"/>
        <v>0.76879689997042244</v>
      </c>
      <c r="G48" s="379">
        <f t="shared" si="7"/>
        <v>26.886060204990375</v>
      </c>
      <c r="H48" s="353">
        <f t="shared" si="8"/>
        <v>64.806830631491337</v>
      </c>
      <c r="I48" s="380">
        <f t="shared" si="9"/>
        <v>-5.9473075096797834E-3</v>
      </c>
      <c r="J48" s="381">
        <f t="shared" si="14"/>
        <v>0.22552648273037224</v>
      </c>
      <c r="K48" s="350">
        <f t="shared" si="10"/>
        <v>-5.9473075096797834E-3</v>
      </c>
      <c r="L48" s="348">
        <f t="shared" si="11"/>
        <v>9.4720571771836397</v>
      </c>
      <c r="M48" s="382">
        <f t="shared" si="12"/>
        <v>3.029453633704648</v>
      </c>
      <c r="N48" s="348">
        <f t="shared" si="15"/>
        <v>-3.8316144436022187E-2</v>
      </c>
      <c r="O48" s="355"/>
      <c r="U48" s="355"/>
      <c r="V48" s="355"/>
      <c r="W48" s="355"/>
    </row>
    <row r="50" spans="2:14" ht="15">
      <c r="D50"/>
      <c r="F50" s="383">
        <f>SUM(F32:F48)</f>
        <v>-6.3456465074488619</v>
      </c>
      <c r="I50"/>
      <c r="J50" s="348">
        <f>SUM(J32:J48)</f>
        <v>20.870630063891689</v>
      </c>
      <c r="K50"/>
      <c r="N50" s="348">
        <f>SUM(N32:N48)</f>
        <v>-12.354809972123114</v>
      </c>
    </row>
    <row r="51" spans="2:14">
      <c r="B51" s="355"/>
      <c r="F51" s="384"/>
      <c r="I51" s="355"/>
    </row>
    <row r="52" spans="2:14">
      <c r="B52" s="355"/>
      <c r="E52" s="385" t="s">
        <v>263</v>
      </c>
      <c r="F52" s="384"/>
      <c r="I52" s="348" t="s">
        <v>264</v>
      </c>
      <c r="M52" s="348" t="s">
        <v>265</v>
      </c>
    </row>
    <row r="53" spans="2:14">
      <c r="B53" s="355"/>
      <c r="E53" s="385"/>
      <c r="F53" s="384"/>
      <c r="I53" s="348"/>
      <c r="M53" s="348"/>
    </row>
    <row r="54" spans="2:14">
      <c r="B54" s="386" t="s">
        <v>266</v>
      </c>
      <c r="C54" s="387">
        <f>F50+J50+N50</f>
        <v>2.1701735843197127</v>
      </c>
      <c r="D54" s="355"/>
      <c r="E54" s="385"/>
      <c r="F54" s="384"/>
      <c r="I54" s="348"/>
      <c r="M54" s="348"/>
    </row>
    <row r="55" spans="2:14">
      <c r="B55" s="355"/>
      <c r="E55" s="385"/>
      <c r="F55" s="384"/>
      <c r="I55" s="348"/>
      <c r="M55" s="348"/>
    </row>
    <row r="56" spans="2:14">
      <c r="B56" s="355"/>
      <c r="E56" s="385"/>
      <c r="F56" s="384"/>
    </row>
    <row r="57" spans="2:14" ht="15">
      <c r="B57" s="64" t="s">
        <v>321</v>
      </c>
      <c r="F57" s="384"/>
    </row>
    <row r="58" spans="2:14">
      <c r="B58" s="355" t="s">
        <v>267</v>
      </c>
      <c r="F58" s="384"/>
    </row>
    <row r="59" spans="2:14">
      <c r="B59" s="355"/>
      <c r="F59" s="384"/>
    </row>
    <row r="60" spans="2:14">
      <c r="B60" s="388" t="s">
        <v>268</v>
      </c>
      <c r="G60" s="389">
        <f>(POWER(D6/C6,1/10)-1)*100</f>
        <v>0.45790729763104387</v>
      </c>
    </row>
    <row r="61" spans="2:14">
      <c r="B61" s="355"/>
      <c r="F61" s="384"/>
    </row>
    <row r="62" spans="2:14">
      <c r="B62" s="355"/>
      <c r="F62" s="384"/>
    </row>
    <row r="63" spans="2:14" ht="15">
      <c r="B63" s="390"/>
      <c r="C63" s="367"/>
      <c r="D63" s="367"/>
      <c r="E63" s="367"/>
      <c r="F63" s="384"/>
    </row>
    <row r="64" spans="2:14">
      <c r="B64" s="341" t="s">
        <v>64</v>
      </c>
      <c r="C64" s="348"/>
      <c r="F64" s="384"/>
    </row>
    <row r="65" spans="2:7">
      <c r="B65" s="347" t="s">
        <v>249</v>
      </c>
      <c r="C65" s="348">
        <f>$G$60*(F32/$C$31)</f>
        <v>0.1916866160170676</v>
      </c>
      <c r="D65" s="348">
        <f>$G$60*(J32/$C$31)</f>
        <v>0.21888881975337784</v>
      </c>
      <c r="E65" s="348">
        <f>$G$60*(N32/$C$31)</f>
        <v>-8.2847018831047586E-2</v>
      </c>
      <c r="F65" s="383">
        <f>SUM(C65:E65)</f>
        <v>0.3277284169393978</v>
      </c>
      <c r="G65" s="351"/>
    </row>
    <row r="66" spans="2:7">
      <c r="B66" s="347" t="s">
        <v>11</v>
      </c>
      <c r="C66" s="348">
        <f t="shared" ref="C66:C81" si="16">$G$60*(F33/$C$31)</f>
        <v>-2.0865467659228711</v>
      </c>
      <c r="D66" s="348">
        <f t="shared" ref="D66:D81" si="17">$G$60*(J33/$C$31)</f>
        <v>2.9281241587834272</v>
      </c>
      <c r="E66" s="348">
        <f t="shared" ref="E66:E81" si="18">$G$60*(N33/$C$31)</f>
        <v>-1.7217137516609484</v>
      </c>
      <c r="F66" s="383">
        <f t="shared" ref="F66:F81" si="19">SUM(C66:E66)</f>
        <v>-0.88013635880039232</v>
      </c>
      <c r="G66" s="351"/>
    </row>
    <row r="67" spans="2:7">
      <c r="B67" s="347" t="s">
        <v>19</v>
      </c>
      <c r="C67" s="348">
        <f t="shared" si="16"/>
        <v>-1.515907798761555E-2</v>
      </c>
      <c r="D67" s="348">
        <f t="shared" si="17"/>
        <v>-8.346899053902207E-3</v>
      </c>
      <c r="E67" s="348">
        <f t="shared" si="18"/>
        <v>5.0351378401694629E-3</v>
      </c>
      <c r="F67" s="383">
        <f t="shared" si="19"/>
        <v>-1.8470839201348295E-2</v>
      </c>
      <c r="G67" s="351"/>
    </row>
    <row r="68" spans="2:7">
      <c r="B68" s="347" t="s">
        <v>5</v>
      </c>
      <c r="C68" s="348">
        <f t="shared" si="16"/>
        <v>6.9579657121567079E-2</v>
      </c>
      <c r="D68" s="348">
        <f t="shared" si="17"/>
        <v>-6.587575940525928E-3</v>
      </c>
      <c r="E68" s="348">
        <f t="shared" si="18"/>
        <v>1.6673692392670937E-3</v>
      </c>
      <c r="F68" s="383">
        <f t="shared" si="19"/>
        <v>6.465945042030824E-2</v>
      </c>
      <c r="G68" s="351"/>
    </row>
    <row r="69" spans="2:7">
      <c r="B69" s="347" t="s">
        <v>67</v>
      </c>
      <c r="C69" s="348">
        <f t="shared" si="16"/>
        <v>-3.8335786116701673E-2</v>
      </c>
      <c r="D69" s="348">
        <f t="shared" si="17"/>
        <v>1.045722363433307E-2</v>
      </c>
      <c r="E69" s="348">
        <f t="shared" si="18"/>
        <v>-2.8396244171263311E-3</v>
      </c>
      <c r="F69" s="383">
        <f t="shared" si="19"/>
        <v>-3.0718186899494935E-2</v>
      </c>
      <c r="G69" s="351"/>
    </row>
    <row r="70" spans="2:7">
      <c r="B70" s="347" t="s">
        <v>68</v>
      </c>
      <c r="C70" s="348">
        <f t="shared" si="16"/>
        <v>-4.3723081950810518E-2</v>
      </c>
      <c r="D70" s="348">
        <f t="shared" si="17"/>
        <v>-0.1349283800289614</v>
      </c>
      <c r="E70" s="348">
        <f t="shared" si="18"/>
        <v>-4.195699908670189E-2</v>
      </c>
      <c r="F70" s="383">
        <f t="shared" si="19"/>
        <v>-0.2206084610664738</v>
      </c>
      <c r="G70" s="351"/>
    </row>
    <row r="71" spans="2:7">
      <c r="B71" s="347" t="s">
        <v>69</v>
      </c>
      <c r="C71" s="348">
        <f t="shared" si="16"/>
        <v>0.10462894665947352</v>
      </c>
      <c r="D71" s="348">
        <f t="shared" si="17"/>
        <v>5.1117167386937987E-2</v>
      </c>
      <c r="E71" s="348">
        <f t="shared" si="18"/>
        <v>-1.2416346819362049E-2</v>
      </c>
      <c r="F71" s="383">
        <f t="shared" si="19"/>
        <v>0.14332976722704946</v>
      </c>
      <c r="G71" s="351"/>
    </row>
    <row r="72" spans="2:7">
      <c r="B72" s="347" t="s">
        <v>70</v>
      </c>
      <c r="C72" s="348">
        <f t="shared" si="16"/>
        <v>9.5767558689847307E-2</v>
      </c>
      <c r="D72" s="348">
        <f t="shared" si="17"/>
        <v>9.037096519771165E-3</v>
      </c>
      <c r="E72" s="348">
        <f t="shared" si="18"/>
        <v>-3.3334639924629209E-3</v>
      </c>
      <c r="F72" s="383">
        <f t="shared" si="19"/>
        <v>0.10147119121715555</v>
      </c>
      <c r="G72" s="351"/>
    </row>
    <row r="73" spans="2:7">
      <c r="B73" s="347" t="s">
        <v>71</v>
      </c>
      <c r="C73" s="348">
        <f t="shared" si="16"/>
        <v>0.14007189018398908</v>
      </c>
      <c r="D73" s="348">
        <f t="shared" si="17"/>
        <v>-4.6331887158099654E-2</v>
      </c>
      <c r="E73" s="348">
        <f t="shared" si="18"/>
        <v>5.3288665321114042E-3</v>
      </c>
      <c r="F73" s="383">
        <f t="shared" si="19"/>
        <v>9.9068869558000816E-2</v>
      </c>
      <c r="G73" s="351"/>
    </row>
    <row r="74" spans="2:7">
      <c r="B74" s="347" t="s">
        <v>72</v>
      </c>
      <c r="C74" s="348">
        <f t="shared" si="16"/>
        <v>6.9192861120000462E-2</v>
      </c>
      <c r="D74" s="348">
        <f t="shared" si="17"/>
        <v>8.4482241237152766E-3</v>
      </c>
      <c r="E74" s="348">
        <f t="shared" si="18"/>
        <v>-2.0932322961780873E-3</v>
      </c>
      <c r="F74" s="383">
        <f t="shared" si="19"/>
        <v>7.5547852947537658E-2</v>
      </c>
      <c r="G74" s="351"/>
    </row>
    <row r="75" spans="2:7">
      <c r="B75" s="347" t="s">
        <v>73</v>
      </c>
      <c r="C75" s="348">
        <f t="shared" si="16"/>
        <v>0.14029400146971535</v>
      </c>
      <c r="D75" s="348">
        <f t="shared" si="17"/>
        <v>-8.4453339481372416E-3</v>
      </c>
      <c r="E75" s="348">
        <f t="shared" si="18"/>
        <v>-2.32825436143029E-2</v>
      </c>
      <c r="F75" s="383">
        <f t="shared" si="19"/>
        <v>0.10856612390727521</v>
      </c>
      <c r="G75" s="351"/>
    </row>
    <row r="76" spans="2:7">
      <c r="B76" s="347" t="s">
        <v>82</v>
      </c>
      <c r="C76" s="348">
        <f t="shared" si="16"/>
        <v>9.2114227644699925E-2</v>
      </c>
      <c r="D76" s="348">
        <f t="shared" si="17"/>
        <v>3.6017042954242788E-2</v>
      </c>
      <c r="E76" s="348">
        <f t="shared" si="18"/>
        <v>9.9041359532665435E-3</v>
      </c>
      <c r="F76" s="383">
        <f t="shared" si="19"/>
        <v>0.13803540655220925</v>
      </c>
      <c r="G76" s="351"/>
    </row>
    <row r="77" spans="2:7">
      <c r="B77" s="347" t="s">
        <v>74</v>
      </c>
      <c r="C77" s="348">
        <f t="shared" si="16"/>
        <v>0.11756185234597599</v>
      </c>
      <c r="D77" s="348">
        <f t="shared" si="17"/>
        <v>-2.2249853754206534E-2</v>
      </c>
      <c r="E77" s="348">
        <f t="shared" si="18"/>
        <v>7.0475958462137877E-3</v>
      </c>
      <c r="F77" s="383">
        <f t="shared" si="19"/>
        <v>0.10235959443798325</v>
      </c>
      <c r="G77" s="351"/>
    </row>
    <row r="78" spans="2:7">
      <c r="B78" s="347" t="s">
        <v>75</v>
      </c>
      <c r="C78" s="348">
        <f t="shared" si="16"/>
        <v>3.7830275912982131E-2</v>
      </c>
      <c r="D78" s="348">
        <f t="shared" si="17"/>
        <v>-1.7966126426966589E-2</v>
      </c>
      <c r="E78" s="348">
        <f t="shared" si="18"/>
        <v>1.2703668675879227E-3</v>
      </c>
      <c r="F78" s="383">
        <f t="shared" si="19"/>
        <v>2.1134516353603465E-2</v>
      </c>
      <c r="G78" s="351"/>
    </row>
    <row r="79" spans="2:7">
      <c r="B79" s="347" t="s">
        <v>76</v>
      </c>
      <c r="C79" s="348">
        <f t="shared" si="16"/>
        <v>2.2455845923432059E-3</v>
      </c>
      <c r="D79" s="348">
        <f t="shared" si="17"/>
        <v>1.2889384210741125E-3</v>
      </c>
      <c r="E79" s="348">
        <f t="shared" si="18"/>
        <v>6.2096749008115482E-5</v>
      </c>
      <c r="F79" s="383">
        <f t="shared" si="19"/>
        <v>3.5966197624254337E-3</v>
      </c>
      <c r="G79" s="351"/>
    </row>
    <row r="80" spans="2:7">
      <c r="B80" s="347" t="s">
        <v>77</v>
      </c>
      <c r="C80" s="348">
        <f t="shared" si="16"/>
        <v>4.7430482559053307E-2</v>
      </c>
      <c r="D80" s="348">
        <f t="shared" si="17"/>
        <v>0.10202146073023952</v>
      </c>
      <c r="E80" s="348">
        <f t="shared" si="18"/>
        <v>-1.4925068436597007E-3</v>
      </c>
      <c r="F80" s="383">
        <f t="shared" si="19"/>
        <v>0.14795943644563311</v>
      </c>
      <c r="G80" s="351"/>
    </row>
    <row r="81" spans="2:7">
      <c r="B81" s="347" t="s">
        <v>78</v>
      </c>
      <c r="C81" s="348">
        <f t="shared" si="16"/>
        <v>0.11620501696277206</v>
      </c>
      <c r="D81" s="348">
        <f t="shared" si="17"/>
        <v>3.4088728443423075E-2</v>
      </c>
      <c r="E81" s="348">
        <f t="shared" si="18"/>
        <v>-5.7915532884007239E-3</v>
      </c>
      <c r="F81" s="383">
        <f t="shared" si="19"/>
        <v>0.14450219211779441</v>
      </c>
    </row>
    <row r="82" spans="2:7">
      <c r="B82" s="352"/>
    </row>
    <row r="83" spans="2:7" ht="22.5">
      <c r="B83" s="352"/>
      <c r="C83" s="391" t="s">
        <v>269</v>
      </c>
      <c r="D83" s="392" t="s">
        <v>270</v>
      </c>
      <c r="E83" s="392" t="s">
        <v>271</v>
      </c>
      <c r="G83" s="391"/>
    </row>
    <row r="88" spans="2:7">
      <c r="C88" s="385" t="s">
        <v>272</v>
      </c>
      <c r="D88" s="385" t="s">
        <v>272</v>
      </c>
      <c r="E88" s="385" t="s">
        <v>272</v>
      </c>
      <c r="G88" s="393" t="s">
        <v>266</v>
      </c>
    </row>
    <row r="90" spans="2:7">
      <c r="C90" s="348">
        <f>SUM(C65:C81)</f>
        <v>-0.95915574069851217</v>
      </c>
      <c r="D90" s="348">
        <f>SUM(D65:D81)</f>
        <v>3.1546328044397414</v>
      </c>
      <c r="E90" s="348">
        <f>SUM(E65:E81)</f>
        <v>-1.8674514718225665</v>
      </c>
      <c r="G90" s="342">
        <f>SUM(C90:E90)</f>
        <v>0.32802559191866254</v>
      </c>
    </row>
  </sheetData>
  <pageMargins left="0.70866141732283472" right="0.70866141732283472" top="0.74803149606299213" bottom="0.74803149606299213" header="0.31496062992125984" footer="0.31496062992125984"/>
  <pageSetup scale="47" fitToWidth="2" orientation="landscape" r:id="rId1"/>
  <drawing r:id="rId2"/>
</worksheet>
</file>

<file path=xl/worksheets/sheet24.xml><?xml version="1.0" encoding="utf-8"?>
<worksheet xmlns="http://schemas.openxmlformats.org/spreadsheetml/2006/main" xmlns:r="http://schemas.openxmlformats.org/officeDocument/2006/relationships">
  <dimension ref="B1:W84"/>
  <sheetViews>
    <sheetView zoomScaleNormal="100" workbookViewId="0"/>
  </sheetViews>
  <sheetFormatPr defaultRowHeight="11.25"/>
  <cols>
    <col min="1" max="1" width="9.140625" style="337"/>
    <col min="2" max="2" width="31.140625" style="337" customWidth="1"/>
    <col min="3" max="14" width="15.7109375" style="337" customWidth="1"/>
    <col min="15" max="16384" width="9.140625" style="337"/>
  </cols>
  <sheetData>
    <row r="1" spans="2:16" ht="15">
      <c r="B1" s="11" t="str">
        <f>ToC!B50</f>
        <v>Appendix Table 35: CSLS Labour Productivity Growth Decomposition for Alberta, Mining and Oil and Gas Extraction, 2000-2012</v>
      </c>
    </row>
    <row r="3" spans="2:16" ht="15">
      <c r="B3" s="413" t="s">
        <v>294</v>
      </c>
    </row>
    <row r="5" spans="2:16" ht="45">
      <c r="B5" s="338"/>
      <c r="C5" s="339" t="s">
        <v>241</v>
      </c>
      <c r="D5" s="339" t="s">
        <v>242</v>
      </c>
      <c r="E5" s="340" t="s">
        <v>243</v>
      </c>
      <c r="F5" s="339" t="s">
        <v>244</v>
      </c>
      <c r="G5" s="339" t="s">
        <v>245</v>
      </c>
      <c r="H5" s="339" t="s">
        <v>246</v>
      </c>
      <c r="I5" s="339" t="s">
        <v>247</v>
      </c>
      <c r="J5" s="339" t="s">
        <v>248</v>
      </c>
    </row>
    <row r="6" spans="2:16">
      <c r="B6" s="341" t="s">
        <v>64</v>
      </c>
      <c r="C6" s="342">
        <v>65.176642076244121</v>
      </c>
      <c r="D6" s="342">
        <v>68.762615500761527</v>
      </c>
      <c r="E6" s="343">
        <f>D6-C6</f>
        <v>3.5859734245174053</v>
      </c>
      <c r="F6" s="344">
        <f>SUM(F7:F21)</f>
        <v>2498.6103387887633</v>
      </c>
      <c r="G6" s="344">
        <f>SUM(G7:G21)</f>
        <v>3343.268</v>
      </c>
      <c r="H6" s="345">
        <f>F6/F$6</f>
        <v>1</v>
      </c>
      <c r="I6" s="345">
        <f t="shared" ref="I6:I21" si="0">G6/G$6</f>
        <v>1</v>
      </c>
      <c r="J6" s="345">
        <f>I6-H6</f>
        <v>0</v>
      </c>
      <c r="L6" s="351"/>
    </row>
    <row r="7" spans="2:16">
      <c r="B7" s="347" t="s">
        <v>249</v>
      </c>
      <c r="C7" s="348">
        <v>21.17373837778819</v>
      </c>
      <c r="D7" s="348">
        <v>41.781843087429529</v>
      </c>
      <c r="E7" s="343">
        <f t="shared" ref="E7:E21" si="1">D7-C7</f>
        <v>20.608104709641339</v>
      </c>
      <c r="F7" s="349">
        <v>162.53476435223595</v>
      </c>
      <c r="G7" s="349">
        <v>100.744</v>
      </c>
      <c r="H7" s="350">
        <f t="shared" ref="H7:H21" si="2">F7/F$6</f>
        <v>6.5050064761609433E-2</v>
      </c>
      <c r="I7" s="350">
        <f t="shared" si="0"/>
        <v>3.0133390443123315E-2</v>
      </c>
      <c r="J7" s="350">
        <f t="shared" ref="J7:J21" si="3">I7-H7</f>
        <v>-3.4916674318486121E-2</v>
      </c>
      <c r="O7" s="351"/>
      <c r="P7" s="351"/>
    </row>
    <row r="8" spans="2:16">
      <c r="B8" s="347" t="s">
        <v>206</v>
      </c>
      <c r="C8" s="348">
        <v>402.67364424950034</v>
      </c>
      <c r="D8" s="348">
        <v>246.14201369137518</v>
      </c>
      <c r="E8" s="343">
        <f t="shared" si="1"/>
        <v>-156.53163055812516</v>
      </c>
      <c r="F8" s="349">
        <v>168.96867210146857</v>
      </c>
      <c r="G8" s="349">
        <v>305.88600000000002</v>
      </c>
      <c r="H8" s="350">
        <f t="shared" si="2"/>
        <v>6.7625059209263705E-2</v>
      </c>
      <c r="I8" s="350">
        <f t="shared" si="0"/>
        <v>9.149311392326312E-2</v>
      </c>
      <c r="J8" s="350">
        <f t="shared" si="3"/>
        <v>2.3868054713999415E-2</v>
      </c>
      <c r="O8" s="351"/>
      <c r="P8" s="351"/>
    </row>
    <row r="9" spans="2:16">
      <c r="B9" s="347" t="s">
        <v>67</v>
      </c>
      <c r="C9" s="348">
        <v>194.19449531604346</v>
      </c>
      <c r="D9" s="348">
        <v>163.83209947531088</v>
      </c>
      <c r="E9" s="343">
        <f t="shared" si="1"/>
        <v>-30.362395840732574</v>
      </c>
      <c r="F9" s="349">
        <v>19.78779019645242</v>
      </c>
      <c r="G9" s="349">
        <v>27.826000000000001</v>
      </c>
      <c r="H9" s="350">
        <f t="shared" si="2"/>
        <v>7.9195182575146281E-3</v>
      </c>
      <c r="I9" s="350">
        <f t="shared" si="0"/>
        <v>8.3229941482405832E-3</v>
      </c>
      <c r="J9" s="350">
        <f t="shared" si="3"/>
        <v>4.0347589072595516E-4</v>
      </c>
      <c r="O9" s="351"/>
      <c r="P9" s="351"/>
    </row>
    <row r="10" spans="2:16">
      <c r="B10" s="347" t="s">
        <v>68</v>
      </c>
      <c r="C10" s="348">
        <v>47.278371190369128</v>
      </c>
      <c r="D10" s="348">
        <v>47.945805696108508</v>
      </c>
      <c r="E10" s="343">
        <f t="shared" si="1"/>
        <v>0.66743450573937935</v>
      </c>
      <c r="F10" s="349">
        <v>299.26687990021708</v>
      </c>
      <c r="G10" s="349">
        <v>572.14499999999998</v>
      </c>
      <c r="H10" s="350">
        <f t="shared" si="2"/>
        <v>0.11977332970025688</v>
      </c>
      <c r="I10" s="350">
        <f t="shared" si="0"/>
        <v>0.17113345385413314</v>
      </c>
      <c r="J10" s="350">
        <f t="shared" si="3"/>
        <v>5.1360124153876266E-2</v>
      </c>
      <c r="O10" s="351"/>
      <c r="P10" s="351"/>
    </row>
    <row r="11" spans="2:16">
      <c r="B11" s="347" t="s">
        <v>69</v>
      </c>
      <c r="C11" s="348">
        <v>53.181915697597042</v>
      </c>
      <c r="D11" s="348">
        <v>61.014174703812152</v>
      </c>
      <c r="E11" s="343">
        <f t="shared" si="1"/>
        <v>7.8322590062151107</v>
      </c>
      <c r="F11" s="349">
        <v>296.23265091333195</v>
      </c>
      <c r="G11" s="349">
        <v>297.78399999999999</v>
      </c>
      <c r="H11" s="350">
        <f t="shared" si="2"/>
        <v>0.1185589630822287</v>
      </c>
      <c r="I11" s="350">
        <f t="shared" si="0"/>
        <v>8.9069736557165019E-2</v>
      </c>
      <c r="J11" s="350">
        <f t="shared" si="3"/>
        <v>-2.948922652506368E-2</v>
      </c>
      <c r="O11" s="351"/>
      <c r="P11" s="351"/>
    </row>
    <row r="12" spans="2:16">
      <c r="B12" s="347" t="s">
        <v>70</v>
      </c>
      <c r="C12" s="348">
        <v>46.082313633692912</v>
      </c>
      <c r="D12" s="348">
        <v>59.439369365420305</v>
      </c>
      <c r="E12" s="343">
        <f t="shared" si="1"/>
        <v>13.357055731727392</v>
      </c>
      <c r="F12" s="349">
        <v>159.72228145791144</v>
      </c>
      <c r="G12" s="349">
        <v>205.31700000000001</v>
      </c>
      <c r="H12" s="350">
        <f t="shared" si="2"/>
        <v>6.3924445912338243E-2</v>
      </c>
      <c r="I12" s="350">
        <f t="shared" si="0"/>
        <v>6.141206747410019E-2</v>
      </c>
      <c r="J12" s="350">
        <f t="shared" si="3"/>
        <v>-2.5123784382380526E-3</v>
      </c>
      <c r="O12" s="351"/>
      <c r="P12" s="351"/>
    </row>
    <row r="13" spans="2:16">
      <c r="B13" s="347" t="s">
        <v>71</v>
      </c>
      <c r="C13" s="348">
        <v>21.118800987491408</v>
      </c>
      <c r="D13" s="348">
        <v>31.856248415377841</v>
      </c>
      <c r="E13" s="343">
        <f t="shared" si="1"/>
        <v>10.737447427886433</v>
      </c>
      <c r="F13" s="349">
        <v>288.20185528127979</v>
      </c>
      <c r="G13" s="349">
        <v>374.69499999999999</v>
      </c>
      <c r="H13" s="350">
        <f t="shared" si="2"/>
        <v>0.11534485822266696</v>
      </c>
      <c r="I13" s="350">
        <f t="shared" si="0"/>
        <v>0.11207447323995563</v>
      </c>
      <c r="J13" s="350">
        <f t="shared" si="3"/>
        <v>-3.2703849827113302E-3</v>
      </c>
      <c r="O13" s="351"/>
      <c r="P13" s="351"/>
    </row>
    <row r="14" spans="2:16">
      <c r="B14" s="347" t="s">
        <v>72</v>
      </c>
      <c r="C14" s="348">
        <v>47.430281339765116</v>
      </c>
      <c r="D14" s="348">
        <v>53.994349543262828</v>
      </c>
      <c r="E14" s="343">
        <f t="shared" si="1"/>
        <v>6.5640682034977118</v>
      </c>
      <c r="F14" s="349">
        <v>156.32873496400305</v>
      </c>
      <c r="G14" s="349">
        <v>206.35499999999999</v>
      </c>
      <c r="H14" s="350">
        <f t="shared" si="2"/>
        <v>6.256627235433021E-2</v>
      </c>
      <c r="I14" s="350">
        <f t="shared" si="0"/>
        <v>6.1722542135419591E-2</v>
      </c>
      <c r="J14" s="350">
        <f t="shared" si="3"/>
        <v>-8.4373021891061967E-4</v>
      </c>
      <c r="O14" s="351"/>
      <c r="P14" s="351"/>
    </row>
    <row r="15" spans="2:16">
      <c r="B15" s="347" t="s">
        <v>73</v>
      </c>
      <c r="C15" s="348">
        <v>80.285399750377863</v>
      </c>
      <c r="D15" s="348">
        <v>131.30492942706817</v>
      </c>
      <c r="E15" s="343">
        <f t="shared" si="1"/>
        <v>51.019529676690311</v>
      </c>
      <c r="F15" s="349">
        <v>50.871897813991154</v>
      </c>
      <c r="G15" s="349">
        <v>51.506999999999998</v>
      </c>
      <c r="H15" s="350">
        <f t="shared" si="2"/>
        <v>2.0360076569062795E-2</v>
      </c>
      <c r="I15" s="350">
        <f t="shared" si="0"/>
        <v>1.5406183410961968E-2</v>
      </c>
      <c r="J15" s="350">
        <f t="shared" si="3"/>
        <v>-4.9538931581008267E-3</v>
      </c>
      <c r="O15" s="351"/>
      <c r="P15" s="351"/>
    </row>
    <row r="16" spans="2:16">
      <c r="B16" s="347" t="s">
        <v>82</v>
      </c>
      <c r="C16" s="348">
        <v>91.493112142407838</v>
      </c>
      <c r="D16" s="348">
        <v>108.2307604876062</v>
      </c>
      <c r="E16" s="343">
        <f t="shared" si="1"/>
        <v>16.737648345198366</v>
      </c>
      <c r="F16" s="349">
        <v>147.23511758989312</v>
      </c>
      <c r="G16" s="349">
        <v>211.154</v>
      </c>
      <c r="H16" s="350">
        <f t="shared" si="2"/>
        <v>5.8926802352569876E-2</v>
      </c>
      <c r="I16" s="350">
        <f t="shared" si="0"/>
        <v>6.3157964004082232E-2</v>
      </c>
      <c r="J16" s="350">
        <f t="shared" si="3"/>
        <v>4.2311616515123551E-3</v>
      </c>
      <c r="O16" s="351"/>
      <c r="P16" s="351"/>
    </row>
    <row r="17" spans="2:23">
      <c r="B17" s="347" t="s">
        <v>74</v>
      </c>
      <c r="C17" s="348">
        <v>40.964590226135471</v>
      </c>
      <c r="D17" s="348">
        <v>52.104460959583662</v>
      </c>
      <c r="E17" s="343">
        <f t="shared" si="1"/>
        <v>11.139870733448191</v>
      </c>
      <c r="F17" s="349">
        <v>184.1162123604652</v>
      </c>
      <c r="G17" s="349">
        <v>267.09500000000003</v>
      </c>
      <c r="H17" s="350">
        <f t="shared" si="2"/>
        <v>7.3687445177913632E-2</v>
      </c>
      <c r="I17" s="350">
        <f t="shared" si="0"/>
        <v>7.9890394667732303E-2</v>
      </c>
      <c r="J17" s="350">
        <f t="shared" si="3"/>
        <v>6.202949489818671E-3</v>
      </c>
      <c r="O17" s="351"/>
      <c r="P17" s="351"/>
    </row>
    <row r="18" spans="2:23">
      <c r="B18" s="347" t="s">
        <v>75</v>
      </c>
      <c r="C18" s="348">
        <v>28.964972788563138</v>
      </c>
      <c r="D18" s="348">
        <v>33.493774572095049</v>
      </c>
      <c r="E18" s="343">
        <f t="shared" si="1"/>
        <v>4.528801783531911</v>
      </c>
      <c r="F18" s="349">
        <v>112.67783868933775</v>
      </c>
      <c r="G18" s="349">
        <v>167.619</v>
      </c>
      <c r="H18" s="350">
        <f t="shared" si="2"/>
        <v>4.5096202853286811E-2</v>
      </c>
      <c r="I18" s="350">
        <f t="shared" si="0"/>
        <v>5.013627384941919E-2</v>
      </c>
      <c r="J18" s="350">
        <f t="shared" si="3"/>
        <v>5.0400709961323786E-3</v>
      </c>
      <c r="O18" s="351"/>
      <c r="P18" s="351"/>
    </row>
    <row r="19" spans="2:23">
      <c r="B19" s="347" t="s">
        <v>76</v>
      </c>
      <c r="C19" s="348">
        <v>22.614126046200575</v>
      </c>
      <c r="D19" s="348">
        <v>23.782759987666832</v>
      </c>
      <c r="E19" s="343">
        <f t="shared" si="1"/>
        <v>1.1686339414662577</v>
      </c>
      <c r="F19" s="349">
        <v>37.334757514456037</v>
      </c>
      <c r="G19" s="349">
        <v>45.405999999999999</v>
      </c>
      <c r="H19" s="350">
        <f t="shared" si="2"/>
        <v>1.4942208849001477E-2</v>
      </c>
      <c r="I19" s="350">
        <f t="shared" si="0"/>
        <v>1.3581322227233952E-2</v>
      </c>
      <c r="J19" s="350">
        <f t="shared" si="3"/>
        <v>-1.360886621767525E-3</v>
      </c>
      <c r="O19" s="351"/>
      <c r="P19" s="351"/>
    </row>
    <row r="20" spans="2:23">
      <c r="B20" s="347" t="s">
        <v>77</v>
      </c>
      <c r="C20" s="348">
        <v>18.481651839874282</v>
      </c>
      <c r="D20" s="348">
        <v>22.428033182133952</v>
      </c>
      <c r="E20" s="343">
        <f t="shared" si="1"/>
        <v>3.9463813422596701</v>
      </c>
      <c r="F20" s="349">
        <v>212.02463296269636</v>
      </c>
      <c r="G20" s="349">
        <v>244.71</v>
      </c>
      <c r="H20" s="350">
        <f t="shared" si="2"/>
        <v>8.485702218997393E-2</v>
      </c>
      <c r="I20" s="350">
        <f t="shared" si="0"/>
        <v>7.3194850068854789E-2</v>
      </c>
      <c r="J20" s="350">
        <f t="shared" si="3"/>
        <v>-1.1662172121119141E-2</v>
      </c>
      <c r="O20" s="351"/>
      <c r="P20" s="351"/>
    </row>
    <row r="21" spans="2:23">
      <c r="B21" s="347" t="s">
        <v>78</v>
      </c>
      <c r="C21" s="348">
        <v>26.886060204990375</v>
      </c>
      <c r="D21" s="348">
        <v>33.835562682765783</v>
      </c>
      <c r="E21" s="343">
        <f t="shared" si="1"/>
        <v>6.9495024777754075</v>
      </c>
      <c r="F21" s="349">
        <v>203.30625269102367</v>
      </c>
      <c r="G21" s="349">
        <v>265.02499999999998</v>
      </c>
      <c r="H21" s="350">
        <f t="shared" si="2"/>
        <v>8.1367730507982794E-2</v>
      </c>
      <c r="I21" s="350">
        <f t="shared" si="0"/>
        <v>7.9271239996314982E-2</v>
      </c>
      <c r="J21" s="350">
        <f t="shared" si="3"/>
        <v>-2.0964905116678118E-3</v>
      </c>
      <c r="O21" s="351"/>
      <c r="P21" s="351"/>
    </row>
    <row r="22" spans="2:23">
      <c r="B22" s="352"/>
      <c r="C22" s="348"/>
      <c r="D22" s="348"/>
      <c r="E22" s="353"/>
      <c r="F22" s="349"/>
      <c r="G22" s="349"/>
      <c r="H22" s="350"/>
      <c r="I22" s="350"/>
      <c r="J22" s="354"/>
    </row>
    <row r="23" spans="2:23">
      <c r="B23" s="352"/>
      <c r="C23" s="348"/>
      <c r="D23" s="348"/>
      <c r="E23" s="353"/>
      <c r="F23" s="349"/>
      <c r="G23" s="349"/>
      <c r="H23" s="350"/>
      <c r="I23" s="350"/>
      <c r="J23" s="354"/>
      <c r="M23" s="355"/>
    </row>
    <row r="24" spans="2:23" ht="15">
      <c r="B24" s="64" t="s">
        <v>298</v>
      </c>
    </row>
    <row r="27" spans="2:23" s="75" customFormat="1" ht="18">
      <c r="B27" s="356"/>
      <c r="C27" s="357" t="s">
        <v>250</v>
      </c>
      <c r="D27" s="358"/>
      <c r="E27" s="359" t="s">
        <v>251</v>
      </c>
      <c r="F27"/>
      <c r="G27" s="360"/>
      <c r="H27" s="249"/>
      <c r="I27" s="361" t="s">
        <v>252</v>
      </c>
      <c r="J27" s="8"/>
      <c r="K27" s="362" t="s">
        <v>253</v>
      </c>
      <c r="L27" s="363" t="s">
        <v>254</v>
      </c>
    </row>
    <row r="28" spans="2:23" ht="33.75">
      <c r="B28" s="338"/>
      <c r="C28" s="339" t="s">
        <v>255</v>
      </c>
      <c r="D28" s="364" t="s">
        <v>256</v>
      </c>
      <c r="E28" s="365" t="s">
        <v>257</v>
      </c>
      <c r="F28" s="366"/>
      <c r="G28" s="364" t="s">
        <v>258</v>
      </c>
      <c r="H28" s="365" t="s">
        <v>259</v>
      </c>
      <c r="I28" s="365" t="s">
        <v>260</v>
      </c>
      <c r="J28" s="338"/>
      <c r="K28" s="365" t="s">
        <v>260</v>
      </c>
      <c r="L28" s="365" t="s">
        <v>257</v>
      </c>
      <c r="M28" s="365" t="s">
        <v>261</v>
      </c>
      <c r="N28" s="367"/>
    </row>
    <row r="29" spans="2:23">
      <c r="B29" s="341" t="s">
        <v>64</v>
      </c>
      <c r="C29" s="368">
        <f>$E$6</f>
        <v>3.5859734245174053</v>
      </c>
      <c r="D29" s="369">
        <f>H6</f>
        <v>1</v>
      </c>
      <c r="E29" s="370">
        <f>E6</f>
        <v>3.5859734245174053</v>
      </c>
      <c r="F29" s="371"/>
      <c r="G29" s="372">
        <f t="shared" ref="G29:G44" si="4">C6</f>
        <v>65.176642076244121</v>
      </c>
      <c r="H29" s="370">
        <f>$C$6</f>
        <v>65.176642076244121</v>
      </c>
      <c r="I29" s="373">
        <f t="shared" ref="I29:I44" si="5">J6</f>
        <v>0</v>
      </c>
      <c r="J29" s="341"/>
      <c r="K29" s="374">
        <f t="shared" ref="K29:K44" si="6">J6</f>
        <v>0</v>
      </c>
      <c r="L29" s="375">
        <f t="shared" ref="L29:L44" si="7">E6</f>
        <v>3.5859734245174053</v>
      </c>
      <c r="M29" s="375">
        <f>$E$6</f>
        <v>3.5859734245174053</v>
      </c>
      <c r="N29" s="376"/>
    </row>
    <row r="30" spans="2:23">
      <c r="B30" s="347" t="s">
        <v>249</v>
      </c>
      <c r="C30" s="348">
        <f t="shared" ref="C30:C44" si="8">$E$6</f>
        <v>3.5859734245174053</v>
      </c>
      <c r="D30" s="377">
        <f t="shared" ref="D30:D44" si="9">H7</f>
        <v>6.5050064761609433E-2</v>
      </c>
      <c r="E30" s="353">
        <f t="shared" ref="E30:E44" si="10">E7</f>
        <v>20.608104709641339</v>
      </c>
      <c r="F30" s="378">
        <f>D30*E30</f>
        <v>1.3405585459761975</v>
      </c>
      <c r="G30" s="379">
        <f t="shared" si="4"/>
        <v>21.17373837778819</v>
      </c>
      <c r="H30" s="353">
        <f t="shared" ref="H30:H44" si="11">$C$6</f>
        <v>65.176642076244121</v>
      </c>
      <c r="I30" s="380">
        <f t="shared" si="5"/>
        <v>-3.4916674318486121E-2</v>
      </c>
      <c r="J30" s="381">
        <f>(G30-H30)*I30</f>
        <v>1.5364350575066941</v>
      </c>
      <c r="K30" s="350">
        <f t="shared" si="6"/>
        <v>-3.4916674318486121E-2</v>
      </c>
      <c r="L30" s="348">
        <f t="shared" si="7"/>
        <v>20.608104709641339</v>
      </c>
      <c r="M30" s="382">
        <f t="shared" ref="M30:M44" si="12">$E$6</f>
        <v>3.5859734245174053</v>
      </c>
      <c r="N30" s="348">
        <f>K30*(L30-M30)</f>
        <v>-0.59435621428918595</v>
      </c>
      <c r="O30" s="355"/>
      <c r="U30" s="355"/>
      <c r="V30" s="355"/>
      <c r="W30" s="355"/>
    </row>
    <row r="31" spans="2:23">
      <c r="B31" s="347" t="s">
        <v>206</v>
      </c>
      <c r="C31" s="348">
        <f t="shared" si="8"/>
        <v>3.5859734245174053</v>
      </c>
      <c r="D31" s="377">
        <f t="shared" si="9"/>
        <v>6.7625059209263705E-2</v>
      </c>
      <c r="E31" s="353">
        <f t="shared" si="10"/>
        <v>-156.53163055812516</v>
      </c>
      <c r="F31" s="378">
        <f t="shared" ref="F31:F44" si="13">D31*E31</f>
        <v>-10.585460784615806</v>
      </c>
      <c r="G31" s="379">
        <f t="shared" si="4"/>
        <v>402.67364424950034</v>
      </c>
      <c r="H31" s="353">
        <f t="shared" si="11"/>
        <v>65.176642076244121</v>
      </c>
      <c r="I31" s="380">
        <f t="shared" si="5"/>
        <v>2.3868054713999415E-2</v>
      </c>
      <c r="J31" s="381">
        <f t="shared" ref="J31:J44" si="14">(G31-H31)*I31</f>
        <v>8.055396913682058</v>
      </c>
      <c r="K31" s="350">
        <f t="shared" si="6"/>
        <v>2.3868054713999415E-2</v>
      </c>
      <c r="L31" s="348">
        <f t="shared" si="7"/>
        <v>-156.53163055812516</v>
      </c>
      <c r="M31" s="382">
        <f t="shared" si="12"/>
        <v>3.5859734245174053</v>
      </c>
      <c r="N31" s="348">
        <f t="shared" ref="N31:N44" si="15">K31*(L31-M31)</f>
        <v>-3.821695732532203</v>
      </c>
      <c r="O31" s="355"/>
      <c r="U31" s="355"/>
      <c r="V31" s="355"/>
      <c r="W31" s="355"/>
    </row>
    <row r="32" spans="2:23">
      <c r="B32" s="347" t="s">
        <v>67</v>
      </c>
      <c r="C32" s="348">
        <f t="shared" si="8"/>
        <v>3.5859734245174053</v>
      </c>
      <c r="D32" s="377">
        <f t="shared" si="9"/>
        <v>7.9195182575146281E-3</v>
      </c>
      <c r="E32" s="353">
        <f t="shared" si="10"/>
        <v>-30.362395840732574</v>
      </c>
      <c r="F32" s="378">
        <f t="shared" si="13"/>
        <v>-0.24045554820256784</v>
      </c>
      <c r="G32" s="379">
        <f t="shared" si="4"/>
        <v>194.19449531604346</v>
      </c>
      <c r="H32" s="353">
        <f t="shared" si="11"/>
        <v>65.176642076244121</v>
      </c>
      <c r="I32" s="380">
        <f t="shared" si="5"/>
        <v>4.0347589072595516E-4</v>
      </c>
      <c r="J32" s="381">
        <f t="shared" si="14"/>
        <v>5.2055593255478594E-2</v>
      </c>
      <c r="K32" s="350">
        <f t="shared" si="6"/>
        <v>4.0347589072595516E-4</v>
      </c>
      <c r="L32" s="348">
        <f t="shared" si="7"/>
        <v>-30.362395840732574</v>
      </c>
      <c r="M32" s="382">
        <f t="shared" si="12"/>
        <v>3.5859734245174053</v>
      </c>
      <c r="N32" s="348">
        <f t="shared" si="15"/>
        <v>-1.3697348527990375E-2</v>
      </c>
      <c r="O32" s="355"/>
      <c r="U32" s="355"/>
      <c r="V32" s="355"/>
      <c r="W32" s="355"/>
    </row>
    <row r="33" spans="2:23">
      <c r="B33" s="347" t="s">
        <v>68</v>
      </c>
      <c r="C33" s="348">
        <f t="shared" si="8"/>
        <v>3.5859734245174053</v>
      </c>
      <c r="D33" s="377">
        <f t="shared" si="9"/>
        <v>0.11977332970025688</v>
      </c>
      <c r="E33" s="353">
        <f t="shared" si="10"/>
        <v>0.66743450573937935</v>
      </c>
      <c r="F33" s="378">
        <f t="shared" si="13"/>
        <v>7.994085310925067E-2</v>
      </c>
      <c r="G33" s="379">
        <f t="shared" si="4"/>
        <v>47.278371190369128</v>
      </c>
      <c r="H33" s="353">
        <f t="shared" si="11"/>
        <v>65.176642076244121</v>
      </c>
      <c r="I33" s="380">
        <f t="shared" si="5"/>
        <v>5.1360124153876266E-2</v>
      </c>
      <c r="J33" s="381">
        <f t="shared" si="14"/>
        <v>-0.91925741483824863</v>
      </c>
      <c r="K33" s="350">
        <f t="shared" si="6"/>
        <v>5.1360124153876266E-2</v>
      </c>
      <c r="L33" s="348">
        <f t="shared" si="7"/>
        <v>0.66743450573937935</v>
      </c>
      <c r="M33" s="382">
        <f t="shared" si="12"/>
        <v>3.5859734245174053</v>
      </c>
      <c r="N33" s="348">
        <f t="shared" si="15"/>
        <v>-0.14989652121635921</v>
      </c>
      <c r="O33" s="355"/>
      <c r="U33" s="355"/>
      <c r="V33" s="355"/>
      <c r="W33" s="355"/>
    </row>
    <row r="34" spans="2:23">
      <c r="B34" s="347" t="s">
        <v>69</v>
      </c>
      <c r="C34" s="348">
        <f t="shared" si="8"/>
        <v>3.5859734245174053</v>
      </c>
      <c r="D34" s="377">
        <f t="shared" si="9"/>
        <v>0.1185589630822287</v>
      </c>
      <c r="E34" s="353">
        <f t="shared" si="10"/>
        <v>7.8322590062151107</v>
      </c>
      <c r="F34" s="378">
        <f t="shared" si="13"/>
        <v>0.92858450636831058</v>
      </c>
      <c r="G34" s="379">
        <f t="shared" si="4"/>
        <v>53.181915697597042</v>
      </c>
      <c r="H34" s="353">
        <f t="shared" si="11"/>
        <v>65.176642076244121</v>
      </c>
      <c r="I34" s="380">
        <f t="shared" si="5"/>
        <v>-2.948922652506368E-2</v>
      </c>
      <c r="J34" s="381">
        <f t="shared" si="14"/>
        <v>0.35371520328608047</v>
      </c>
      <c r="K34" s="350">
        <f t="shared" si="6"/>
        <v>-2.948922652506368E-2</v>
      </c>
      <c r="L34" s="348">
        <f t="shared" si="7"/>
        <v>7.8322590062151107</v>
      </c>
      <c r="M34" s="382">
        <f t="shared" si="12"/>
        <v>3.5859734245174053</v>
      </c>
      <c r="N34" s="348">
        <f t="shared" si="15"/>
        <v>-0.12521967740879544</v>
      </c>
      <c r="O34" s="355"/>
      <c r="U34" s="355"/>
      <c r="V34" s="355"/>
      <c r="W34" s="355"/>
    </row>
    <row r="35" spans="2:23">
      <c r="B35" s="347" t="s">
        <v>70</v>
      </c>
      <c r="C35" s="348">
        <f t="shared" si="8"/>
        <v>3.5859734245174053</v>
      </c>
      <c r="D35" s="377">
        <f t="shared" si="9"/>
        <v>6.3924445912338243E-2</v>
      </c>
      <c r="E35" s="353">
        <f t="shared" si="10"/>
        <v>13.357055731727392</v>
      </c>
      <c r="F35" s="378">
        <f t="shared" si="13"/>
        <v>0.85384238667089518</v>
      </c>
      <c r="G35" s="379">
        <f t="shared" si="4"/>
        <v>46.082313633692912</v>
      </c>
      <c r="H35" s="353">
        <f t="shared" si="11"/>
        <v>65.176642076244121</v>
      </c>
      <c r="I35" s="380">
        <f t="shared" si="5"/>
        <v>-2.5123784382380526E-3</v>
      </c>
      <c r="J35" s="381">
        <f t="shared" si="14"/>
        <v>4.7972179071701232E-2</v>
      </c>
      <c r="K35" s="350">
        <f t="shared" si="6"/>
        <v>-2.5123784382380526E-3</v>
      </c>
      <c r="L35" s="348">
        <f t="shared" si="7"/>
        <v>13.357055731727392</v>
      </c>
      <c r="M35" s="382">
        <f t="shared" si="12"/>
        <v>3.5859734245174053</v>
      </c>
      <c r="N35" s="348">
        <f t="shared" si="15"/>
        <v>-2.4548656506883697E-2</v>
      </c>
      <c r="O35" s="355"/>
      <c r="U35" s="355"/>
      <c r="V35" s="355"/>
      <c r="W35" s="355"/>
    </row>
    <row r="36" spans="2:23">
      <c r="B36" s="347" t="s">
        <v>71</v>
      </c>
      <c r="C36" s="348">
        <f t="shared" si="8"/>
        <v>3.5859734245174053</v>
      </c>
      <c r="D36" s="377">
        <f t="shared" si="9"/>
        <v>0.11534485822266696</v>
      </c>
      <c r="E36" s="353">
        <f t="shared" si="10"/>
        <v>10.737447427886433</v>
      </c>
      <c r="F36" s="378">
        <f t="shared" si="13"/>
        <v>1.2385093512429006</v>
      </c>
      <c r="G36" s="379">
        <f t="shared" si="4"/>
        <v>21.118800987491408</v>
      </c>
      <c r="H36" s="353">
        <f t="shared" si="11"/>
        <v>65.176642076244121</v>
      </c>
      <c r="I36" s="380">
        <f t="shared" si="5"/>
        <v>-3.2703849827113302E-3</v>
      </c>
      <c r="J36" s="381">
        <f t="shared" si="14"/>
        <v>0.14408610186733906</v>
      </c>
      <c r="K36" s="350">
        <f t="shared" si="6"/>
        <v>-3.2703849827113302E-3</v>
      </c>
      <c r="L36" s="348">
        <f t="shared" si="7"/>
        <v>10.737447427886433</v>
      </c>
      <c r="M36" s="382">
        <f t="shared" si="12"/>
        <v>3.5859734245174053</v>
      </c>
      <c r="N36" s="348">
        <f t="shared" si="15"/>
        <v>-2.3388073184868546E-2</v>
      </c>
      <c r="O36" s="355"/>
      <c r="U36" s="355"/>
      <c r="V36" s="355"/>
      <c r="W36" s="355"/>
    </row>
    <row r="37" spans="2:23">
      <c r="B37" s="347" t="s">
        <v>72</v>
      </c>
      <c r="C37" s="348">
        <f t="shared" si="8"/>
        <v>3.5859734245174053</v>
      </c>
      <c r="D37" s="377">
        <f t="shared" si="9"/>
        <v>6.256627235433021E-2</v>
      </c>
      <c r="E37" s="353">
        <f t="shared" si="10"/>
        <v>6.5640682034977118</v>
      </c>
      <c r="F37" s="378">
        <f t="shared" si="13"/>
        <v>0.41068927897243684</v>
      </c>
      <c r="G37" s="379">
        <f t="shared" si="4"/>
        <v>47.430281339765116</v>
      </c>
      <c r="H37" s="353">
        <f t="shared" si="11"/>
        <v>65.176642076244121</v>
      </c>
      <c r="I37" s="380">
        <f t="shared" si="5"/>
        <v>-8.4373021891061967E-4</v>
      </c>
      <c r="J37" s="381">
        <f t="shared" si="14"/>
        <v>1.4973140829056257E-2</v>
      </c>
      <c r="K37" s="350">
        <f t="shared" si="6"/>
        <v>-8.4373021891061967E-4</v>
      </c>
      <c r="L37" s="348">
        <f t="shared" si="7"/>
        <v>6.5640682034977118</v>
      </c>
      <c r="M37" s="382">
        <f t="shared" si="12"/>
        <v>3.5859734245174053</v>
      </c>
      <c r="N37" s="348">
        <f t="shared" si="15"/>
        <v>-2.5127085598056274E-3</v>
      </c>
      <c r="O37" s="355"/>
      <c r="U37" s="355"/>
      <c r="V37" s="355"/>
      <c r="W37" s="355"/>
    </row>
    <row r="38" spans="2:23">
      <c r="B38" s="347" t="s">
        <v>73</v>
      </c>
      <c r="C38" s="348">
        <f t="shared" si="8"/>
        <v>3.5859734245174053</v>
      </c>
      <c r="D38" s="377">
        <f t="shared" si="9"/>
        <v>2.0360076569062795E-2</v>
      </c>
      <c r="E38" s="353">
        <f t="shared" si="10"/>
        <v>51.019529676690311</v>
      </c>
      <c r="F38" s="378">
        <f t="shared" si="13"/>
        <v>1.0387615307349862</v>
      </c>
      <c r="G38" s="379">
        <f t="shared" si="4"/>
        <v>80.285399750377863</v>
      </c>
      <c r="H38" s="353">
        <f t="shared" si="11"/>
        <v>65.176642076244121</v>
      </c>
      <c r="I38" s="380">
        <f t="shared" si="5"/>
        <v>-4.9538931581008267E-3</v>
      </c>
      <c r="J38" s="381">
        <f t="shared" si="14"/>
        <v>-7.4847171269294507E-2</v>
      </c>
      <c r="K38" s="350">
        <f t="shared" si="6"/>
        <v>-4.9538931581008267E-3</v>
      </c>
      <c r="L38" s="348">
        <f t="shared" si="7"/>
        <v>51.019529676690311</v>
      </c>
      <c r="M38" s="382">
        <f t="shared" si="12"/>
        <v>3.5859734245174053</v>
      </c>
      <c r="N38" s="348">
        <f t="shared" si="15"/>
        <v>-0.23498076978203006</v>
      </c>
      <c r="O38" s="355"/>
      <c r="U38" s="355"/>
      <c r="V38" s="355"/>
      <c r="W38" s="355"/>
    </row>
    <row r="39" spans="2:23">
      <c r="B39" s="347" t="s">
        <v>82</v>
      </c>
      <c r="C39" s="348">
        <f t="shared" si="8"/>
        <v>3.5859734245174053</v>
      </c>
      <c r="D39" s="377">
        <f t="shared" si="9"/>
        <v>5.8926802352569876E-2</v>
      </c>
      <c r="E39" s="353">
        <f t="shared" si="10"/>
        <v>16.737648345198366</v>
      </c>
      <c r="F39" s="378">
        <f t="shared" si="13"/>
        <v>0.98629609588432232</v>
      </c>
      <c r="G39" s="379">
        <f t="shared" si="4"/>
        <v>91.493112142407838</v>
      </c>
      <c r="H39" s="353">
        <f t="shared" si="11"/>
        <v>65.176642076244121</v>
      </c>
      <c r="I39" s="380">
        <f t="shared" si="5"/>
        <v>4.2311616515123551E-3</v>
      </c>
      <c r="J39" s="381">
        <f t="shared" si="14"/>
        <v>0.11134923894712473</v>
      </c>
      <c r="K39" s="350">
        <f t="shared" si="6"/>
        <v>4.2311616515123551E-3</v>
      </c>
      <c r="L39" s="348">
        <f t="shared" si="7"/>
        <v>16.737648345198366</v>
      </c>
      <c r="M39" s="382">
        <f t="shared" si="12"/>
        <v>3.5859734245174053</v>
      </c>
      <c r="N39" s="348">
        <f t="shared" si="15"/>
        <v>5.5646862577542075E-2</v>
      </c>
      <c r="O39" s="355"/>
      <c r="U39" s="355"/>
      <c r="V39" s="355"/>
      <c r="W39" s="355"/>
    </row>
    <row r="40" spans="2:23">
      <c r="B40" s="347" t="s">
        <v>74</v>
      </c>
      <c r="C40" s="348">
        <f t="shared" si="8"/>
        <v>3.5859734245174053</v>
      </c>
      <c r="D40" s="377">
        <f t="shared" si="9"/>
        <v>7.3687445177913632E-2</v>
      </c>
      <c r="E40" s="353">
        <f t="shared" si="10"/>
        <v>11.139870733448191</v>
      </c>
      <c r="F40" s="378">
        <f t="shared" si="13"/>
        <v>0.8208686139600081</v>
      </c>
      <c r="G40" s="379">
        <f t="shared" si="4"/>
        <v>40.964590226135471</v>
      </c>
      <c r="H40" s="353">
        <f t="shared" si="11"/>
        <v>65.176642076244121</v>
      </c>
      <c r="I40" s="380">
        <f t="shared" si="5"/>
        <v>6.202949489818671E-3</v>
      </c>
      <c r="J40" s="381">
        <f t="shared" si="14"/>
        <v>-0.15018613467109465</v>
      </c>
      <c r="K40" s="350">
        <f t="shared" si="6"/>
        <v>6.202949489818671E-3</v>
      </c>
      <c r="L40" s="348">
        <f t="shared" si="7"/>
        <v>11.139870733448191</v>
      </c>
      <c r="M40" s="382">
        <f t="shared" si="12"/>
        <v>3.5859734245174053</v>
      </c>
      <c r="N40" s="348">
        <f t="shared" si="15"/>
        <v>4.6856443458574849E-2</v>
      </c>
      <c r="O40" s="355"/>
      <c r="U40" s="355"/>
      <c r="V40" s="355"/>
      <c r="W40" s="355"/>
    </row>
    <row r="41" spans="2:23">
      <c r="B41" s="347" t="s">
        <v>75</v>
      </c>
      <c r="C41" s="348">
        <f t="shared" si="8"/>
        <v>3.5859734245174053</v>
      </c>
      <c r="D41" s="377">
        <f t="shared" si="9"/>
        <v>4.5096202853286811E-2</v>
      </c>
      <c r="E41" s="353">
        <f t="shared" si="10"/>
        <v>4.528801783531911</v>
      </c>
      <c r="F41" s="378">
        <f t="shared" si="13"/>
        <v>0.20423176391248216</v>
      </c>
      <c r="G41" s="379">
        <f t="shared" si="4"/>
        <v>28.964972788563138</v>
      </c>
      <c r="H41" s="353">
        <f t="shared" si="11"/>
        <v>65.176642076244121</v>
      </c>
      <c r="I41" s="380">
        <f t="shared" si="5"/>
        <v>5.0400709961323786E-3</v>
      </c>
      <c r="J41" s="381">
        <f t="shared" si="14"/>
        <v>-0.18250938409837855</v>
      </c>
      <c r="K41" s="350">
        <f t="shared" si="6"/>
        <v>5.0400709961323786E-3</v>
      </c>
      <c r="L41" s="348">
        <f t="shared" si="7"/>
        <v>4.528801783531911</v>
      </c>
      <c r="M41" s="382">
        <f t="shared" si="12"/>
        <v>3.5859734245174053</v>
      </c>
      <c r="N41" s="348">
        <f t="shared" si="15"/>
        <v>4.7519218666000956E-3</v>
      </c>
      <c r="O41" s="355"/>
      <c r="U41" s="355"/>
      <c r="V41" s="355"/>
      <c r="W41" s="355"/>
    </row>
    <row r="42" spans="2:23">
      <c r="B42" s="347" t="s">
        <v>76</v>
      </c>
      <c r="C42" s="348">
        <f t="shared" si="8"/>
        <v>3.5859734245174053</v>
      </c>
      <c r="D42" s="377">
        <f t="shared" si="9"/>
        <v>1.4942208849001477E-2</v>
      </c>
      <c r="E42" s="353">
        <f t="shared" si="10"/>
        <v>1.1686339414662577</v>
      </c>
      <c r="F42" s="378">
        <f t="shared" si="13"/>
        <v>1.7461972421420589E-2</v>
      </c>
      <c r="G42" s="379">
        <f t="shared" si="4"/>
        <v>22.614126046200575</v>
      </c>
      <c r="H42" s="353">
        <f t="shared" si="11"/>
        <v>65.176642076244121</v>
      </c>
      <c r="I42" s="380">
        <f t="shared" si="5"/>
        <v>-1.360886621767525E-3</v>
      </c>
      <c r="J42" s="381">
        <f t="shared" si="14"/>
        <v>5.7922758654052095E-2</v>
      </c>
      <c r="K42" s="350">
        <f t="shared" si="6"/>
        <v>-1.360886621767525E-3</v>
      </c>
      <c r="L42" s="348">
        <f t="shared" si="7"/>
        <v>1.1686339414662577</v>
      </c>
      <c r="M42" s="382">
        <f t="shared" si="12"/>
        <v>3.5859734245174053</v>
      </c>
      <c r="N42" s="348">
        <f t="shared" si="15"/>
        <v>3.2897249627547318E-3</v>
      </c>
      <c r="O42" s="355"/>
      <c r="U42" s="355"/>
      <c r="V42" s="355"/>
      <c r="W42" s="355"/>
    </row>
    <row r="43" spans="2:23">
      <c r="B43" s="347" t="s">
        <v>77</v>
      </c>
      <c r="C43" s="348">
        <f t="shared" si="8"/>
        <v>3.5859734245174053</v>
      </c>
      <c r="D43" s="377">
        <f t="shared" si="9"/>
        <v>8.485702218997393E-2</v>
      </c>
      <c r="E43" s="353">
        <f t="shared" si="10"/>
        <v>3.9463813422596701</v>
      </c>
      <c r="F43" s="378">
        <f t="shared" si="13"/>
        <v>0.33487816913022794</v>
      </c>
      <c r="G43" s="379">
        <f t="shared" si="4"/>
        <v>18.481651839874282</v>
      </c>
      <c r="H43" s="353">
        <f t="shared" si="11"/>
        <v>65.176642076244121</v>
      </c>
      <c r="I43" s="380">
        <f t="shared" si="5"/>
        <v>-1.1662172121119141E-2</v>
      </c>
      <c r="J43" s="381">
        <f t="shared" si="14"/>
        <v>0.54456501333052287</v>
      </c>
      <c r="K43" s="350">
        <f t="shared" si="6"/>
        <v>-1.1662172121119141E-2</v>
      </c>
      <c r="L43" s="348">
        <f t="shared" si="7"/>
        <v>3.9463813422596701</v>
      </c>
      <c r="M43" s="382">
        <f t="shared" si="12"/>
        <v>3.5859734245174053</v>
      </c>
      <c r="N43" s="348">
        <f t="shared" si="15"/>
        <v>-4.2031391705244408E-3</v>
      </c>
      <c r="O43" s="355"/>
      <c r="U43" s="355"/>
      <c r="V43" s="355"/>
      <c r="W43" s="355"/>
    </row>
    <row r="44" spans="2:23">
      <c r="B44" s="347" t="s">
        <v>78</v>
      </c>
      <c r="C44" s="348">
        <f t="shared" si="8"/>
        <v>3.5859734245174053</v>
      </c>
      <c r="D44" s="377">
        <f t="shared" si="9"/>
        <v>8.1367730507982794E-2</v>
      </c>
      <c r="E44" s="353">
        <f t="shared" si="10"/>
        <v>6.9495024777754075</v>
      </c>
      <c r="F44" s="378">
        <f t="shared" si="13"/>
        <v>0.56546524477618809</v>
      </c>
      <c r="G44" s="379">
        <f t="shared" si="4"/>
        <v>26.886060204990375</v>
      </c>
      <c r="H44" s="353">
        <f t="shared" si="11"/>
        <v>65.176642076244121</v>
      </c>
      <c r="I44" s="380">
        <f t="shared" si="5"/>
        <v>-2.0964905116678118E-3</v>
      </c>
      <c r="J44" s="381">
        <f t="shared" si="14"/>
        <v>8.0275841579323007E-2</v>
      </c>
      <c r="K44" s="350">
        <f t="shared" si="6"/>
        <v>-2.0964905116678118E-3</v>
      </c>
      <c r="L44" s="348">
        <f t="shared" si="7"/>
        <v>6.9495024777754075</v>
      </c>
      <c r="M44" s="382">
        <f t="shared" si="12"/>
        <v>3.5859734245174053</v>
      </c>
      <c r="N44" s="348">
        <f t="shared" si="15"/>
        <v>-7.0516067458744197E-3</v>
      </c>
      <c r="O44" s="355"/>
      <c r="U44" s="355"/>
      <c r="V44" s="355"/>
      <c r="W44" s="355"/>
    </row>
    <row r="46" spans="2:23" ht="15">
      <c r="D46"/>
      <c r="F46" s="383">
        <f>SUM(F30:F44)</f>
        <v>-2.0058280196587477</v>
      </c>
      <c r="I46"/>
      <c r="J46" s="348">
        <f>SUM(J30:J44)</f>
        <v>9.6719469371324127</v>
      </c>
      <c r="K46"/>
      <c r="N46" s="348">
        <f>SUM(N30:N44)</f>
        <v>-4.8910054950590496</v>
      </c>
    </row>
    <row r="47" spans="2:23">
      <c r="B47" s="355"/>
      <c r="F47" s="384"/>
      <c r="I47" s="355"/>
    </row>
    <row r="48" spans="2:23">
      <c r="B48" s="355"/>
      <c r="E48" s="385" t="s">
        <v>263</v>
      </c>
      <c r="F48" s="384"/>
      <c r="I48" s="348" t="s">
        <v>264</v>
      </c>
      <c r="M48" s="348" t="s">
        <v>265</v>
      </c>
    </row>
    <row r="49" spans="2:13">
      <c r="B49" s="355"/>
      <c r="E49" s="385"/>
      <c r="F49" s="384"/>
      <c r="I49" s="348"/>
      <c r="M49" s="348"/>
    </row>
    <row r="50" spans="2:13">
      <c r="B50" s="386" t="s">
        <v>266</v>
      </c>
      <c r="C50" s="387">
        <f>F46+J46+N46</f>
        <v>2.7751134224146154</v>
      </c>
      <c r="D50" s="355"/>
      <c r="E50" s="385"/>
      <c r="F50" s="384"/>
      <c r="I50" s="348"/>
      <c r="M50" s="348"/>
    </row>
    <row r="51" spans="2:13">
      <c r="B51" s="355"/>
      <c r="E51" s="385"/>
      <c r="F51" s="384"/>
      <c r="I51" s="348"/>
      <c r="M51" s="348"/>
    </row>
    <row r="52" spans="2:13">
      <c r="B52" s="355"/>
      <c r="E52" s="385"/>
      <c r="F52" s="384"/>
    </row>
    <row r="53" spans="2:13" ht="15">
      <c r="B53" s="64" t="s">
        <v>322</v>
      </c>
      <c r="F53" s="384"/>
    </row>
    <row r="54" spans="2:13">
      <c r="B54" s="355" t="s">
        <v>267</v>
      </c>
      <c r="F54" s="384"/>
    </row>
    <row r="55" spans="2:13">
      <c r="B55" s="355"/>
      <c r="F55" s="384"/>
    </row>
    <row r="56" spans="2:13">
      <c r="B56" s="388" t="s">
        <v>273</v>
      </c>
      <c r="G56" s="389">
        <f>(POWER(D6/C6,1/12)-1)*100</f>
        <v>0.44732304526624578</v>
      </c>
    </row>
    <row r="57" spans="2:13">
      <c r="B57" s="355"/>
      <c r="F57" s="384"/>
    </row>
    <row r="58" spans="2:13">
      <c r="B58" s="355"/>
      <c r="F58" s="384"/>
    </row>
    <row r="59" spans="2:13" ht="15">
      <c r="B59" s="390"/>
      <c r="C59" s="367"/>
      <c r="D59" s="367"/>
      <c r="E59" s="367"/>
      <c r="F59" s="384"/>
    </row>
    <row r="60" spans="2:13">
      <c r="B60" s="341" t="s">
        <v>64</v>
      </c>
      <c r="C60" s="348"/>
      <c r="F60" s="384"/>
    </row>
    <row r="61" spans="2:13">
      <c r="B61" s="347" t="s">
        <v>249</v>
      </c>
      <c r="C61" s="348">
        <f>$G$56*(F30/$C$29)</f>
        <v>0.16722453296609829</v>
      </c>
      <c r="D61" s="348">
        <f t="shared" ref="D61:D75" si="16">$G$56*(J30/$C$29)</f>
        <v>0.19165864534264007</v>
      </c>
      <c r="E61" s="348">
        <f t="shared" ref="E61:E75" si="17">$G$56*(N30/$C$29)</f>
        <v>-7.4141439512908899E-2</v>
      </c>
      <c r="F61" s="384">
        <f>SUM(C61:E61)</f>
        <v>0.28474173879582948</v>
      </c>
      <c r="G61" s="351"/>
    </row>
    <row r="62" spans="2:13">
      <c r="B62" s="347" t="s">
        <v>206</v>
      </c>
      <c r="C62" s="348">
        <f t="shared" ref="C62:C75" si="18">$G$56*(F31/$C$29)</f>
        <v>-1.3204561197655866</v>
      </c>
      <c r="D62" s="348">
        <f t="shared" si="16"/>
        <v>1.0048497999511836</v>
      </c>
      <c r="E62" s="348">
        <f t="shared" si="17"/>
        <v>-0.47672761919237788</v>
      </c>
      <c r="F62" s="384">
        <f t="shared" ref="F62:F75" si="19">SUM(C62:E62)</f>
        <v>-0.79233393900678095</v>
      </c>
      <c r="G62" s="351"/>
    </row>
    <row r="63" spans="2:13">
      <c r="B63" s="347" t="s">
        <v>67</v>
      </c>
      <c r="C63" s="348">
        <f t="shared" si="18"/>
        <v>-2.999500981734482E-2</v>
      </c>
      <c r="D63" s="348">
        <f t="shared" si="16"/>
        <v>6.4935412903444701E-3</v>
      </c>
      <c r="E63" s="348">
        <f t="shared" si="17"/>
        <v>-1.708640564294858E-3</v>
      </c>
      <c r="F63" s="384">
        <f t="shared" si="19"/>
        <v>-2.5210109091295209E-2</v>
      </c>
      <c r="G63" s="351"/>
    </row>
    <row r="64" spans="2:13">
      <c r="B64" s="347" t="s">
        <v>68</v>
      </c>
      <c r="C64" s="348">
        <f t="shared" si="18"/>
        <v>9.9720164152705855E-3</v>
      </c>
      <c r="D64" s="348">
        <f t="shared" si="16"/>
        <v>-0.11467040535705066</v>
      </c>
      <c r="E64" s="348">
        <f t="shared" si="17"/>
        <v>-1.8698456571618904E-2</v>
      </c>
      <c r="F64" s="384">
        <f t="shared" si="19"/>
        <v>-0.12339684551339898</v>
      </c>
      <c r="G64" s="351"/>
    </row>
    <row r="65" spans="2:7">
      <c r="B65" s="347" t="s">
        <v>69</v>
      </c>
      <c r="C65" s="348">
        <f t="shared" si="18"/>
        <v>0.1158338894359283</v>
      </c>
      <c r="D65" s="348">
        <f t="shared" si="16"/>
        <v>4.4123294614820625E-2</v>
      </c>
      <c r="E65" s="348">
        <f t="shared" si="17"/>
        <v>-1.562020706645296E-2</v>
      </c>
      <c r="F65" s="384">
        <f t="shared" si="19"/>
        <v>0.14433697698429598</v>
      </c>
      <c r="G65" s="351"/>
    </row>
    <row r="66" spans="2:7">
      <c r="B66" s="347" t="s">
        <v>70</v>
      </c>
      <c r="C66" s="348">
        <f t="shared" si="18"/>
        <v>0.10651037566861654</v>
      </c>
      <c r="D66" s="348">
        <f t="shared" si="16"/>
        <v>5.9841662751025501E-3</v>
      </c>
      <c r="E66" s="348">
        <f t="shared" si="17"/>
        <v>-3.0622591095560295E-3</v>
      </c>
      <c r="F66" s="384">
        <f t="shared" si="19"/>
        <v>0.10943228283416306</v>
      </c>
      <c r="G66" s="351"/>
    </row>
    <row r="67" spans="2:7">
      <c r="B67" s="347" t="s">
        <v>71</v>
      </c>
      <c r="C67" s="348">
        <f t="shared" si="18"/>
        <v>0.15449466825406133</v>
      </c>
      <c r="D67" s="348">
        <f t="shared" si="16"/>
        <v>1.7973650732371112E-2</v>
      </c>
      <c r="E67" s="348">
        <f t="shared" si="17"/>
        <v>-2.9174851236866556E-3</v>
      </c>
      <c r="F67" s="384">
        <f t="shared" si="19"/>
        <v>0.16955083386274578</v>
      </c>
      <c r="G67" s="351"/>
    </row>
    <row r="68" spans="2:7">
      <c r="B68" s="347" t="s">
        <v>72</v>
      </c>
      <c r="C68" s="348">
        <f t="shared" si="18"/>
        <v>5.1230379364251066E-2</v>
      </c>
      <c r="D68" s="348">
        <f t="shared" si="16"/>
        <v>1.8677859983737019E-3</v>
      </c>
      <c r="E68" s="348">
        <f t="shared" si="17"/>
        <v>-3.1344137610001422E-4</v>
      </c>
      <c r="F68" s="384">
        <f t="shared" si="19"/>
        <v>5.2784723986524749E-2</v>
      </c>
      <c r="G68" s="351"/>
    </row>
    <row r="69" spans="2:7">
      <c r="B69" s="347" t="s">
        <v>73</v>
      </c>
      <c r="C69" s="348">
        <f t="shared" si="18"/>
        <v>0.12957763938151171</v>
      </c>
      <c r="D69" s="348">
        <f t="shared" si="16"/>
        <v>-9.3366181558500756E-3</v>
      </c>
      <c r="E69" s="348">
        <f t="shared" si="17"/>
        <v>-2.9312072643720207E-2</v>
      </c>
      <c r="F69" s="384">
        <f t="shared" si="19"/>
        <v>9.0928948581941421E-2</v>
      </c>
      <c r="G69" s="351"/>
    </row>
    <row r="70" spans="2:7">
      <c r="B70" s="347" t="s">
        <v>82</v>
      </c>
      <c r="C70" s="348">
        <f t="shared" si="18"/>
        <v>0.12303297345394</v>
      </c>
      <c r="D70" s="348">
        <f t="shared" si="16"/>
        <v>1.3889974842914493E-2</v>
      </c>
      <c r="E70" s="348">
        <f t="shared" si="17"/>
        <v>6.941524958749062E-3</v>
      </c>
      <c r="F70" s="384">
        <f t="shared" si="19"/>
        <v>0.14386447325560356</v>
      </c>
      <c r="G70" s="351"/>
    </row>
    <row r="71" spans="2:7">
      <c r="B71" s="347" t="s">
        <v>74</v>
      </c>
      <c r="C71" s="348">
        <f t="shared" si="18"/>
        <v>0.10239714707575934</v>
      </c>
      <c r="D71" s="348">
        <f t="shared" si="16"/>
        <v>-1.8734583658238282E-2</v>
      </c>
      <c r="E71" s="348">
        <f t="shared" si="17"/>
        <v>5.8449867014996413E-3</v>
      </c>
      <c r="F71" s="384">
        <f t="shared" si="19"/>
        <v>8.9507550119020701E-2</v>
      </c>
      <c r="G71" s="351"/>
    </row>
    <row r="72" spans="2:7">
      <c r="B72" s="347" t="s">
        <v>75</v>
      </c>
      <c r="C72" s="348">
        <f t="shared" si="18"/>
        <v>2.547636687679113E-2</v>
      </c>
      <c r="D72" s="348">
        <f t="shared" si="16"/>
        <v>-2.2766664394770496E-2</v>
      </c>
      <c r="E72" s="348">
        <f t="shared" si="17"/>
        <v>5.9276628925962645E-4</v>
      </c>
      <c r="F72" s="384">
        <f t="shared" si="19"/>
        <v>3.3024687712802595E-3</v>
      </c>
      <c r="G72" s="351"/>
    </row>
    <row r="73" spans="2:7">
      <c r="B73" s="347" t="s">
        <v>76</v>
      </c>
      <c r="C73" s="348">
        <f t="shared" si="18"/>
        <v>2.1782489034916004E-3</v>
      </c>
      <c r="D73" s="348">
        <f t="shared" si="16"/>
        <v>7.2254257698073504E-3</v>
      </c>
      <c r="E73" s="348">
        <f t="shared" si="17"/>
        <v>4.1036829173542329E-4</v>
      </c>
      <c r="F73" s="384">
        <f t="shared" si="19"/>
        <v>9.8140429650343738E-3</v>
      </c>
      <c r="G73" s="351"/>
    </row>
    <row r="74" spans="2:7">
      <c r="B74" s="347" t="s">
        <v>77</v>
      </c>
      <c r="C74" s="348">
        <f t="shared" si="18"/>
        <v>4.1773517166730854E-2</v>
      </c>
      <c r="D74" s="348">
        <f t="shared" si="16"/>
        <v>6.7930364024168979E-2</v>
      </c>
      <c r="E74" s="348">
        <f t="shared" si="17"/>
        <v>-5.2430980123336084E-4</v>
      </c>
      <c r="F74" s="384">
        <f t="shared" si="19"/>
        <v>0.10917957138966647</v>
      </c>
      <c r="G74" s="351"/>
    </row>
    <row r="75" spans="2:7">
      <c r="B75" s="347" t="s">
        <v>78</v>
      </c>
      <c r="C75" s="348">
        <f t="shared" si="18"/>
        <v>7.0537509719428154E-2</v>
      </c>
      <c r="D75" s="348">
        <f t="shared" si="16"/>
        <v>1.0013803691645062E-2</v>
      </c>
      <c r="E75" s="348">
        <f t="shared" si="17"/>
        <v>-8.7963457342382677E-4</v>
      </c>
      <c r="F75" s="384">
        <f t="shared" si="19"/>
        <v>7.967167883764939E-2</v>
      </c>
      <c r="G75" s="351"/>
    </row>
    <row r="76" spans="2:7">
      <c r="B76" s="352"/>
    </row>
    <row r="77" spans="2:7" ht="22.5">
      <c r="B77" s="352"/>
      <c r="C77" s="391" t="s">
        <v>269</v>
      </c>
      <c r="D77" s="392" t="s">
        <v>270</v>
      </c>
      <c r="E77" s="392" t="s">
        <v>271</v>
      </c>
      <c r="G77" s="391"/>
    </row>
    <row r="82" spans="3:7">
      <c r="C82" s="385" t="s">
        <v>272</v>
      </c>
      <c r="D82" s="385" t="s">
        <v>272</v>
      </c>
      <c r="E82" s="385" t="s">
        <v>272</v>
      </c>
      <c r="G82" s="393" t="s">
        <v>266</v>
      </c>
    </row>
    <row r="84" spans="3:7">
      <c r="C84" s="348">
        <f>SUM(C61:C75)</f>
        <v>-0.25021186490105263</v>
      </c>
      <c r="D84" s="348">
        <f>SUM(D61:D75)</f>
        <v>1.2065021809674628</v>
      </c>
      <c r="E84" s="348">
        <f>SUM(E61:E75)</f>
        <v>-0.61011591929412978</v>
      </c>
      <c r="G84" s="342">
        <f>SUM(C84:E84)</f>
        <v>0.34617439677228035</v>
      </c>
    </row>
  </sheetData>
  <pageMargins left="0.70866141732283472" right="0.70866141732283472" top="0.74803149606299213" bottom="0.74803149606299213" header="0.31496062992125984" footer="0.31496062992125984"/>
  <pageSetup scale="49" fitToWidth="2" orientation="landscape" r:id="rId1"/>
  <drawing r:id="rId2"/>
</worksheet>
</file>

<file path=xl/worksheets/sheet25.xml><?xml version="1.0" encoding="utf-8"?>
<worksheet xmlns="http://schemas.openxmlformats.org/spreadsheetml/2006/main" xmlns:r="http://schemas.openxmlformats.org/officeDocument/2006/relationships">
  <dimension ref="B1:W90"/>
  <sheetViews>
    <sheetView zoomScaleNormal="100" workbookViewId="0"/>
  </sheetViews>
  <sheetFormatPr defaultRowHeight="11.25"/>
  <cols>
    <col min="1" max="1" width="9.140625" style="337"/>
    <col min="2" max="2" width="31.140625" style="337" customWidth="1"/>
    <col min="3" max="14" width="15.7109375" style="337" customWidth="1"/>
    <col min="15" max="16384" width="9.140625" style="337"/>
  </cols>
  <sheetData>
    <row r="1" spans="2:16" ht="15">
      <c r="B1" s="11" t="str">
        <f>ToC!B51</f>
        <v>Appendix Table 36: CSLS Labour Productivity Growth Decomposition for Alberta, Oil and Gas Extraction, 2000-2012</v>
      </c>
    </row>
    <row r="3" spans="2:16" ht="15">
      <c r="B3" s="413" t="s">
        <v>294</v>
      </c>
    </row>
    <row r="5" spans="2:16" ht="45">
      <c r="B5" s="338"/>
      <c r="C5" s="339" t="s">
        <v>241</v>
      </c>
      <c r="D5" s="339" t="s">
        <v>242</v>
      </c>
      <c r="E5" s="340" t="s">
        <v>243</v>
      </c>
      <c r="F5" s="339" t="s">
        <v>244</v>
      </c>
      <c r="G5" s="339" t="s">
        <v>245</v>
      </c>
      <c r="H5" s="339" t="s">
        <v>246</v>
      </c>
      <c r="I5" s="339" t="s">
        <v>247</v>
      </c>
      <c r="J5" s="339" t="s">
        <v>248</v>
      </c>
    </row>
    <row r="6" spans="2:16">
      <c r="B6" s="341" t="s">
        <v>64</v>
      </c>
      <c r="C6" s="342">
        <v>65.176642076244121</v>
      </c>
      <c r="D6" s="342">
        <v>68.762615500761527</v>
      </c>
      <c r="E6" s="343">
        <f>D6-C6</f>
        <v>3.5859734245174053</v>
      </c>
      <c r="F6" s="344">
        <f>SUM(F7:F23)</f>
        <v>2504.8598011287622</v>
      </c>
      <c r="G6" s="344">
        <f>SUM(G7:G23)</f>
        <v>3343.268</v>
      </c>
      <c r="H6" s="345">
        <f>F6/F$6</f>
        <v>1</v>
      </c>
      <c r="I6" s="345">
        <f t="shared" ref="I6:I23" si="0">G6/G$6</f>
        <v>1</v>
      </c>
      <c r="J6" s="345">
        <f>I6-H6</f>
        <v>0</v>
      </c>
      <c r="L6" s="346"/>
      <c r="M6" s="346"/>
    </row>
    <row r="7" spans="2:16">
      <c r="B7" s="347" t="s">
        <v>249</v>
      </c>
      <c r="C7" s="348">
        <v>21.17373837778819</v>
      </c>
      <c r="D7" s="348">
        <v>41.781843087429529</v>
      </c>
      <c r="E7" s="343">
        <f t="shared" ref="E7:E23" si="1">D7-C7</f>
        <v>20.608104709641339</v>
      </c>
      <c r="F7" s="349">
        <v>162.53476435223595</v>
      </c>
      <c r="G7" s="349">
        <v>100.744</v>
      </c>
      <c r="H7" s="350">
        <f t="shared" ref="H7:H23" si="2">F7/F$6</f>
        <v>6.488776907952816E-2</v>
      </c>
      <c r="I7" s="350">
        <f t="shared" si="0"/>
        <v>3.0133390443123315E-2</v>
      </c>
      <c r="J7" s="350">
        <f t="shared" ref="J7:J23" si="3">I7-H7</f>
        <v>-3.4754378636404848E-2</v>
      </c>
      <c r="O7" s="351"/>
      <c r="P7" s="351"/>
    </row>
    <row r="8" spans="2:16">
      <c r="B8" s="347" t="s">
        <v>11</v>
      </c>
      <c r="C8" s="348">
        <v>1317.2497355315384</v>
      </c>
      <c r="D8" s="348">
        <v>545.28813941502381</v>
      </c>
      <c r="E8" s="343">
        <f t="shared" si="1"/>
        <v>-771.96159611651456</v>
      </c>
      <c r="F8" s="349">
        <v>47.147551694090311</v>
      </c>
      <c r="G8" s="349">
        <v>124.176</v>
      </c>
      <c r="H8" s="350">
        <f t="shared" si="2"/>
        <v>1.8822431368352138E-2</v>
      </c>
      <c r="I8" s="350">
        <f t="shared" si="0"/>
        <v>3.7142101680152473E-2</v>
      </c>
      <c r="J8" s="350">
        <f t="shared" si="3"/>
        <v>1.8319670311800335E-2</v>
      </c>
      <c r="O8" s="351"/>
      <c r="P8" s="351"/>
    </row>
    <row r="9" spans="2:16">
      <c r="B9" s="347" t="s">
        <v>19</v>
      </c>
      <c r="C9" s="348">
        <v>119.22921076887427</v>
      </c>
      <c r="D9" s="348">
        <v>67.031008672923846</v>
      </c>
      <c r="E9" s="343">
        <f t="shared" si="1"/>
        <v>-52.198202095950421</v>
      </c>
      <c r="F9" s="349">
        <v>8.4299811557788935</v>
      </c>
      <c r="G9" s="349">
        <v>8.4169999999999998</v>
      </c>
      <c r="H9" s="350">
        <f t="shared" si="2"/>
        <v>3.3654502946552541E-3</v>
      </c>
      <c r="I9" s="350">
        <f t="shared" si="0"/>
        <v>2.517596555226802E-3</v>
      </c>
      <c r="J9" s="350">
        <f t="shared" si="3"/>
        <v>-8.4785373942845204E-4</v>
      </c>
      <c r="O9" s="351"/>
      <c r="P9" s="351"/>
    </row>
    <row r="10" spans="2:16">
      <c r="B10" s="347" t="s">
        <v>5</v>
      </c>
      <c r="C10" s="348">
        <v>38.698401198319729</v>
      </c>
      <c r="D10" s="348">
        <v>40.006232219420291</v>
      </c>
      <c r="E10" s="343">
        <f t="shared" si="1"/>
        <v>1.3078310211005615</v>
      </c>
      <c r="F10" s="349">
        <v>119.64060159159827</v>
      </c>
      <c r="G10" s="349">
        <v>173.29300000000001</v>
      </c>
      <c r="H10" s="350">
        <f t="shared" si="2"/>
        <v>4.7763392401317134E-2</v>
      </c>
      <c r="I10" s="350">
        <f t="shared" si="0"/>
        <v>5.1833415687883834E-2</v>
      </c>
      <c r="J10" s="350">
        <f t="shared" si="3"/>
        <v>4.0700232865666999E-3</v>
      </c>
      <c r="O10" s="351"/>
      <c r="P10" s="351"/>
    </row>
    <row r="11" spans="2:16">
      <c r="B11" s="347" t="s">
        <v>67</v>
      </c>
      <c r="C11" s="348">
        <v>194.19449531604346</v>
      </c>
      <c r="D11" s="348">
        <v>163.83209947531088</v>
      </c>
      <c r="E11" s="343">
        <f t="shared" si="1"/>
        <v>-30.362395840732574</v>
      </c>
      <c r="F11" s="349">
        <v>19.78779019645242</v>
      </c>
      <c r="G11" s="349">
        <v>27.826000000000001</v>
      </c>
      <c r="H11" s="350">
        <f t="shared" si="2"/>
        <v>7.8997595743823552E-3</v>
      </c>
      <c r="I11" s="350">
        <f t="shared" si="0"/>
        <v>8.3229941482405832E-3</v>
      </c>
      <c r="J11" s="350">
        <f t="shared" si="3"/>
        <v>4.2323457385822806E-4</v>
      </c>
      <c r="O11" s="351"/>
      <c r="P11" s="351"/>
    </row>
    <row r="12" spans="2:16">
      <c r="B12" s="347" t="s">
        <v>68</v>
      </c>
      <c r="C12" s="348">
        <v>47.278371190369128</v>
      </c>
      <c r="D12" s="348">
        <v>47.945805696108508</v>
      </c>
      <c r="E12" s="343">
        <f t="shared" si="1"/>
        <v>0.66743450573937935</v>
      </c>
      <c r="F12" s="349">
        <v>299.26687990021708</v>
      </c>
      <c r="G12" s="349">
        <v>572.14499999999998</v>
      </c>
      <c r="H12" s="350">
        <f t="shared" si="2"/>
        <v>0.11947450303021302</v>
      </c>
      <c r="I12" s="350">
        <f t="shared" si="0"/>
        <v>0.17113345385413314</v>
      </c>
      <c r="J12" s="350">
        <f t="shared" si="3"/>
        <v>5.1658950823920122E-2</v>
      </c>
      <c r="O12" s="351"/>
      <c r="P12" s="351"/>
    </row>
    <row r="13" spans="2:16">
      <c r="B13" s="347" t="s">
        <v>69</v>
      </c>
      <c r="C13" s="348">
        <v>53.181915697597042</v>
      </c>
      <c r="D13" s="348">
        <v>61.014174703812152</v>
      </c>
      <c r="E13" s="343">
        <f t="shared" si="1"/>
        <v>7.8322590062151107</v>
      </c>
      <c r="F13" s="349">
        <v>296.23265091333195</v>
      </c>
      <c r="G13" s="349">
        <v>297.78399999999999</v>
      </c>
      <c r="H13" s="350">
        <f t="shared" si="2"/>
        <v>0.11826316617793976</v>
      </c>
      <c r="I13" s="350">
        <f t="shared" si="0"/>
        <v>8.9069736557165019E-2</v>
      </c>
      <c r="J13" s="350">
        <f t="shared" si="3"/>
        <v>-2.9193429620774744E-2</v>
      </c>
      <c r="O13" s="351"/>
      <c r="P13" s="351"/>
    </row>
    <row r="14" spans="2:16">
      <c r="B14" s="347" t="s">
        <v>70</v>
      </c>
      <c r="C14" s="348">
        <v>46.082313633692912</v>
      </c>
      <c r="D14" s="348">
        <v>59.439369365420305</v>
      </c>
      <c r="E14" s="343">
        <f t="shared" si="1"/>
        <v>13.357055731727392</v>
      </c>
      <c r="F14" s="349">
        <v>159.72228145791144</v>
      </c>
      <c r="G14" s="349">
        <v>205.31700000000001</v>
      </c>
      <c r="H14" s="350">
        <f t="shared" si="2"/>
        <v>6.3764958576099137E-2</v>
      </c>
      <c r="I14" s="350">
        <f t="shared" si="0"/>
        <v>6.141206747410019E-2</v>
      </c>
      <c r="J14" s="350">
        <f t="shared" si="3"/>
        <v>-2.3528911019989468E-3</v>
      </c>
      <c r="O14" s="351"/>
      <c r="P14" s="351"/>
    </row>
    <row r="15" spans="2:16">
      <c r="B15" s="347" t="s">
        <v>71</v>
      </c>
      <c r="C15" s="348">
        <v>21.118800987491408</v>
      </c>
      <c r="D15" s="348">
        <v>31.856248415377841</v>
      </c>
      <c r="E15" s="343">
        <f t="shared" si="1"/>
        <v>10.737447427886433</v>
      </c>
      <c r="F15" s="349">
        <v>288.20185528127979</v>
      </c>
      <c r="G15" s="349">
        <v>374.69499999999999</v>
      </c>
      <c r="H15" s="350">
        <f t="shared" si="2"/>
        <v>0.11505708030102431</v>
      </c>
      <c r="I15" s="350">
        <f t="shared" si="0"/>
        <v>0.11207447323995563</v>
      </c>
      <c r="J15" s="350">
        <f t="shared" si="3"/>
        <v>-2.9826070610686761E-3</v>
      </c>
      <c r="O15" s="351"/>
      <c r="P15" s="351"/>
    </row>
    <row r="16" spans="2:16">
      <c r="B16" s="347" t="s">
        <v>72</v>
      </c>
      <c r="C16" s="348">
        <v>47.430281339765116</v>
      </c>
      <c r="D16" s="348">
        <v>53.994349543262828</v>
      </c>
      <c r="E16" s="343">
        <f t="shared" si="1"/>
        <v>6.5640682034977118</v>
      </c>
      <c r="F16" s="349">
        <v>156.32873496400305</v>
      </c>
      <c r="G16" s="349">
        <v>206.35499999999999</v>
      </c>
      <c r="H16" s="350">
        <f t="shared" si="2"/>
        <v>6.2410173572811062E-2</v>
      </c>
      <c r="I16" s="350">
        <f t="shared" si="0"/>
        <v>6.1722542135419591E-2</v>
      </c>
      <c r="J16" s="350">
        <f t="shared" si="3"/>
        <v>-6.8763143739147131E-4</v>
      </c>
      <c r="O16" s="351"/>
      <c r="P16" s="351"/>
    </row>
    <row r="17" spans="2:23">
      <c r="B17" s="347" t="s">
        <v>73</v>
      </c>
      <c r="C17" s="348">
        <v>80.285399750377863</v>
      </c>
      <c r="D17" s="348">
        <v>131.30492942706817</v>
      </c>
      <c r="E17" s="343">
        <f t="shared" si="1"/>
        <v>51.019529676690311</v>
      </c>
      <c r="F17" s="349">
        <v>50.871897813991154</v>
      </c>
      <c r="G17" s="349">
        <v>51.506999999999998</v>
      </c>
      <c r="H17" s="350">
        <f t="shared" si="2"/>
        <v>2.0309279501817549E-2</v>
      </c>
      <c r="I17" s="350">
        <f t="shared" si="0"/>
        <v>1.5406183410961968E-2</v>
      </c>
      <c r="J17" s="350">
        <f t="shared" si="3"/>
        <v>-4.9030960908555809E-3</v>
      </c>
      <c r="O17" s="351"/>
      <c r="P17" s="351"/>
    </row>
    <row r="18" spans="2:23">
      <c r="B18" s="347" t="s">
        <v>82</v>
      </c>
      <c r="C18" s="348">
        <v>91.493112142407838</v>
      </c>
      <c r="D18" s="348">
        <v>108.2307604876062</v>
      </c>
      <c r="E18" s="343">
        <f t="shared" si="1"/>
        <v>16.737648345198366</v>
      </c>
      <c r="F18" s="349">
        <v>147.23511758989312</v>
      </c>
      <c r="G18" s="349">
        <v>211.154</v>
      </c>
      <c r="H18" s="350">
        <f t="shared" si="2"/>
        <v>5.8779783812069927E-2</v>
      </c>
      <c r="I18" s="350">
        <f t="shared" si="0"/>
        <v>6.3157964004082232E-2</v>
      </c>
      <c r="J18" s="350">
        <f t="shared" si="3"/>
        <v>4.3781801920123042E-3</v>
      </c>
      <c r="O18" s="351"/>
      <c r="P18" s="351"/>
    </row>
    <row r="19" spans="2:23">
      <c r="B19" s="347" t="s">
        <v>74</v>
      </c>
      <c r="C19" s="348">
        <v>40.964590226135471</v>
      </c>
      <c r="D19" s="348">
        <v>52.104460959583662</v>
      </c>
      <c r="E19" s="343">
        <f t="shared" si="1"/>
        <v>11.139870733448191</v>
      </c>
      <c r="F19" s="349">
        <v>184.1162123604652</v>
      </c>
      <c r="G19" s="349">
        <v>267.09500000000003</v>
      </c>
      <c r="H19" s="350">
        <f t="shared" si="2"/>
        <v>7.3503599793288674E-2</v>
      </c>
      <c r="I19" s="350">
        <f t="shared" si="0"/>
        <v>7.9890394667732303E-2</v>
      </c>
      <c r="J19" s="350">
        <f t="shared" si="3"/>
        <v>6.3867948744436298E-3</v>
      </c>
      <c r="O19" s="351"/>
      <c r="P19" s="351"/>
    </row>
    <row r="20" spans="2:23">
      <c r="B20" s="347" t="s">
        <v>75</v>
      </c>
      <c r="C20" s="348">
        <v>28.964972788563138</v>
      </c>
      <c r="D20" s="348">
        <v>33.493774572095049</v>
      </c>
      <c r="E20" s="343">
        <f t="shared" si="1"/>
        <v>4.528801783531911</v>
      </c>
      <c r="F20" s="349">
        <v>112.67783868933775</v>
      </c>
      <c r="G20" s="349">
        <v>167.619</v>
      </c>
      <c r="H20" s="350">
        <f t="shared" si="2"/>
        <v>4.4983690759283955E-2</v>
      </c>
      <c r="I20" s="350">
        <f t="shared" si="0"/>
        <v>5.013627384941919E-2</v>
      </c>
      <c r="J20" s="350">
        <f t="shared" si="3"/>
        <v>5.1525830901352349E-3</v>
      </c>
      <c r="O20" s="351"/>
      <c r="P20" s="351"/>
    </row>
    <row r="21" spans="2:23">
      <c r="B21" s="347" t="s">
        <v>76</v>
      </c>
      <c r="C21" s="348">
        <v>22.614126046200575</v>
      </c>
      <c r="D21" s="348">
        <v>23.782759987666832</v>
      </c>
      <c r="E21" s="343">
        <f t="shared" si="1"/>
        <v>1.1686339414662577</v>
      </c>
      <c r="F21" s="349">
        <v>37.334757514456037</v>
      </c>
      <c r="G21" s="349">
        <v>45.405999999999999</v>
      </c>
      <c r="H21" s="350">
        <f t="shared" si="2"/>
        <v>1.490492900945271E-2</v>
      </c>
      <c r="I21" s="350">
        <f t="shared" si="0"/>
        <v>1.3581322227233952E-2</v>
      </c>
      <c r="J21" s="350">
        <f t="shared" si="3"/>
        <v>-1.3236067822187583E-3</v>
      </c>
      <c r="O21" s="351"/>
      <c r="P21" s="351"/>
    </row>
    <row r="22" spans="2:23">
      <c r="B22" s="347" t="s">
        <v>77</v>
      </c>
      <c r="C22" s="348">
        <v>18.481651839874282</v>
      </c>
      <c r="D22" s="348">
        <v>22.428033182133952</v>
      </c>
      <c r="E22" s="343">
        <f t="shared" si="1"/>
        <v>3.9463813422596701</v>
      </c>
      <c r="F22" s="349">
        <v>212.02463296269636</v>
      </c>
      <c r="G22" s="349">
        <v>244.71</v>
      </c>
      <c r="H22" s="350">
        <f t="shared" si="2"/>
        <v>8.4645309436940111E-2</v>
      </c>
      <c r="I22" s="350">
        <f t="shared" si="0"/>
        <v>7.3194850068854789E-2</v>
      </c>
      <c r="J22" s="350">
        <f t="shared" si="3"/>
        <v>-1.1450459368085322E-2</v>
      </c>
      <c r="O22" s="351"/>
      <c r="P22" s="351"/>
    </row>
    <row r="23" spans="2:23">
      <c r="B23" s="347" t="s">
        <v>78</v>
      </c>
      <c r="C23" s="348">
        <v>26.886060204990375</v>
      </c>
      <c r="D23" s="348">
        <v>33.835562682765783</v>
      </c>
      <c r="E23" s="343">
        <f t="shared" si="1"/>
        <v>6.9495024777754075</v>
      </c>
      <c r="F23" s="349">
        <v>203.30625269102367</v>
      </c>
      <c r="G23" s="349">
        <v>265.02499999999998</v>
      </c>
      <c r="H23" s="350">
        <f t="shared" si="2"/>
        <v>8.1164723310824818E-2</v>
      </c>
      <c r="I23" s="350">
        <f t="shared" si="0"/>
        <v>7.9271239996314982E-2</v>
      </c>
      <c r="J23" s="350">
        <f t="shared" si="3"/>
        <v>-1.8934833145098362E-3</v>
      </c>
      <c r="O23" s="351"/>
      <c r="P23" s="351"/>
    </row>
    <row r="24" spans="2:23">
      <c r="B24" s="352"/>
      <c r="C24" s="348"/>
      <c r="D24" s="348"/>
      <c r="E24" s="353"/>
      <c r="F24" s="349"/>
      <c r="G24" s="349"/>
      <c r="H24" s="350"/>
      <c r="I24" s="350"/>
      <c r="J24" s="354"/>
    </row>
    <row r="25" spans="2:23">
      <c r="B25" s="352"/>
      <c r="C25" s="348"/>
      <c r="D25" s="348"/>
      <c r="E25" s="353"/>
      <c r="F25" s="349"/>
      <c r="G25" s="349"/>
      <c r="H25" s="350"/>
      <c r="I25" s="350"/>
      <c r="J25" s="354"/>
      <c r="M25" s="355"/>
    </row>
    <row r="26" spans="2:23" ht="15">
      <c r="B26" s="64" t="s">
        <v>298</v>
      </c>
    </row>
    <row r="29" spans="2:23" s="75" customFormat="1" ht="18">
      <c r="B29" s="356"/>
      <c r="C29" s="357" t="s">
        <v>250</v>
      </c>
      <c r="D29" s="358"/>
      <c r="E29" s="359" t="s">
        <v>251</v>
      </c>
      <c r="F29"/>
      <c r="G29" s="360"/>
      <c r="H29" s="249"/>
      <c r="I29" s="361" t="s">
        <v>252</v>
      </c>
      <c r="J29" s="8"/>
      <c r="K29" s="362" t="s">
        <v>253</v>
      </c>
      <c r="L29" s="363" t="s">
        <v>254</v>
      </c>
    </row>
    <row r="30" spans="2:23" ht="33.75">
      <c r="B30" s="338"/>
      <c r="C30" s="339" t="s">
        <v>255</v>
      </c>
      <c r="D30" s="364" t="s">
        <v>256</v>
      </c>
      <c r="E30" s="365" t="s">
        <v>257</v>
      </c>
      <c r="F30" s="366"/>
      <c r="G30" s="364" t="s">
        <v>258</v>
      </c>
      <c r="H30" s="365" t="s">
        <v>259</v>
      </c>
      <c r="I30" s="365" t="s">
        <v>260</v>
      </c>
      <c r="J30" s="338"/>
      <c r="K30" s="365" t="s">
        <v>260</v>
      </c>
      <c r="L30" s="365" t="s">
        <v>257</v>
      </c>
      <c r="M30" s="365" t="s">
        <v>261</v>
      </c>
      <c r="N30" s="367"/>
    </row>
    <row r="31" spans="2:23">
      <c r="B31" s="341" t="s">
        <v>64</v>
      </c>
      <c r="C31" s="368">
        <f>$E$6</f>
        <v>3.5859734245174053</v>
      </c>
      <c r="D31" s="369">
        <f>H6</f>
        <v>1</v>
      </c>
      <c r="E31" s="370">
        <f>E6</f>
        <v>3.5859734245174053</v>
      </c>
      <c r="F31" s="371"/>
      <c r="G31" s="372">
        <f>C6</f>
        <v>65.176642076244121</v>
      </c>
      <c r="H31" s="370">
        <f>$C$6</f>
        <v>65.176642076244121</v>
      </c>
      <c r="I31" s="373">
        <f>J6</f>
        <v>0</v>
      </c>
      <c r="J31" s="341"/>
      <c r="K31" s="374">
        <f>J6</f>
        <v>0</v>
      </c>
      <c r="L31" s="375">
        <f>E6</f>
        <v>3.5859734245174053</v>
      </c>
      <c r="M31" s="375">
        <f>$E$6</f>
        <v>3.5859734245174053</v>
      </c>
      <c r="N31" s="376"/>
    </row>
    <row r="32" spans="2:23">
      <c r="B32" s="347" t="s">
        <v>249</v>
      </c>
      <c r="C32" s="348">
        <f t="shared" ref="C32:C48" si="4">$E$6</f>
        <v>3.5859734245174053</v>
      </c>
      <c r="D32" s="377">
        <f t="shared" ref="D32:D48" si="5">H7</f>
        <v>6.488776907952816E-2</v>
      </c>
      <c r="E32" s="353">
        <f t="shared" ref="E32:E48" si="6">E7</f>
        <v>20.608104709641339</v>
      </c>
      <c r="F32" s="378">
        <f>D32*E32</f>
        <v>1.3372139395659439</v>
      </c>
      <c r="G32" s="379">
        <f t="shared" ref="G32:G48" si="7">C7</f>
        <v>21.17373837778819</v>
      </c>
      <c r="H32" s="353">
        <f t="shared" ref="H32:H48" si="8">$C$6</f>
        <v>65.176642076244121</v>
      </c>
      <c r="I32" s="380">
        <f t="shared" ref="I32:I48" si="9">J7</f>
        <v>-3.4754378636404848E-2</v>
      </c>
      <c r="J32" s="381">
        <f>(G32-H32)*I32</f>
        <v>1.5292935762373967</v>
      </c>
      <c r="K32" s="350">
        <f t="shared" ref="K32:K48" si="10">J7</f>
        <v>-3.4754378636404848E-2</v>
      </c>
      <c r="L32" s="348">
        <f t="shared" ref="L32:L48" si="11">E7</f>
        <v>20.608104709641339</v>
      </c>
      <c r="M32" s="382">
        <f t="shared" ref="M32:M48" si="12">$E$6</f>
        <v>3.5859734245174053</v>
      </c>
      <c r="N32" s="348">
        <f>K32*(L32-M32)</f>
        <v>-0.59159359588178984</v>
      </c>
      <c r="O32" s="355"/>
      <c r="U32" s="355"/>
      <c r="V32" s="355"/>
      <c r="W32" s="355"/>
    </row>
    <row r="33" spans="2:23">
      <c r="B33" s="347" t="s">
        <v>11</v>
      </c>
      <c r="C33" s="348">
        <f t="shared" si="4"/>
        <v>3.5859734245174053</v>
      </c>
      <c r="D33" s="377">
        <f t="shared" si="5"/>
        <v>1.8822431368352138E-2</v>
      </c>
      <c r="E33" s="353">
        <f t="shared" si="6"/>
        <v>-771.96159611651456</v>
      </c>
      <c r="F33" s="378">
        <f t="shared" ref="F33:F48" si="13">D33*E33</f>
        <v>-14.530194161906667</v>
      </c>
      <c r="G33" s="379">
        <f t="shared" si="7"/>
        <v>1317.2497355315384</v>
      </c>
      <c r="H33" s="353">
        <f t="shared" si="8"/>
        <v>65.176642076244121</v>
      </c>
      <c r="I33" s="380">
        <f t="shared" si="9"/>
        <v>1.8319670311800335E-2</v>
      </c>
      <c r="J33" s="381">
        <f t="shared" ref="J33:J48" si="14">(G33-H33)*I33</f>
        <v>22.937566278376959</v>
      </c>
      <c r="K33" s="350">
        <f t="shared" si="10"/>
        <v>1.8319670311800335E-2</v>
      </c>
      <c r="L33" s="348">
        <f t="shared" si="11"/>
        <v>-771.96159611651456</v>
      </c>
      <c r="M33" s="382">
        <f t="shared" si="12"/>
        <v>3.5859734245174053</v>
      </c>
      <c r="N33" s="348">
        <f t="shared" ref="N33:N48" si="15">K33*(L33-M33)</f>
        <v>-14.207775785109749</v>
      </c>
      <c r="O33" s="355"/>
      <c r="U33" s="355"/>
      <c r="V33" s="355"/>
      <c r="W33" s="355"/>
    </row>
    <row r="34" spans="2:23">
      <c r="B34" s="347" t="s">
        <v>19</v>
      </c>
      <c r="C34" s="348">
        <f t="shared" si="4"/>
        <v>3.5859734245174053</v>
      </c>
      <c r="D34" s="377">
        <f t="shared" si="5"/>
        <v>3.3654502946552541E-3</v>
      </c>
      <c r="E34" s="353">
        <f t="shared" si="6"/>
        <v>-52.198202095950421</v>
      </c>
      <c r="F34" s="378">
        <f t="shared" si="13"/>
        <v>-0.17567045462429084</v>
      </c>
      <c r="G34" s="379">
        <f t="shared" si="7"/>
        <v>119.22921076887427</v>
      </c>
      <c r="H34" s="353">
        <f t="shared" si="8"/>
        <v>65.176642076244121</v>
      </c>
      <c r="I34" s="380">
        <f t="shared" si="9"/>
        <v>-8.4785373942845204E-4</v>
      </c>
      <c r="J34" s="381">
        <f t="shared" si="14"/>
        <v>-4.5828672491759745E-2</v>
      </c>
      <c r="K34" s="350">
        <f t="shared" si="10"/>
        <v>-8.4785373942845204E-4</v>
      </c>
      <c r="L34" s="348">
        <f t="shared" si="11"/>
        <v>-52.198202095950421</v>
      </c>
      <c r="M34" s="382">
        <f t="shared" si="12"/>
        <v>3.5859734245174053</v>
      </c>
      <c r="N34" s="348">
        <f t="shared" si="15"/>
        <v>4.7296821815961759E-2</v>
      </c>
      <c r="O34" s="355"/>
      <c r="U34" s="355"/>
      <c r="V34" s="355"/>
      <c r="W34" s="355"/>
    </row>
    <row r="35" spans="2:23">
      <c r="B35" s="347" t="s">
        <v>5</v>
      </c>
      <c r="C35" s="348">
        <f t="shared" si="4"/>
        <v>3.5859734245174053</v>
      </c>
      <c r="D35" s="377">
        <f t="shared" si="5"/>
        <v>4.7763392401317134E-2</v>
      </c>
      <c r="E35" s="353">
        <f t="shared" si="6"/>
        <v>1.3078310211005615</v>
      </c>
      <c r="F35" s="378">
        <f t="shared" si="13"/>
        <v>6.2466446255441385E-2</v>
      </c>
      <c r="G35" s="379">
        <f t="shared" si="7"/>
        <v>38.698401198319729</v>
      </c>
      <c r="H35" s="353">
        <f t="shared" si="8"/>
        <v>65.176642076244121</v>
      </c>
      <c r="I35" s="380">
        <f t="shared" si="9"/>
        <v>4.0700232865666999E-3</v>
      </c>
      <c r="J35" s="381">
        <f t="shared" si="14"/>
        <v>-0.10776705696047457</v>
      </c>
      <c r="K35" s="350">
        <f t="shared" si="10"/>
        <v>4.0700232865666999E-3</v>
      </c>
      <c r="L35" s="348">
        <f t="shared" si="11"/>
        <v>1.3078310211005615</v>
      </c>
      <c r="M35" s="382">
        <f t="shared" si="12"/>
        <v>3.5859734245174053</v>
      </c>
      <c r="N35" s="348">
        <f t="shared" si="15"/>
        <v>-9.2720926320215835E-3</v>
      </c>
      <c r="O35" s="355"/>
      <c r="U35" s="355"/>
      <c r="V35" s="355"/>
      <c r="W35" s="355"/>
    </row>
    <row r="36" spans="2:23">
      <c r="B36" s="347" t="s">
        <v>67</v>
      </c>
      <c r="C36" s="348">
        <f t="shared" si="4"/>
        <v>3.5859734245174053</v>
      </c>
      <c r="D36" s="377">
        <f t="shared" si="5"/>
        <v>7.8997595743823552E-3</v>
      </c>
      <c r="E36" s="353">
        <f t="shared" si="6"/>
        <v>-30.362395840732574</v>
      </c>
      <c r="F36" s="378">
        <f t="shared" si="13"/>
        <v>-0.23985562724401416</v>
      </c>
      <c r="G36" s="379">
        <f t="shared" si="7"/>
        <v>194.19449531604346</v>
      </c>
      <c r="H36" s="353">
        <f t="shared" si="8"/>
        <v>65.176642076244121</v>
      </c>
      <c r="I36" s="380">
        <f t="shared" si="9"/>
        <v>4.2323457385822806E-4</v>
      </c>
      <c r="J36" s="381">
        <f t="shared" si="14"/>
        <v>5.460481613604988E-2</v>
      </c>
      <c r="K36" s="350">
        <f t="shared" si="10"/>
        <v>4.2323457385822806E-4</v>
      </c>
      <c r="L36" s="348">
        <f t="shared" si="11"/>
        <v>-30.362395840732574</v>
      </c>
      <c r="M36" s="382">
        <f t="shared" si="12"/>
        <v>3.5859734245174053</v>
      </c>
      <c r="N36" s="348">
        <f t="shared" si="15"/>
        <v>-1.4368123599159842E-2</v>
      </c>
      <c r="O36" s="355"/>
      <c r="U36" s="355"/>
      <c r="V36" s="355"/>
      <c r="W36" s="355"/>
    </row>
    <row r="37" spans="2:23">
      <c r="B37" s="347" t="s">
        <v>68</v>
      </c>
      <c r="C37" s="348">
        <f t="shared" si="4"/>
        <v>3.5859734245174053</v>
      </c>
      <c r="D37" s="377">
        <f t="shared" si="5"/>
        <v>0.11947450303021302</v>
      </c>
      <c r="E37" s="353">
        <f t="shared" si="6"/>
        <v>0.66743450573937935</v>
      </c>
      <c r="F37" s="378">
        <f t="shared" si="13"/>
        <v>7.9741405878428206E-2</v>
      </c>
      <c r="G37" s="379">
        <f t="shared" si="7"/>
        <v>47.278371190369128</v>
      </c>
      <c r="H37" s="353">
        <f t="shared" si="8"/>
        <v>65.176642076244121</v>
      </c>
      <c r="I37" s="380">
        <f t="shared" si="9"/>
        <v>5.1658950823920122E-2</v>
      </c>
      <c r="J37" s="381">
        <f t="shared" si="14"/>
        <v>-0.92460589552661754</v>
      </c>
      <c r="K37" s="350">
        <f t="shared" si="10"/>
        <v>5.1658950823920122E-2</v>
      </c>
      <c r="L37" s="348">
        <f t="shared" si="11"/>
        <v>0.66743450573937935</v>
      </c>
      <c r="M37" s="382">
        <f t="shared" si="12"/>
        <v>3.5859734245174053</v>
      </c>
      <c r="N37" s="348">
        <f t="shared" si="15"/>
        <v>-0.15076865848285104</v>
      </c>
      <c r="O37" s="355"/>
      <c r="U37" s="355"/>
      <c r="V37" s="355"/>
      <c r="W37" s="355"/>
    </row>
    <row r="38" spans="2:23">
      <c r="B38" s="347" t="s">
        <v>69</v>
      </c>
      <c r="C38" s="348">
        <f t="shared" si="4"/>
        <v>3.5859734245174053</v>
      </c>
      <c r="D38" s="377">
        <f t="shared" si="5"/>
        <v>0.11826316617793976</v>
      </c>
      <c r="E38" s="353">
        <f t="shared" si="6"/>
        <v>7.8322590062151107</v>
      </c>
      <c r="F38" s="378">
        <f t="shared" si="13"/>
        <v>0.92626774840068293</v>
      </c>
      <c r="G38" s="379">
        <f t="shared" si="7"/>
        <v>53.181915697597042</v>
      </c>
      <c r="H38" s="353">
        <f t="shared" si="8"/>
        <v>65.176642076244121</v>
      </c>
      <c r="I38" s="380">
        <f t="shared" si="9"/>
        <v>-2.9193429620774744E-2</v>
      </c>
      <c r="J38" s="381">
        <f t="shared" si="14"/>
        <v>0.35016720035548382</v>
      </c>
      <c r="K38" s="350">
        <f t="shared" si="10"/>
        <v>-2.9193429620774744E-2</v>
      </c>
      <c r="L38" s="348">
        <f t="shared" si="11"/>
        <v>7.8322590062151107</v>
      </c>
      <c r="M38" s="382">
        <f t="shared" si="12"/>
        <v>3.5859734245174053</v>
      </c>
      <c r="N38" s="348">
        <f t="shared" si="15"/>
        <v>-0.1239636392790025</v>
      </c>
      <c r="O38" s="355"/>
      <c r="U38" s="355"/>
      <c r="V38" s="355"/>
      <c r="W38" s="355"/>
    </row>
    <row r="39" spans="2:23">
      <c r="B39" s="347" t="s">
        <v>70</v>
      </c>
      <c r="C39" s="348">
        <f t="shared" si="4"/>
        <v>3.5859734245174053</v>
      </c>
      <c r="D39" s="377">
        <f t="shared" si="5"/>
        <v>6.3764958576099137E-2</v>
      </c>
      <c r="E39" s="353">
        <f t="shared" si="6"/>
        <v>13.357055731727392</v>
      </c>
      <c r="F39" s="378">
        <f t="shared" si="13"/>
        <v>0.85171210543224474</v>
      </c>
      <c r="G39" s="379">
        <f t="shared" si="7"/>
        <v>46.082313633692912</v>
      </c>
      <c r="H39" s="353">
        <f t="shared" si="8"/>
        <v>65.176642076244121</v>
      </c>
      <c r="I39" s="380">
        <f t="shared" si="9"/>
        <v>-2.3528911019989468E-3</v>
      </c>
      <c r="J39" s="381">
        <f t="shared" si="14"/>
        <v>4.4926875491124146E-2</v>
      </c>
      <c r="K39" s="350">
        <f t="shared" si="10"/>
        <v>-2.3528911019989468E-3</v>
      </c>
      <c r="L39" s="348">
        <f t="shared" si="11"/>
        <v>13.357055731727392</v>
      </c>
      <c r="M39" s="382">
        <f t="shared" si="12"/>
        <v>3.5859734245174053</v>
      </c>
      <c r="N39" s="348">
        <f t="shared" si="15"/>
        <v>-2.2990292617533718E-2</v>
      </c>
      <c r="O39" s="355"/>
      <c r="U39" s="355"/>
      <c r="V39" s="355"/>
      <c r="W39" s="355"/>
    </row>
    <row r="40" spans="2:23">
      <c r="B40" s="347" t="s">
        <v>71</v>
      </c>
      <c r="C40" s="348">
        <f t="shared" si="4"/>
        <v>3.5859734245174053</v>
      </c>
      <c r="D40" s="377">
        <f t="shared" si="5"/>
        <v>0.11505708030102431</v>
      </c>
      <c r="E40" s="353">
        <f t="shared" si="6"/>
        <v>10.737447427886433</v>
      </c>
      <c r="F40" s="378">
        <f t="shared" si="13"/>
        <v>1.2354193509383562</v>
      </c>
      <c r="G40" s="379">
        <f t="shared" si="7"/>
        <v>21.118800987491408</v>
      </c>
      <c r="H40" s="353">
        <f t="shared" si="8"/>
        <v>65.176642076244121</v>
      </c>
      <c r="I40" s="380">
        <f t="shared" si="9"/>
        <v>-2.9826070610686761E-3</v>
      </c>
      <c r="J40" s="381">
        <f t="shared" si="14"/>
        <v>0.13140722792675549</v>
      </c>
      <c r="K40" s="350">
        <f t="shared" si="10"/>
        <v>-2.9826070610686761E-3</v>
      </c>
      <c r="L40" s="348">
        <f t="shared" si="11"/>
        <v>10.737447427886433</v>
      </c>
      <c r="M40" s="382">
        <f t="shared" si="12"/>
        <v>3.5859734245174053</v>
      </c>
      <c r="N40" s="348">
        <f t="shared" si="15"/>
        <v>-2.1330036859497536E-2</v>
      </c>
      <c r="O40" s="355"/>
      <c r="U40" s="355"/>
      <c r="V40" s="355"/>
      <c r="W40" s="355"/>
    </row>
    <row r="41" spans="2:23">
      <c r="B41" s="347" t="s">
        <v>72</v>
      </c>
      <c r="C41" s="348">
        <f t="shared" si="4"/>
        <v>3.5859734245174053</v>
      </c>
      <c r="D41" s="377">
        <f t="shared" si="5"/>
        <v>6.2410173572811062E-2</v>
      </c>
      <c r="E41" s="353">
        <f t="shared" si="6"/>
        <v>6.5640682034977118</v>
      </c>
      <c r="F41" s="378">
        <f t="shared" si="13"/>
        <v>0.40966463592406227</v>
      </c>
      <c r="G41" s="379">
        <f t="shared" si="7"/>
        <v>47.430281339765116</v>
      </c>
      <c r="H41" s="353">
        <f t="shared" si="8"/>
        <v>65.176642076244121</v>
      </c>
      <c r="I41" s="380">
        <f t="shared" si="9"/>
        <v>-6.8763143739147131E-4</v>
      </c>
      <c r="J41" s="381">
        <f t="shared" si="14"/>
        <v>1.2202955541692628E-2</v>
      </c>
      <c r="K41" s="350">
        <f t="shared" si="10"/>
        <v>-6.8763143739147131E-4</v>
      </c>
      <c r="L41" s="348">
        <f t="shared" si="11"/>
        <v>6.5640682034977118</v>
      </c>
      <c r="M41" s="382">
        <f t="shared" si="12"/>
        <v>3.5859734245174053</v>
      </c>
      <c r="N41" s="348">
        <f t="shared" si="15"/>
        <v>-2.0478315935582641E-3</v>
      </c>
      <c r="O41" s="355"/>
      <c r="U41" s="355"/>
      <c r="V41" s="355"/>
      <c r="W41" s="355"/>
    </row>
    <row r="42" spans="2:23">
      <c r="B42" s="347" t="s">
        <v>73</v>
      </c>
      <c r="C42" s="348">
        <f t="shared" si="4"/>
        <v>3.5859734245174053</v>
      </c>
      <c r="D42" s="377">
        <f t="shared" si="5"/>
        <v>2.0309279501817549E-2</v>
      </c>
      <c r="E42" s="353">
        <f t="shared" si="6"/>
        <v>51.019529676690311</v>
      </c>
      <c r="F42" s="378">
        <f t="shared" si="13"/>
        <v>1.0361698882551786</v>
      </c>
      <c r="G42" s="379">
        <f t="shared" si="7"/>
        <v>80.285399750377863</v>
      </c>
      <c r="H42" s="353">
        <f t="shared" si="8"/>
        <v>65.176642076244121</v>
      </c>
      <c r="I42" s="380">
        <f t="shared" si="9"/>
        <v>-4.9030960908555809E-3</v>
      </c>
      <c r="J42" s="381">
        <f t="shared" si="14"/>
        <v>-7.4079690689729402E-2</v>
      </c>
      <c r="K42" s="350">
        <f t="shared" si="10"/>
        <v>-4.9030960908555809E-3</v>
      </c>
      <c r="L42" s="348">
        <f t="shared" si="11"/>
        <v>51.019529676690311</v>
      </c>
      <c r="M42" s="382">
        <f t="shared" si="12"/>
        <v>3.5859734245174053</v>
      </c>
      <c r="N42" s="348">
        <f t="shared" si="15"/>
        <v>-0.23257128423540727</v>
      </c>
      <c r="O42" s="355"/>
      <c r="U42" s="355"/>
      <c r="V42" s="355"/>
      <c r="W42" s="355"/>
    </row>
    <row r="43" spans="2:23">
      <c r="B43" s="347" t="s">
        <v>82</v>
      </c>
      <c r="C43" s="348">
        <f t="shared" si="4"/>
        <v>3.5859734245174053</v>
      </c>
      <c r="D43" s="377">
        <f t="shared" si="5"/>
        <v>5.8779783812069927E-2</v>
      </c>
      <c r="E43" s="353">
        <f t="shared" si="6"/>
        <v>16.737648345198366</v>
      </c>
      <c r="F43" s="378">
        <f t="shared" si="13"/>
        <v>0.98383535125320987</v>
      </c>
      <c r="G43" s="379">
        <f t="shared" si="7"/>
        <v>91.493112142407838</v>
      </c>
      <c r="H43" s="353">
        <f t="shared" si="8"/>
        <v>65.176642076244121</v>
      </c>
      <c r="I43" s="380">
        <f t="shared" si="9"/>
        <v>4.3781801920123042E-3</v>
      </c>
      <c r="J43" s="381">
        <f t="shared" si="14"/>
        <v>0.11521824796736271</v>
      </c>
      <c r="K43" s="350">
        <f t="shared" si="10"/>
        <v>4.3781801920123042E-3</v>
      </c>
      <c r="L43" s="348">
        <f t="shared" si="11"/>
        <v>16.737648345198366</v>
      </c>
      <c r="M43" s="382">
        <f t="shared" si="12"/>
        <v>3.5859734245174053</v>
      </c>
      <c r="N43" s="348">
        <f t="shared" si="15"/>
        <v>5.7580402629510377E-2</v>
      </c>
      <c r="O43" s="355"/>
      <c r="U43" s="355"/>
      <c r="V43" s="355"/>
      <c r="W43" s="355"/>
    </row>
    <row r="44" spans="2:23">
      <c r="B44" s="347" t="s">
        <v>74</v>
      </c>
      <c r="C44" s="348">
        <f t="shared" si="4"/>
        <v>3.5859734245174053</v>
      </c>
      <c r="D44" s="377">
        <f t="shared" si="5"/>
        <v>7.3503599793288674E-2</v>
      </c>
      <c r="E44" s="353">
        <f t="shared" si="6"/>
        <v>11.139870733448191</v>
      </c>
      <c r="F44" s="378">
        <f t="shared" si="13"/>
        <v>0.81882060014034497</v>
      </c>
      <c r="G44" s="379">
        <f t="shared" si="7"/>
        <v>40.964590226135471</v>
      </c>
      <c r="H44" s="353">
        <f t="shared" si="8"/>
        <v>65.176642076244121</v>
      </c>
      <c r="I44" s="380">
        <f t="shared" si="9"/>
        <v>6.3867948744436298E-3</v>
      </c>
      <c r="J44" s="381">
        <f t="shared" si="14"/>
        <v>-0.15463740865603734</v>
      </c>
      <c r="K44" s="350">
        <f t="shared" si="10"/>
        <v>6.3867948744436298E-3</v>
      </c>
      <c r="L44" s="348">
        <f t="shared" si="11"/>
        <v>11.139870733448191</v>
      </c>
      <c r="M44" s="382">
        <f t="shared" si="12"/>
        <v>3.5859734245174053</v>
      </c>
      <c r="N44" s="348">
        <f t="shared" si="15"/>
        <v>4.8245192614752672E-2</v>
      </c>
      <c r="O44" s="355"/>
      <c r="U44" s="355"/>
      <c r="V44" s="355"/>
      <c r="W44" s="355"/>
    </row>
    <row r="45" spans="2:23">
      <c r="B45" s="347" t="s">
        <v>75</v>
      </c>
      <c r="C45" s="348">
        <f t="shared" si="4"/>
        <v>3.5859734245174053</v>
      </c>
      <c r="D45" s="377">
        <f t="shared" si="5"/>
        <v>4.4983690759283955E-2</v>
      </c>
      <c r="E45" s="353">
        <f t="shared" si="6"/>
        <v>4.528801783531911</v>
      </c>
      <c r="F45" s="378">
        <f t="shared" si="13"/>
        <v>0.20372221894049311</v>
      </c>
      <c r="G45" s="379">
        <f t="shared" si="7"/>
        <v>28.964972788563138</v>
      </c>
      <c r="H45" s="353">
        <f t="shared" si="8"/>
        <v>65.176642076244121</v>
      </c>
      <c r="I45" s="380">
        <f t="shared" si="9"/>
        <v>5.1525830901352349E-3</v>
      </c>
      <c r="J45" s="381">
        <f t="shared" si="14"/>
        <v>-0.18658363483727447</v>
      </c>
      <c r="K45" s="350">
        <f t="shared" si="10"/>
        <v>5.1525830901352349E-3</v>
      </c>
      <c r="L45" s="348">
        <f t="shared" si="11"/>
        <v>4.528801783531911</v>
      </c>
      <c r="M45" s="382">
        <f t="shared" si="12"/>
        <v>3.5859734245174053</v>
      </c>
      <c r="N45" s="348">
        <f t="shared" si="15"/>
        <v>4.8580014595580945E-3</v>
      </c>
      <c r="O45" s="355"/>
      <c r="U45" s="355"/>
      <c r="V45" s="355"/>
      <c r="W45" s="355"/>
    </row>
    <row r="46" spans="2:23">
      <c r="B46" s="347" t="s">
        <v>76</v>
      </c>
      <c r="C46" s="348">
        <f t="shared" si="4"/>
        <v>3.5859734245174053</v>
      </c>
      <c r="D46" s="377">
        <f t="shared" si="5"/>
        <v>1.490492900945271E-2</v>
      </c>
      <c r="E46" s="353">
        <f t="shared" si="6"/>
        <v>1.1686339414662577</v>
      </c>
      <c r="F46" s="378">
        <f t="shared" si="13"/>
        <v>1.7418405935591484E-2</v>
      </c>
      <c r="G46" s="379">
        <f t="shared" si="7"/>
        <v>22.614126046200575</v>
      </c>
      <c r="H46" s="353">
        <f t="shared" si="8"/>
        <v>65.176642076244121</v>
      </c>
      <c r="I46" s="380">
        <f t="shared" si="9"/>
        <v>-1.3236067822187583E-3</v>
      </c>
      <c r="J46" s="381">
        <f t="shared" si="14"/>
        <v>5.6336034885660254E-2</v>
      </c>
      <c r="K46" s="350">
        <f t="shared" si="10"/>
        <v>-1.3236067822187583E-3</v>
      </c>
      <c r="L46" s="348">
        <f t="shared" si="11"/>
        <v>1.1686339414662577</v>
      </c>
      <c r="M46" s="382">
        <f t="shared" si="12"/>
        <v>3.5859734245174053</v>
      </c>
      <c r="N46" s="348">
        <f t="shared" si="15"/>
        <v>3.1996069346916863E-3</v>
      </c>
      <c r="O46" s="355"/>
      <c r="U46" s="355"/>
      <c r="V46" s="355"/>
      <c r="W46" s="355"/>
    </row>
    <row r="47" spans="2:23">
      <c r="B47" s="347" t="s">
        <v>77</v>
      </c>
      <c r="C47" s="348">
        <f t="shared" si="4"/>
        <v>3.5859734245174053</v>
      </c>
      <c r="D47" s="377">
        <f t="shared" si="5"/>
        <v>8.4645309436940111E-2</v>
      </c>
      <c r="E47" s="353">
        <f t="shared" si="6"/>
        <v>3.9463813422596701</v>
      </c>
      <c r="F47" s="378">
        <f t="shared" si="13"/>
        <v>0.33404266987173681</v>
      </c>
      <c r="G47" s="379">
        <f t="shared" si="7"/>
        <v>18.481651839874282</v>
      </c>
      <c r="H47" s="353">
        <f t="shared" si="8"/>
        <v>65.176642076244121</v>
      </c>
      <c r="I47" s="380">
        <f t="shared" si="9"/>
        <v>-1.1450459368085322E-2</v>
      </c>
      <c r="J47" s="381">
        <f t="shared" si="14"/>
        <v>0.53467908839469369</v>
      </c>
      <c r="K47" s="350">
        <f t="shared" si="10"/>
        <v>-1.1450459368085322E-2</v>
      </c>
      <c r="L47" s="348">
        <f t="shared" si="11"/>
        <v>3.9463813422596701</v>
      </c>
      <c r="M47" s="382">
        <f t="shared" si="12"/>
        <v>3.5859734245174053</v>
      </c>
      <c r="N47" s="348">
        <f t="shared" si="15"/>
        <v>-4.1268362180440395E-3</v>
      </c>
      <c r="O47" s="355"/>
      <c r="U47" s="355"/>
      <c r="V47" s="355"/>
      <c r="W47" s="355"/>
    </row>
    <row r="48" spans="2:23">
      <c r="B48" s="347" t="s">
        <v>78</v>
      </c>
      <c r="C48" s="348">
        <f t="shared" si="4"/>
        <v>3.5859734245174053</v>
      </c>
      <c r="D48" s="377">
        <f t="shared" si="5"/>
        <v>8.1164723310824818E-2</v>
      </c>
      <c r="E48" s="353">
        <f t="shared" si="6"/>
        <v>6.9495024777754075</v>
      </c>
      <c r="F48" s="378">
        <f t="shared" si="13"/>
        <v>0.56405444575653241</v>
      </c>
      <c r="G48" s="379">
        <f t="shared" si="7"/>
        <v>26.886060204990375</v>
      </c>
      <c r="H48" s="353">
        <f t="shared" si="8"/>
        <v>65.176642076244121</v>
      </c>
      <c r="I48" s="380">
        <f t="shared" si="9"/>
        <v>-1.8934833145098362E-3</v>
      </c>
      <c r="J48" s="381">
        <f t="shared" si="14"/>
        <v>7.2502577876091795E-2</v>
      </c>
      <c r="K48" s="350">
        <f t="shared" si="10"/>
        <v>-1.8934833145098362E-3</v>
      </c>
      <c r="L48" s="348">
        <f t="shared" si="11"/>
        <v>6.9495024777754075</v>
      </c>
      <c r="M48" s="382">
        <f t="shared" si="12"/>
        <v>3.5859734245174053</v>
      </c>
      <c r="N48" s="348">
        <f t="shared" si="15"/>
        <v>-6.3687861402130933E-3</v>
      </c>
      <c r="O48" s="355"/>
      <c r="U48" s="355"/>
      <c r="V48" s="355"/>
      <c r="W48" s="355"/>
    </row>
    <row r="50" spans="2:14" ht="15">
      <c r="D50"/>
      <c r="F50" s="383">
        <f>SUM(F32:F48)</f>
        <v>-6.0851710312267224</v>
      </c>
      <c r="I50"/>
      <c r="J50" s="348">
        <f>SUM(J32:J48)</f>
        <v>24.345402520027374</v>
      </c>
      <c r="K50"/>
      <c r="N50" s="348">
        <f>SUM(N32:N48)</f>
        <v>-15.225996937194354</v>
      </c>
    </row>
    <row r="51" spans="2:14">
      <c r="B51" s="355"/>
      <c r="F51" s="384"/>
      <c r="I51" s="355"/>
    </row>
    <row r="52" spans="2:14">
      <c r="B52" s="355"/>
      <c r="E52" s="385" t="s">
        <v>263</v>
      </c>
      <c r="F52" s="384"/>
      <c r="I52" s="348" t="s">
        <v>264</v>
      </c>
      <c r="M52" s="348" t="s">
        <v>265</v>
      </c>
    </row>
    <row r="53" spans="2:14">
      <c r="B53" s="355"/>
      <c r="E53" s="385"/>
      <c r="F53" s="384"/>
      <c r="I53" s="348"/>
      <c r="M53" s="348"/>
    </row>
    <row r="54" spans="2:14">
      <c r="B54" s="386" t="s">
        <v>266</v>
      </c>
      <c r="C54" s="387">
        <f>F50+J50+N50</f>
        <v>3.0342345516062981</v>
      </c>
      <c r="D54" s="355"/>
      <c r="E54" s="385"/>
      <c r="F54" s="384"/>
      <c r="I54" s="348"/>
      <c r="M54" s="348"/>
    </row>
    <row r="55" spans="2:14">
      <c r="B55" s="355"/>
      <c r="E55" s="385"/>
      <c r="F55" s="384"/>
      <c r="I55" s="348"/>
      <c r="M55" s="348"/>
    </row>
    <row r="56" spans="2:14">
      <c r="B56" s="355"/>
      <c r="E56" s="385"/>
      <c r="F56" s="384"/>
    </row>
    <row r="57" spans="2:14" ht="15">
      <c r="B57" s="64" t="s">
        <v>322</v>
      </c>
      <c r="F57" s="384"/>
    </row>
    <row r="58" spans="2:14">
      <c r="B58" s="355" t="s">
        <v>267</v>
      </c>
      <c r="F58" s="384"/>
    </row>
    <row r="59" spans="2:14">
      <c r="B59" s="355"/>
      <c r="F59" s="384"/>
    </row>
    <row r="60" spans="2:14">
      <c r="B60" s="388" t="s">
        <v>273</v>
      </c>
      <c r="G60" s="389">
        <f>(POWER(D6/C6,1/12)-1)*100</f>
        <v>0.44732304526624578</v>
      </c>
    </row>
    <row r="61" spans="2:14">
      <c r="B61" s="355"/>
      <c r="F61" s="384"/>
    </row>
    <row r="62" spans="2:14">
      <c r="B62" s="355"/>
      <c r="F62" s="384"/>
    </row>
    <row r="63" spans="2:14" ht="15">
      <c r="B63" s="390"/>
      <c r="C63" s="367"/>
      <c r="D63" s="367"/>
      <c r="E63" s="367"/>
      <c r="F63" s="384"/>
    </row>
    <row r="64" spans="2:14">
      <c r="B64" s="341" t="s">
        <v>64</v>
      </c>
      <c r="C64" s="348"/>
      <c r="F64" s="384"/>
    </row>
    <row r="65" spans="2:7">
      <c r="B65" s="347" t="s">
        <v>249</v>
      </c>
      <c r="C65" s="348">
        <f>$G$60*(F32/$C$31)</f>
        <v>0.16680731862914236</v>
      </c>
      <c r="D65" s="348">
        <f>$G$60*(J32/$C$31)</f>
        <v>0.19076779960260953</v>
      </c>
      <c r="E65" s="348">
        <f>$G$60*(N32/$C$31)</f>
        <v>-7.3796823774695139E-2</v>
      </c>
      <c r="F65" s="383">
        <f>SUM(C65:E65)</f>
        <v>0.28377829445705677</v>
      </c>
      <c r="G65" s="351"/>
    </row>
    <row r="66" spans="2:7">
      <c r="B66" s="347" t="s">
        <v>11</v>
      </c>
      <c r="C66" s="348">
        <f t="shared" ref="C66:C81" si="16">$G$60*(F33/$C$31)</f>
        <v>-1.8125317539654202</v>
      </c>
      <c r="D66" s="348">
        <f t="shared" ref="D66:D81" si="17">$G$60*(J33/$C$31)</f>
        <v>2.8612877966380275</v>
      </c>
      <c r="E66" s="348">
        <f t="shared" ref="E66:E81" si="18">$G$60*(N33/$C$31)</f>
        <v>-1.7723125015937975</v>
      </c>
      <c r="F66" s="383">
        <f t="shared" ref="F66:F81" si="19">SUM(C66:E66)</f>
        <v>-0.72355645892119025</v>
      </c>
      <c r="G66" s="351"/>
    </row>
    <row r="67" spans="2:7">
      <c r="B67" s="347" t="s">
        <v>19</v>
      </c>
      <c r="C67" s="348">
        <f t="shared" si="16"/>
        <v>-2.1913559701413291E-2</v>
      </c>
      <c r="D67" s="348">
        <f t="shared" si="17"/>
        <v>-5.7167800517881097E-3</v>
      </c>
      <c r="E67" s="348">
        <f t="shared" si="18"/>
        <v>5.899920568702568E-3</v>
      </c>
      <c r="F67" s="383">
        <f t="shared" si="19"/>
        <v>-2.1730419184498834E-2</v>
      </c>
      <c r="G67" s="351"/>
    </row>
    <row r="68" spans="2:7">
      <c r="B68" s="347" t="s">
        <v>5</v>
      </c>
      <c r="C68" s="348">
        <f t="shared" si="16"/>
        <v>7.7922164104450376E-3</v>
      </c>
      <c r="D68" s="348">
        <f t="shared" si="17"/>
        <v>-1.3443124750827744E-2</v>
      </c>
      <c r="E68" s="348">
        <f t="shared" si="18"/>
        <v>-1.1566233825909614E-3</v>
      </c>
      <c r="F68" s="383">
        <f t="shared" si="19"/>
        <v>-6.8075317229736683E-3</v>
      </c>
      <c r="G68" s="351"/>
    </row>
    <row r="69" spans="2:7">
      <c r="B69" s="347" t="s">
        <v>67</v>
      </c>
      <c r="C69" s="348">
        <f t="shared" si="16"/>
        <v>-2.9920174218100132E-2</v>
      </c>
      <c r="D69" s="348">
        <f t="shared" si="17"/>
        <v>6.8115375516115215E-3</v>
      </c>
      <c r="E69" s="348">
        <f t="shared" si="18"/>
        <v>-1.7923146778487222E-3</v>
      </c>
      <c r="F69" s="383">
        <f t="shared" si="19"/>
        <v>-2.4900951344337331E-2</v>
      </c>
      <c r="G69" s="351"/>
    </row>
    <row r="70" spans="2:7">
      <c r="B70" s="347" t="s">
        <v>68</v>
      </c>
      <c r="C70" s="348">
        <f t="shared" si="16"/>
        <v>9.9471368826863672E-3</v>
      </c>
      <c r="D70" s="348">
        <f t="shared" si="17"/>
        <v>-0.11533758784443646</v>
      </c>
      <c r="E70" s="348">
        <f t="shared" si="18"/>
        <v>-1.8807249095085472E-2</v>
      </c>
      <c r="F70" s="383">
        <f t="shared" si="19"/>
        <v>-0.12419770005683556</v>
      </c>
      <c r="G70" s="351"/>
    </row>
    <row r="71" spans="2:7">
      <c r="B71" s="347" t="s">
        <v>69</v>
      </c>
      <c r="C71" s="348">
        <f t="shared" si="16"/>
        <v>0.11554489141320495</v>
      </c>
      <c r="D71" s="348">
        <f t="shared" si="17"/>
        <v>4.3680708101301868E-2</v>
      </c>
      <c r="E71" s="348">
        <f t="shared" si="18"/>
        <v>-1.5463525815736465E-2</v>
      </c>
      <c r="F71" s="383">
        <f t="shared" si="19"/>
        <v>0.14376207369877037</v>
      </c>
      <c r="G71" s="351"/>
    </row>
    <row r="72" spans="2:7">
      <c r="B72" s="347" t="s">
        <v>70</v>
      </c>
      <c r="C72" s="348">
        <f t="shared" si="16"/>
        <v>0.10624463920653583</v>
      </c>
      <c r="D72" s="348">
        <f t="shared" si="17"/>
        <v>5.604287700958552E-3</v>
      </c>
      <c r="E72" s="348">
        <f t="shared" si="18"/>
        <v>-2.8678650084032029E-3</v>
      </c>
      <c r="F72" s="383">
        <f t="shared" si="19"/>
        <v>0.10898106189909118</v>
      </c>
      <c r="G72" s="351"/>
    </row>
    <row r="73" spans="2:7">
      <c r="B73" s="347" t="s">
        <v>71</v>
      </c>
      <c r="C73" s="348">
        <f t="shared" si="16"/>
        <v>0.15410921410187711</v>
      </c>
      <c r="D73" s="348">
        <f t="shared" si="17"/>
        <v>1.6392057164813664E-2</v>
      </c>
      <c r="E73" s="348">
        <f t="shared" si="18"/>
        <v>-2.6607606677720363E-3</v>
      </c>
      <c r="F73" s="383">
        <f t="shared" si="19"/>
        <v>0.16784051059891875</v>
      </c>
      <c r="G73" s="351"/>
    </row>
    <row r="74" spans="2:7">
      <c r="B74" s="347" t="s">
        <v>72</v>
      </c>
      <c r="C74" s="348">
        <f t="shared" si="16"/>
        <v>5.1102562898692208E-2</v>
      </c>
      <c r="D74" s="348">
        <f t="shared" si="17"/>
        <v>1.5222263491518136E-3</v>
      </c>
      <c r="E74" s="348">
        <f t="shared" si="18"/>
        <v>-2.5545149285265302E-4</v>
      </c>
      <c r="F74" s="383">
        <f t="shared" si="19"/>
        <v>5.236933775499137E-2</v>
      </c>
      <c r="G74" s="351"/>
    </row>
    <row r="75" spans="2:7">
      <c r="B75" s="347" t="s">
        <v>73</v>
      </c>
      <c r="C75" s="348">
        <f t="shared" si="16"/>
        <v>0.12925435159628088</v>
      </c>
      <c r="D75" s="348">
        <f t="shared" si="17"/>
        <v>-9.2408807620125936E-3</v>
      </c>
      <c r="E75" s="348">
        <f t="shared" si="18"/>
        <v>-2.9011507557300094E-2</v>
      </c>
      <c r="F75" s="383">
        <f t="shared" si="19"/>
        <v>9.100196327696819E-2</v>
      </c>
      <c r="G75" s="351"/>
    </row>
    <row r="76" spans="2:7">
      <c r="B76" s="347" t="s">
        <v>82</v>
      </c>
      <c r="C76" s="348">
        <f t="shared" si="16"/>
        <v>0.1227260141846699</v>
      </c>
      <c r="D76" s="348">
        <f t="shared" si="17"/>
        <v>1.4372604436670709E-2</v>
      </c>
      <c r="E76" s="348">
        <f t="shared" si="18"/>
        <v>7.1827194467721052E-3</v>
      </c>
      <c r="F76" s="383">
        <f t="shared" si="19"/>
        <v>0.14428133806811269</v>
      </c>
      <c r="G76" s="351"/>
    </row>
    <row r="77" spans="2:7">
      <c r="B77" s="347" t="s">
        <v>74</v>
      </c>
      <c r="C77" s="348">
        <f t="shared" si="16"/>
        <v>0.10214167285157923</v>
      </c>
      <c r="D77" s="348">
        <f t="shared" si="17"/>
        <v>-1.9289846399631005E-2</v>
      </c>
      <c r="E77" s="348">
        <f t="shared" si="18"/>
        <v>6.0182226483711651E-3</v>
      </c>
      <c r="F77" s="383">
        <f t="shared" si="19"/>
        <v>8.8870049100319384E-2</v>
      </c>
      <c r="G77" s="351"/>
    </row>
    <row r="78" spans="2:7">
      <c r="B78" s="347" t="s">
        <v>75</v>
      </c>
      <c r="C78" s="348">
        <f t="shared" si="16"/>
        <v>2.5412804997884869E-2</v>
      </c>
      <c r="D78" s="348">
        <f t="shared" si="17"/>
        <v>-2.3274896339614434E-2</v>
      </c>
      <c r="E78" s="348">
        <f t="shared" si="18"/>
        <v>6.0599891564724732E-4</v>
      </c>
      <c r="F78" s="383">
        <f t="shared" si="19"/>
        <v>2.7439075739176828E-3</v>
      </c>
      <c r="G78" s="351"/>
    </row>
    <row r="79" spans="2:7">
      <c r="B79" s="347" t="s">
        <v>76</v>
      </c>
      <c r="C79" s="348">
        <f t="shared" si="16"/>
        <v>2.1728143141052478E-3</v>
      </c>
      <c r="D79" s="348">
        <f t="shared" si="17"/>
        <v>7.0274939883779065E-3</v>
      </c>
      <c r="E79" s="348">
        <f t="shared" si="18"/>
        <v>3.9912674976778434E-4</v>
      </c>
      <c r="F79" s="383">
        <f t="shared" si="19"/>
        <v>9.5994350522509379E-3</v>
      </c>
      <c r="G79" s="351"/>
    </row>
    <row r="80" spans="2:7">
      <c r="B80" s="347" t="s">
        <v>77</v>
      </c>
      <c r="C80" s="348">
        <f t="shared" si="16"/>
        <v>4.1669294957477801E-2</v>
      </c>
      <c r="D80" s="348">
        <f t="shared" si="17"/>
        <v>6.6697169707297069E-2</v>
      </c>
      <c r="E80" s="348">
        <f t="shared" si="18"/>
        <v>-5.1479158538910027E-4</v>
      </c>
      <c r="F80" s="383">
        <f t="shared" si="19"/>
        <v>0.10785167307938577</v>
      </c>
      <c r="G80" s="351"/>
    </row>
    <row r="81" spans="2:7">
      <c r="B81" s="347" t="s">
        <v>78</v>
      </c>
      <c r="C81" s="348">
        <f t="shared" si="16"/>
        <v>7.0361523218966021E-2</v>
      </c>
      <c r="D81" s="348">
        <f t="shared" si="17"/>
        <v>9.044147874450903E-3</v>
      </c>
      <c r="E81" s="348">
        <f t="shared" si="18"/>
        <v>-7.9445787060538004E-4</v>
      </c>
      <c r="F81" s="383">
        <f t="shared" si="19"/>
        <v>7.8611213222811546E-2</v>
      </c>
    </row>
    <row r="82" spans="2:7">
      <c r="B82" s="352"/>
    </row>
    <row r="83" spans="2:7" ht="22.5">
      <c r="B83" s="352"/>
      <c r="C83" s="391" t="s">
        <v>269</v>
      </c>
      <c r="D83" s="392" t="s">
        <v>270</v>
      </c>
      <c r="E83" s="392" t="s">
        <v>271</v>
      </c>
      <c r="G83" s="391"/>
    </row>
    <row r="88" spans="2:7">
      <c r="C88" s="385" t="s">
        <v>272</v>
      </c>
      <c r="D88" s="385" t="s">
        <v>272</v>
      </c>
      <c r="E88" s="385" t="s">
        <v>272</v>
      </c>
      <c r="G88" s="393" t="s">
        <v>266</v>
      </c>
    </row>
    <row r="90" spans="2:7">
      <c r="C90" s="348">
        <f>SUM(C65:C81)</f>
        <v>-0.75907903222138517</v>
      </c>
      <c r="D90" s="348">
        <f>SUM(D65:D81)</f>
        <v>3.0369047129669609</v>
      </c>
      <c r="E90" s="348">
        <f>SUM(E65:E81)</f>
        <v>-1.8993278841928158</v>
      </c>
      <c r="G90" s="342">
        <f>SUM(C90:E90)</f>
        <v>0.37849779655275961</v>
      </c>
    </row>
  </sheetData>
  <pageMargins left="0.70866141732283472" right="0.70866141732283472" top="0.74803149606299213" bottom="0.74803149606299213" header="0.31496062992125984" footer="0.31496062992125984"/>
  <pageSetup scale="47" fitToWidth="2" orientation="landscape" r:id="rId1"/>
  <drawing r:id="rId2"/>
</worksheet>
</file>

<file path=xl/worksheets/sheet26.xml><?xml version="1.0" encoding="utf-8"?>
<worksheet xmlns="http://schemas.openxmlformats.org/spreadsheetml/2006/main" xmlns:r="http://schemas.openxmlformats.org/officeDocument/2006/relationships">
  <dimension ref="A1:N43"/>
  <sheetViews>
    <sheetView zoomScaleNormal="100" workbookViewId="0"/>
  </sheetViews>
  <sheetFormatPr defaultRowHeight="11.25"/>
  <cols>
    <col min="1" max="1" width="42.7109375" style="337" customWidth="1"/>
    <col min="2" max="13" width="12.7109375" style="337" customWidth="1"/>
    <col min="14" max="16384" width="9.140625" style="337"/>
  </cols>
  <sheetData>
    <row r="1" spans="1:14" customFormat="1" ht="15">
      <c r="B1" s="11" t="str">
        <f>ToC!B52</f>
        <v>Appendix Table 37: GEAD Labour Productivity Growth Decomposition for Alberta, Mining and Oil and Gas Extraction, 2000-2010</v>
      </c>
    </row>
    <row r="2" spans="1:14" customFormat="1" ht="15"/>
    <row r="3" spans="1:14" customFormat="1" ht="15">
      <c r="B3" s="413" t="s">
        <v>294</v>
      </c>
    </row>
    <row r="4" spans="1:14" customFormat="1" ht="15"/>
    <row r="5" spans="1:14" ht="33.75">
      <c r="A5" s="338"/>
      <c r="B5" s="394" t="s">
        <v>274</v>
      </c>
      <c r="C5" s="339" t="s">
        <v>275</v>
      </c>
      <c r="D5" s="340" t="s">
        <v>276</v>
      </c>
      <c r="E5" s="395" t="s">
        <v>277</v>
      </c>
      <c r="F5" s="340" t="s">
        <v>278</v>
      </c>
      <c r="G5" s="395" t="s">
        <v>279</v>
      </c>
      <c r="H5" s="340" t="s">
        <v>280</v>
      </c>
      <c r="I5" s="339" t="s">
        <v>281</v>
      </c>
      <c r="J5" s="339" t="s">
        <v>282</v>
      </c>
      <c r="K5" s="339" t="s">
        <v>246</v>
      </c>
      <c r="L5" s="339" t="s">
        <v>247</v>
      </c>
    </row>
    <row r="6" spans="1:14">
      <c r="A6" s="341" t="s">
        <v>64</v>
      </c>
      <c r="B6" s="396">
        <v>64.806830631491337</v>
      </c>
      <c r="C6" s="397">
        <v>67.836284265195985</v>
      </c>
      <c r="D6" s="343">
        <f t="shared" ref="D6:D21" si="0">(C6/B6-1)*100</f>
        <v>4.674590014949076</v>
      </c>
      <c r="E6" s="398">
        <v>115694.85154774616</v>
      </c>
      <c r="F6" s="399">
        <f t="shared" ref="F6:F21" si="1">(E6/E$6)*100</f>
        <v>100</v>
      </c>
      <c r="G6" s="400">
        <v>100</v>
      </c>
      <c r="H6" s="399">
        <v>100</v>
      </c>
      <c r="I6" s="344">
        <v>2504.8598011287622</v>
      </c>
      <c r="J6" s="344">
        <v>3070.4989999999998</v>
      </c>
      <c r="K6" s="401">
        <f t="shared" ref="K6:K21" si="2">(I6/I$6)*100</f>
        <v>100</v>
      </c>
      <c r="L6" s="401">
        <f t="shared" ref="L6:L21" si="3">(J6/J$6)*100</f>
        <v>100</v>
      </c>
      <c r="N6" s="351"/>
    </row>
    <row r="7" spans="1:14">
      <c r="A7" s="402" t="s">
        <v>249</v>
      </c>
      <c r="B7" s="403">
        <v>21.17373837778819</v>
      </c>
      <c r="C7" s="353">
        <v>40.717839126280424</v>
      </c>
      <c r="D7" s="378">
        <f t="shared" si="0"/>
        <v>92.30349596174527</v>
      </c>
      <c r="E7" s="404">
        <v>3129.9611741897561</v>
      </c>
      <c r="F7" s="405">
        <f t="shared" si="1"/>
        <v>2.7053590823771887</v>
      </c>
      <c r="G7" s="406">
        <v>127.61017803178052</v>
      </c>
      <c r="H7" s="405">
        <v>90.078952334047187</v>
      </c>
      <c r="I7" s="349">
        <v>162.53476435223595</v>
      </c>
      <c r="J7" s="349">
        <v>97.331000000000003</v>
      </c>
      <c r="K7" s="354">
        <f t="shared" si="2"/>
        <v>6.4887769079528157</v>
      </c>
      <c r="L7" s="354">
        <f t="shared" si="3"/>
        <v>3.1698756456198165</v>
      </c>
    </row>
    <row r="8" spans="1:14">
      <c r="A8" s="402" t="s">
        <v>206</v>
      </c>
      <c r="B8" s="403">
        <v>388.31158188039086</v>
      </c>
      <c r="C8" s="353">
        <v>264.95308905436497</v>
      </c>
      <c r="D8" s="378">
        <f t="shared" si="0"/>
        <v>-31.767914886459202</v>
      </c>
      <c r="E8" s="404">
        <v>39413.126124834183</v>
      </c>
      <c r="F8" s="405">
        <f t="shared" si="1"/>
        <v>34.066447726560042</v>
      </c>
      <c r="G8" s="406">
        <v>81.277747590903175</v>
      </c>
      <c r="H8" s="405">
        <v>89.031011936259858</v>
      </c>
      <c r="I8" s="349">
        <v>175.21813444146747</v>
      </c>
      <c r="J8" s="349">
        <v>264.28800000000001</v>
      </c>
      <c r="K8" s="354">
        <f t="shared" si="2"/>
        <v>6.9951274064324522</v>
      </c>
      <c r="L8" s="354">
        <f t="shared" si="3"/>
        <v>8.6073306000099681</v>
      </c>
    </row>
    <row r="9" spans="1:14">
      <c r="A9" s="402" t="s">
        <v>67</v>
      </c>
      <c r="B9" s="403">
        <v>194.19449531604346</v>
      </c>
      <c r="C9" s="353">
        <v>162.08915746389681</v>
      </c>
      <c r="D9" s="378">
        <f t="shared" si="0"/>
        <v>-16.532568443763839</v>
      </c>
      <c r="E9" s="404">
        <v>2295.7550342431969</v>
      </c>
      <c r="F9" s="405">
        <f t="shared" si="1"/>
        <v>1.9843190976356979</v>
      </c>
      <c r="G9" s="406">
        <v>83.826533293900667</v>
      </c>
      <c r="H9" s="405">
        <v>90.221477408936309</v>
      </c>
      <c r="I9" s="349">
        <v>19.78779019645242</v>
      </c>
      <c r="J9" s="349">
        <v>25.898</v>
      </c>
      <c r="K9" s="354">
        <f t="shared" si="2"/>
        <v>0.78997595743823557</v>
      </c>
      <c r="L9" s="354">
        <f t="shared" si="3"/>
        <v>0.84344596757725698</v>
      </c>
    </row>
    <row r="10" spans="1:14">
      <c r="A10" s="402" t="s">
        <v>68</v>
      </c>
      <c r="B10" s="403">
        <v>47.278371190369128</v>
      </c>
      <c r="C10" s="353">
        <v>44.857217942077575</v>
      </c>
      <c r="D10" s="378">
        <f t="shared" si="0"/>
        <v>-5.121058926803201</v>
      </c>
      <c r="E10" s="404">
        <v>8528.7137552122531</v>
      </c>
      <c r="F10" s="405">
        <f t="shared" si="1"/>
        <v>7.3717314479568987</v>
      </c>
      <c r="G10" s="406">
        <v>84.577053212346627</v>
      </c>
      <c r="H10" s="405">
        <v>105.42234747353001</v>
      </c>
      <c r="I10" s="349">
        <v>299.26687990021708</v>
      </c>
      <c r="J10" s="349">
        <v>523.21699999999998</v>
      </c>
      <c r="K10" s="354">
        <f t="shared" si="2"/>
        <v>11.947450303021302</v>
      </c>
      <c r="L10" s="354">
        <f t="shared" si="3"/>
        <v>17.040129307972418</v>
      </c>
    </row>
    <row r="11" spans="1:14">
      <c r="A11" s="402" t="s">
        <v>69</v>
      </c>
      <c r="B11" s="403">
        <v>53.181915697597042</v>
      </c>
      <c r="C11" s="353">
        <v>59.035058180729131</v>
      </c>
      <c r="D11" s="378">
        <f t="shared" si="0"/>
        <v>11.005888761913397</v>
      </c>
      <c r="E11" s="404">
        <v>14154.446393597294</v>
      </c>
      <c r="F11" s="405">
        <f t="shared" si="1"/>
        <v>12.23429236845158</v>
      </c>
      <c r="G11" s="406">
        <v>126.06257053075061</v>
      </c>
      <c r="H11" s="405">
        <v>111.51597256121471</v>
      </c>
      <c r="I11" s="349">
        <v>296.23265091333195</v>
      </c>
      <c r="J11" s="349">
        <v>273.80200000000002</v>
      </c>
      <c r="K11" s="354">
        <f t="shared" si="2"/>
        <v>11.826316617793976</v>
      </c>
      <c r="L11" s="354">
        <f t="shared" si="3"/>
        <v>8.9171825165876957</v>
      </c>
    </row>
    <row r="12" spans="1:14">
      <c r="A12" s="402" t="s">
        <v>70</v>
      </c>
      <c r="B12" s="403">
        <v>46.082313633692912</v>
      </c>
      <c r="C12" s="353">
        <v>56.018576667060969</v>
      </c>
      <c r="D12" s="378">
        <f t="shared" si="0"/>
        <v>21.561988211683868</v>
      </c>
      <c r="E12" s="404">
        <v>6437.9320124969281</v>
      </c>
      <c r="F12" s="405">
        <f t="shared" si="1"/>
        <v>5.5645795179053881</v>
      </c>
      <c r="G12" s="406">
        <v>122.72605621628665</v>
      </c>
      <c r="H12" s="405">
        <v>106.30745891254401</v>
      </c>
      <c r="I12" s="349">
        <v>159.72228145791144</v>
      </c>
      <c r="J12" s="349">
        <v>185.98599999999999</v>
      </c>
      <c r="K12" s="354">
        <f t="shared" si="2"/>
        <v>6.376495857609914</v>
      </c>
      <c r="L12" s="354">
        <f t="shared" si="3"/>
        <v>6.0571913555418844</v>
      </c>
    </row>
    <row r="13" spans="1:14">
      <c r="A13" s="402" t="s">
        <v>71</v>
      </c>
      <c r="B13" s="403">
        <v>21.118800987491408</v>
      </c>
      <c r="C13" s="353">
        <v>29.173037622790307</v>
      </c>
      <c r="D13" s="378">
        <f t="shared" si="0"/>
        <v>38.137755263991522</v>
      </c>
      <c r="E13" s="404">
        <v>5102.0526800303551</v>
      </c>
      <c r="F13" s="405">
        <f t="shared" si="1"/>
        <v>4.409921972997032</v>
      </c>
      <c r="G13" s="406">
        <v>117.61672472505052</v>
      </c>
      <c r="H13" s="405">
        <v>105.29307790173222</v>
      </c>
      <c r="I13" s="349">
        <v>288.20185528127979</v>
      </c>
      <c r="J13" s="349">
        <v>374.82600000000002</v>
      </c>
      <c r="K13" s="354">
        <f t="shared" si="2"/>
        <v>11.505708030102431</v>
      </c>
      <c r="L13" s="354">
        <f t="shared" si="3"/>
        <v>12.207331772457833</v>
      </c>
    </row>
    <row r="14" spans="1:14">
      <c r="A14" s="402" t="s">
        <v>72</v>
      </c>
      <c r="B14" s="403">
        <v>47.430281339765116</v>
      </c>
      <c r="C14" s="353">
        <v>54.765155099750217</v>
      </c>
      <c r="D14" s="378">
        <f t="shared" si="0"/>
        <v>15.464537744235574</v>
      </c>
      <c r="E14" s="404">
        <v>5943.2113022191015</v>
      </c>
      <c r="F14" s="405">
        <f t="shared" si="1"/>
        <v>5.1369712849896301</v>
      </c>
      <c r="G14" s="406">
        <v>112.46485554981369</v>
      </c>
      <c r="H14" s="405">
        <v>107.25059981685321</v>
      </c>
      <c r="I14" s="349">
        <v>156.32873496400305</v>
      </c>
      <c r="J14" s="349">
        <v>181.75399999999999</v>
      </c>
      <c r="K14" s="354">
        <f t="shared" si="2"/>
        <v>6.2410173572811063</v>
      </c>
      <c r="L14" s="354">
        <f t="shared" si="3"/>
        <v>5.9193635952983543</v>
      </c>
    </row>
    <row r="15" spans="1:14">
      <c r="A15" s="402" t="s">
        <v>73</v>
      </c>
      <c r="B15" s="403">
        <v>80.285399750377863</v>
      </c>
      <c r="C15" s="353">
        <v>125.98699196505187</v>
      </c>
      <c r="D15" s="378">
        <f t="shared" si="0"/>
        <v>56.923914381405204</v>
      </c>
      <c r="E15" s="404">
        <v>3403.3514041760027</v>
      </c>
      <c r="F15" s="405">
        <f t="shared" si="1"/>
        <v>2.9416619310596306</v>
      </c>
      <c r="G15" s="406">
        <v>116.91828933094288</v>
      </c>
      <c r="H15" s="405">
        <v>98.555049291794504</v>
      </c>
      <c r="I15" s="349">
        <v>50.871897813991154</v>
      </c>
      <c r="J15" s="349">
        <v>51.276000000000003</v>
      </c>
      <c r="K15" s="354">
        <f t="shared" si="2"/>
        <v>2.0309279501817548</v>
      </c>
      <c r="L15" s="354">
        <f t="shared" si="3"/>
        <v>1.6699565770905644</v>
      </c>
    </row>
    <row r="16" spans="1:14">
      <c r="A16" s="402" t="s">
        <v>82</v>
      </c>
      <c r="B16" s="403">
        <v>91.493112142407838</v>
      </c>
      <c r="C16" s="353">
        <v>101.86088504088504</v>
      </c>
      <c r="D16" s="378">
        <f t="shared" si="0"/>
        <v>11.331752364418325</v>
      </c>
      <c r="E16" s="404">
        <v>10949.77148533398</v>
      </c>
      <c r="F16" s="405">
        <f t="shared" si="1"/>
        <v>9.4643550156725116</v>
      </c>
      <c r="G16" s="406">
        <v>114.05003442553274</v>
      </c>
      <c r="H16" s="405">
        <v>100.39444193973182</v>
      </c>
      <c r="I16" s="349">
        <v>147.23511758989312</v>
      </c>
      <c r="J16" s="349">
        <v>207.9</v>
      </c>
      <c r="K16" s="354">
        <f t="shared" si="2"/>
        <v>5.8779783812069928</v>
      </c>
      <c r="L16" s="354">
        <f t="shared" si="3"/>
        <v>6.7708864259522645</v>
      </c>
    </row>
    <row r="17" spans="1:13">
      <c r="A17" s="402" t="s">
        <v>74</v>
      </c>
      <c r="B17" s="403">
        <v>40.964590226135471</v>
      </c>
      <c r="C17" s="353">
        <v>51.546024933578586</v>
      </c>
      <c r="D17" s="378">
        <f t="shared" si="0"/>
        <v>25.830686085301412</v>
      </c>
      <c r="E17" s="404">
        <v>5977.8242315403968</v>
      </c>
      <c r="F17" s="405">
        <f t="shared" si="1"/>
        <v>5.166888717665544</v>
      </c>
      <c r="G17" s="406">
        <v>111.2071387771457</v>
      </c>
      <c r="H17" s="405">
        <v>110.11174582860055</v>
      </c>
      <c r="I17" s="349">
        <v>184.1162123604652</v>
      </c>
      <c r="J17" s="349">
        <v>244.65</v>
      </c>
      <c r="K17" s="354">
        <f t="shared" si="2"/>
        <v>7.350359979328867</v>
      </c>
      <c r="L17" s="354">
        <f t="shared" si="3"/>
        <v>7.9677602891256445</v>
      </c>
    </row>
    <row r="18" spans="1:13">
      <c r="A18" s="402" t="s">
        <v>75</v>
      </c>
      <c r="B18" s="403">
        <v>28.964972788563138</v>
      </c>
      <c r="C18" s="353">
        <v>34.528768416439092</v>
      </c>
      <c r="D18" s="378">
        <f t="shared" si="0"/>
        <v>19.208703106646198</v>
      </c>
      <c r="E18" s="404">
        <v>2428.6953165139512</v>
      </c>
      <c r="F18" s="405">
        <f t="shared" si="1"/>
        <v>2.099225059735395</v>
      </c>
      <c r="G18" s="406">
        <v>104.41227901527172</v>
      </c>
      <c r="H18" s="405">
        <v>110.21442770017124</v>
      </c>
      <c r="I18" s="349">
        <v>112.67783868933775</v>
      </c>
      <c r="J18" s="349">
        <v>148.30500000000001</v>
      </c>
      <c r="K18" s="354">
        <f t="shared" si="2"/>
        <v>4.4983690759283954</v>
      </c>
      <c r="L18" s="354">
        <f t="shared" si="3"/>
        <v>4.8299966878347789</v>
      </c>
    </row>
    <row r="19" spans="1:13">
      <c r="A19" s="402" t="s">
        <v>76</v>
      </c>
      <c r="B19" s="403">
        <v>22.614126046200575</v>
      </c>
      <c r="C19" s="353">
        <v>23.610876066009524</v>
      </c>
      <c r="D19" s="378">
        <f t="shared" si="0"/>
        <v>4.4076433366144308</v>
      </c>
      <c r="E19" s="404">
        <v>606.92775114737378</v>
      </c>
      <c r="F19" s="405">
        <f t="shared" si="1"/>
        <v>0.52459356922801392</v>
      </c>
      <c r="G19" s="406">
        <v>100.86349783517821</v>
      </c>
      <c r="H19" s="405">
        <v>100.43616168413978</v>
      </c>
      <c r="I19" s="349">
        <v>37.334757514456037</v>
      </c>
      <c r="J19" s="349">
        <v>45.145000000000003</v>
      </c>
      <c r="K19" s="354">
        <f t="shared" si="2"/>
        <v>1.490492900945271</v>
      </c>
      <c r="L19" s="354">
        <f t="shared" si="3"/>
        <v>1.4702821919173401</v>
      </c>
    </row>
    <row r="20" spans="1:13">
      <c r="A20" s="402" t="s">
        <v>77</v>
      </c>
      <c r="B20" s="403">
        <v>18.481651839874282</v>
      </c>
      <c r="C20" s="353">
        <v>22.188812358829928</v>
      </c>
      <c r="D20" s="378">
        <f t="shared" si="0"/>
        <v>20.058599475169324</v>
      </c>
      <c r="E20" s="404">
        <v>3063.7992936885717</v>
      </c>
      <c r="F20" s="405">
        <f t="shared" si="1"/>
        <v>2.6481725441552348</v>
      </c>
      <c r="G20" s="406">
        <v>109.7042315766253</v>
      </c>
      <c r="H20" s="405">
        <v>105.027747161322</v>
      </c>
      <c r="I20" s="349">
        <v>212.02463296269636</v>
      </c>
      <c r="J20" s="349">
        <v>215.166</v>
      </c>
      <c r="K20" s="354">
        <f t="shared" si="2"/>
        <v>8.4645309436940117</v>
      </c>
      <c r="L20" s="354">
        <f t="shared" si="3"/>
        <v>7.0075254868996861</v>
      </c>
    </row>
    <row r="21" spans="1:13">
      <c r="A21" s="402" t="s">
        <v>78</v>
      </c>
      <c r="B21" s="403">
        <v>26.886060204990375</v>
      </c>
      <c r="C21" s="353">
        <v>36.358117382174015</v>
      </c>
      <c r="D21" s="378">
        <f t="shared" si="0"/>
        <v>35.230365122166596</v>
      </c>
      <c r="E21" s="404">
        <v>4259.2835885228233</v>
      </c>
      <c r="F21" s="405">
        <f t="shared" si="1"/>
        <v>3.6814806636102189</v>
      </c>
      <c r="G21" s="406">
        <v>109.33238634289901</v>
      </c>
      <c r="H21" s="405">
        <v>110.94618736562423</v>
      </c>
      <c r="I21" s="349">
        <v>203.30625269102367</v>
      </c>
      <c r="J21" s="349">
        <v>230.95500000000001</v>
      </c>
      <c r="K21" s="354">
        <f t="shared" si="2"/>
        <v>8.1164723310824822</v>
      </c>
      <c r="L21" s="354">
        <f t="shared" si="3"/>
        <v>7.5217415801145036</v>
      </c>
    </row>
    <row r="24" spans="1:13" ht="15">
      <c r="B24" s="64" t="s">
        <v>299</v>
      </c>
    </row>
    <row r="25" spans="1:13" ht="11.25" customHeight="1">
      <c r="B25" s="11"/>
    </row>
    <row r="27" spans="1:13" ht="33.75">
      <c r="A27" s="338"/>
      <c r="B27" s="394" t="s">
        <v>278</v>
      </c>
      <c r="C27" s="339" t="s">
        <v>276</v>
      </c>
      <c r="D27" s="407" t="s">
        <v>283</v>
      </c>
      <c r="E27" s="395" t="s">
        <v>284</v>
      </c>
      <c r="F27" s="339" t="s">
        <v>285</v>
      </c>
      <c r="G27" s="339" t="s">
        <v>286</v>
      </c>
      <c r="H27" s="408" t="s">
        <v>287</v>
      </c>
      <c r="I27" s="339" t="s">
        <v>284</v>
      </c>
      <c r="J27" s="339" t="s">
        <v>285</v>
      </c>
      <c r="K27" s="339" t="s">
        <v>286</v>
      </c>
      <c r="L27" s="339" t="s">
        <v>276</v>
      </c>
      <c r="M27" s="407" t="s">
        <v>288</v>
      </c>
    </row>
    <row r="28" spans="1:13">
      <c r="A28" s="341" t="s">
        <v>64</v>
      </c>
      <c r="B28" s="409">
        <f t="shared" ref="B28:B43" si="4">F6/100</f>
        <v>1</v>
      </c>
      <c r="C28" s="353">
        <f t="shared" ref="C28:C43" si="5">D6</f>
        <v>4.674590014949076</v>
      </c>
      <c r="D28" s="353">
        <f t="shared" ref="D28:D43" si="6">B28*C28</f>
        <v>4.674590014949076</v>
      </c>
      <c r="E28" s="379">
        <f t="shared" ref="E28:E43" si="7">B6/B$6</f>
        <v>1</v>
      </c>
      <c r="F28" s="353">
        <f t="shared" ref="F28:F43" si="8">(G6*K6)/10000</f>
        <v>1</v>
      </c>
      <c r="G28" s="410">
        <f t="shared" ref="G28:G43" si="9">(H6*L6)/10000</f>
        <v>1</v>
      </c>
      <c r="H28" s="411">
        <f t="shared" ref="H28:H43" si="10">E28*(G28-F28)*100</f>
        <v>0</v>
      </c>
      <c r="I28" s="348">
        <f t="shared" ref="I28:I43" si="11">B6/B$6</f>
        <v>1</v>
      </c>
      <c r="J28" s="348">
        <f t="shared" ref="J28:J43" si="12">F28</f>
        <v>1</v>
      </c>
      <c r="K28" s="348">
        <f t="shared" ref="K28:K43" si="13">G28</f>
        <v>1</v>
      </c>
      <c r="L28" s="348">
        <f t="shared" ref="L28:L43" si="14">C28</f>
        <v>4.674590014949076</v>
      </c>
      <c r="M28" s="383">
        <f t="shared" ref="M28:M43" si="15">I28*(K28-J28)*L28</f>
        <v>0</v>
      </c>
    </row>
    <row r="29" spans="1:13">
      <c r="A29" s="402" t="s">
        <v>249</v>
      </c>
      <c r="B29" s="409">
        <f t="shared" si="4"/>
        <v>2.7053590823771886E-2</v>
      </c>
      <c r="C29" s="353">
        <f t="shared" si="5"/>
        <v>92.30349596174527</v>
      </c>
      <c r="D29" s="353">
        <f t="shared" si="6"/>
        <v>2.497141011352737</v>
      </c>
      <c r="E29" s="379">
        <f t="shared" si="7"/>
        <v>0.32672078192170251</v>
      </c>
      <c r="F29" s="353">
        <f t="shared" si="8"/>
        <v>8.2803397643236507E-2</v>
      </c>
      <c r="G29" s="410">
        <f t="shared" si="9"/>
        <v>2.8553907718664447E-2</v>
      </c>
      <c r="H29" s="411">
        <f t="shared" si="10"/>
        <v>-1.7724435767009703</v>
      </c>
      <c r="I29" s="348">
        <f t="shared" si="11"/>
        <v>0.32672078192170251</v>
      </c>
      <c r="J29" s="348">
        <f t="shared" si="12"/>
        <v>8.2803397643236507E-2</v>
      </c>
      <c r="K29" s="348">
        <f t="shared" si="13"/>
        <v>2.8553907718664447E-2</v>
      </c>
      <c r="L29" s="348">
        <f t="shared" si="14"/>
        <v>92.30349596174527</v>
      </c>
      <c r="M29" s="383">
        <f t="shared" si="15"/>
        <v>-1.6360273852443934</v>
      </c>
    </row>
    <row r="30" spans="1:13">
      <c r="A30" s="402" t="s">
        <v>206</v>
      </c>
      <c r="B30" s="409">
        <f t="shared" si="4"/>
        <v>0.34066447726560045</v>
      </c>
      <c r="C30" s="353">
        <f t="shared" si="5"/>
        <v>-31.767914886459202</v>
      </c>
      <c r="D30" s="353">
        <f t="shared" si="6"/>
        <v>-10.822200118613711</v>
      </c>
      <c r="E30" s="379">
        <f t="shared" si="7"/>
        <v>5.9918310785545508</v>
      </c>
      <c r="F30" s="353">
        <f t="shared" si="8"/>
        <v>5.6854819970622597E-2</v>
      </c>
      <c r="G30" s="410">
        <f t="shared" si="9"/>
        <v>7.6631935338882212E-2</v>
      </c>
      <c r="H30" s="411">
        <f t="shared" si="10"/>
        <v>11.85011345076968</v>
      </c>
      <c r="I30" s="348">
        <f t="shared" si="11"/>
        <v>5.9918310785545508</v>
      </c>
      <c r="J30" s="348">
        <f t="shared" si="12"/>
        <v>5.6854819970622597E-2</v>
      </c>
      <c r="K30" s="348">
        <f t="shared" si="13"/>
        <v>7.6631935338882212E-2</v>
      </c>
      <c r="L30" s="348">
        <f t="shared" si="14"/>
        <v>-31.767914886459202</v>
      </c>
      <c r="M30" s="383">
        <f t="shared" si="15"/>
        <v>-3.7645339549893655</v>
      </c>
    </row>
    <row r="31" spans="1:13">
      <c r="A31" s="402" t="s">
        <v>67</v>
      </c>
      <c r="B31" s="409">
        <f t="shared" si="4"/>
        <v>1.9843190976356978E-2</v>
      </c>
      <c r="C31" s="353">
        <f t="shared" si="5"/>
        <v>-16.532568443763839</v>
      </c>
      <c r="D31" s="353">
        <f t="shared" si="6"/>
        <v>-0.32805891295929873</v>
      </c>
      <c r="E31" s="379">
        <f t="shared" si="7"/>
        <v>2.9965127660737552</v>
      </c>
      <c r="F31" s="353">
        <f t="shared" si="8"/>
        <v>6.6220945897577307E-3</v>
      </c>
      <c r="G31" s="410">
        <f t="shared" si="9"/>
        <v>7.6096941309429919E-3</v>
      </c>
      <c r="H31" s="411">
        <f t="shared" si="10"/>
        <v>0.29593546329302184</v>
      </c>
      <c r="I31" s="348">
        <f t="shared" si="11"/>
        <v>2.9965127660737552</v>
      </c>
      <c r="J31" s="348">
        <f t="shared" si="12"/>
        <v>6.6220945897577307E-3</v>
      </c>
      <c r="K31" s="348">
        <f t="shared" si="13"/>
        <v>7.6096941309429919E-3</v>
      </c>
      <c r="L31" s="348">
        <f t="shared" si="14"/>
        <v>-16.532568443763839</v>
      </c>
      <c r="M31" s="383">
        <f t="shared" si="15"/>
        <v>-4.8925733018288446E-2</v>
      </c>
    </row>
    <row r="32" spans="1:13">
      <c r="A32" s="402" t="s">
        <v>68</v>
      </c>
      <c r="B32" s="409">
        <f t="shared" si="4"/>
        <v>7.3717314479568988E-2</v>
      </c>
      <c r="C32" s="353">
        <f t="shared" si="5"/>
        <v>-5.121058926803201</v>
      </c>
      <c r="D32" s="353">
        <f t="shared" si="6"/>
        <v>-0.37751071137555564</v>
      </c>
      <c r="E32" s="379">
        <f t="shared" si="7"/>
        <v>0.72952759346011486</v>
      </c>
      <c r="F32" s="353">
        <f t="shared" si="8"/>
        <v>0.10104801400304994</v>
      </c>
      <c r="G32" s="410">
        <f t="shared" si="9"/>
        <v>0.17964104328989505</v>
      </c>
      <c r="H32" s="411">
        <f t="shared" si="10"/>
        <v>5.7335783518372443</v>
      </c>
      <c r="I32" s="348">
        <f t="shared" si="11"/>
        <v>0.72952759346011486</v>
      </c>
      <c r="J32" s="348">
        <f t="shared" si="12"/>
        <v>0.10104801400304994</v>
      </c>
      <c r="K32" s="348">
        <f t="shared" si="13"/>
        <v>0.17964104328989505</v>
      </c>
      <c r="L32" s="348">
        <f t="shared" si="14"/>
        <v>-5.121058926803201</v>
      </c>
      <c r="M32" s="383">
        <f t="shared" si="15"/>
        <v>-0.29361992601201703</v>
      </c>
    </row>
    <row r="33" spans="1:13">
      <c r="A33" s="402" t="s">
        <v>69</v>
      </c>
      <c r="B33" s="409">
        <f t="shared" si="4"/>
        <v>0.1223429236845158</v>
      </c>
      <c r="C33" s="353">
        <f t="shared" si="5"/>
        <v>11.005888761913397</v>
      </c>
      <c r="D33" s="353">
        <f t="shared" si="6"/>
        <v>1.3464926088790408</v>
      </c>
      <c r="E33" s="379">
        <f t="shared" si="7"/>
        <v>0.8206220730034367</v>
      </c>
      <c r="F33" s="353">
        <f t="shared" si="8"/>
        <v>0.1490855872749641</v>
      </c>
      <c r="G33" s="410">
        <f t="shared" si="9"/>
        <v>9.9440828084313704E-2</v>
      </c>
      <c r="H33" s="411">
        <f t="shared" si="10"/>
        <v>-4.0739585200787944</v>
      </c>
      <c r="I33" s="348">
        <f t="shared" si="11"/>
        <v>0.8206220730034367</v>
      </c>
      <c r="J33" s="348">
        <f t="shared" si="12"/>
        <v>0.1490855872749641</v>
      </c>
      <c r="K33" s="348">
        <f t="shared" si="13"/>
        <v>9.9440828084313704E-2</v>
      </c>
      <c r="L33" s="348">
        <f t="shared" si="14"/>
        <v>11.005888761913397</v>
      </c>
      <c r="M33" s="383">
        <f t="shared" si="15"/>
        <v>-0.44837534292636538</v>
      </c>
    </row>
    <row r="34" spans="1:13">
      <c r="A34" s="402" t="s">
        <v>70</v>
      </c>
      <c r="B34" s="409">
        <f t="shared" si="4"/>
        <v>5.5645795179053881E-2</v>
      </c>
      <c r="C34" s="353">
        <f t="shared" si="5"/>
        <v>21.561988211683868</v>
      </c>
      <c r="D34" s="353">
        <f t="shared" si="6"/>
        <v>1.1998339796805348</v>
      </c>
      <c r="E34" s="379">
        <f t="shared" si="7"/>
        <v>0.71107186055323479</v>
      </c>
      <c r="F34" s="353">
        <f t="shared" si="8"/>
        <v>7.8256218908395334E-2</v>
      </c>
      <c r="G34" s="410">
        <f t="shared" si="9"/>
        <v>6.4392462115468563E-2</v>
      </c>
      <c r="H34" s="411">
        <f t="shared" si="10"/>
        <v>-0.98581273370039868</v>
      </c>
      <c r="I34" s="348">
        <f t="shared" si="11"/>
        <v>0.71107186055323479</v>
      </c>
      <c r="J34" s="348">
        <f t="shared" si="12"/>
        <v>7.8256218908395334E-2</v>
      </c>
      <c r="K34" s="348">
        <f t="shared" si="13"/>
        <v>6.4392462115468563E-2</v>
      </c>
      <c r="L34" s="348">
        <f t="shared" si="14"/>
        <v>21.561988211683868</v>
      </c>
      <c r="M34" s="383">
        <f t="shared" si="15"/>
        <v>-0.21256082542975843</v>
      </c>
    </row>
    <row r="35" spans="1:13">
      <c r="A35" s="402" t="s">
        <v>71</v>
      </c>
      <c r="B35" s="409">
        <f t="shared" si="4"/>
        <v>4.4099219729970322E-2</v>
      </c>
      <c r="C35" s="353">
        <f t="shared" si="5"/>
        <v>38.137755263991522</v>
      </c>
      <c r="D35" s="353">
        <f t="shared" si="6"/>
        <v>1.6818452493945946</v>
      </c>
      <c r="E35" s="379">
        <f t="shared" si="7"/>
        <v>0.325873072046656</v>
      </c>
      <c r="F35" s="353">
        <f t="shared" si="8"/>
        <v>0.1353263694143361</v>
      </c>
      <c r="G35" s="410">
        <f t="shared" si="9"/>
        <v>0.12853475352896934</v>
      </c>
      <c r="H35" s="411">
        <f t="shared" si="10"/>
        <v>-0.22132047327253335</v>
      </c>
      <c r="I35" s="348">
        <f t="shared" si="11"/>
        <v>0.325873072046656</v>
      </c>
      <c r="J35" s="348">
        <f t="shared" si="12"/>
        <v>0.1353263694143361</v>
      </c>
      <c r="K35" s="348">
        <f t="shared" si="13"/>
        <v>0.12853475352896934</v>
      </c>
      <c r="L35" s="348">
        <f t="shared" si="14"/>
        <v>38.137755263991522</v>
      </c>
      <c r="M35" s="383">
        <f t="shared" si="15"/>
        <v>-8.4406660445786527E-2</v>
      </c>
    </row>
    <row r="36" spans="1:13">
      <c r="A36" s="402" t="s">
        <v>72</v>
      </c>
      <c r="B36" s="409">
        <f t="shared" si="4"/>
        <v>5.1369712849896304E-2</v>
      </c>
      <c r="C36" s="353">
        <f t="shared" si="5"/>
        <v>15.464537744235574</v>
      </c>
      <c r="D36" s="353">
        <f t="shared" si="6"/>
        <v>0.79440886327776461</v>
      </c>
      <c r="E36" s="379">
        <f t="shared" si="7"/>
        <v>0.73187163880094919</v>
      </c>
      <c r="F36" s="353">
        <f t="shared" si="8"/>
        <v>7.0189511557049958E-2</v>
      </c>
      <c r="G36" s="410">
        <f t="shared" si="9"/>
        <v>6.3485529612979333E-2</v>
      </c>
      <c r="H36" s="411">
        <f t="shared" si="10"/>
        <v>-0.49064542518989418</v>
      </c>
      <c r="I36" s="348">
        <f t="shared" si="11"/>
        <v>0.73187163880094919</v>
      </c>
      <c r="J36" s="348">
        <f t="shared" si="12"/>
        <v>7.0189511557049958E-2</v>
      </c>
      <c r="K36" s="348">
        <f t="shared" si="13"/>
        <v>6.3485529612979333E-2</v>
      </c>
      <c r="L36" s="348">
        <f t="shared" si="14"/>
        <v>15.464537744235574</v>
      </c>
      <c r="M36" s="383">
        <f t="shared" si="15"/>
        <v>-7.5876046968856303E-2</v>
      </c>
    </row>
    <row r="37" spans="1:13">
      <c r="A37" s="402" t="s">
        <v>73</v>
      </c>
      <c r="B37" s="409">
        <f t="shared" si="4"/>
        <v>2.9416619310596307E-2</v>
      </c>
      <c r="C37" s="353">
        <f t="shared" si="5"/>
        <v>56.923914381405204</v>
      </c>
      <c r="D37" s="353">
        <f t="shared" si="6"/>
        <v>1.6745091190267751</v>
      </c>
      <c r="E37" s="379">
        <f t="shared" si="7"/>
        <v>1.2388416308598971</v>
      </c>
      <c r="F37" s="353">
        <f t="shared" si="8"/>
        <v>2.3745262168964915E-2</v>
      </c>
      <c r="G37" s="410">
        <f t="shared" si="9"/>
        <v>1.6458265277031699E-2</v>
      </c>
      <c r="H37" s="411">
        <f t="shared" si="10"/>
        <v>-0.90274351136735453</v>
      </c>
      <c r="I37" s="348">
        <f t="shared" si="11"/>
        <v>1.2388416308598971</v>
      </c>
      <c r="J37" s="348">
        <f t="shared" si="12"/>
        <v>2.3745262168964915E-2</v>
      </c>
      <c r="K37" s="348">
        <f t="shared" si="13"/>
        <v>1.6458265277031699E-2</v>
      </c>
      <c r="L37" s="348">
        <f t="shared" si="14"/>
        <v>56.923914381405204</v>
      </c>
      <c r="M37" s="383">
        <f t="shared" si="15"/>
        <v>-0.51387694349444379</v>
      </c>
    </row>
    <row r="38" spans="1:13">
      <c r="A38" s="402" t="s">
        <v>82</v>
      </c>
      <c r="B38" s="409">
        <f t="shared" si="4"/>
        <v>9.4643550156725112E-2</v>
      </c>
      <c r="C38" s="353">
        <f t="shared" si="5"/>
        <v>11.331752364418325</v>
      </c>
      <c r="D38" s="353">
        <f t="shared" si="6"/>
        <v>1.0724772732654142</v>
      </c>
      <c r="E38" s="379">
        <f t="shared" si="7"/>
        <v>1.4117819256223423</v>
      </c>
      <c r="F38" s="353">
        <f t="shared" si="8"/>
        <v>6.7038363672919474E-2</v>
      </c>
      <c r="G38" s="410">
        <f t="shared" si="9"/>
        <v>6.7975936417078289E-2</v>
      </c>
      <c r="H38" s="411">
        <f t="shared" si="10"/>
        <v>0.13236482541595562</v>
      </c>
      <c r="I38" s="348">
        <f t="shared" si="11"/>
        <v>1.4117819256223423</v>
      </c>
      <c r="J38" s="348">
        <f t="shared" si="12"/>
        <v>6.7038363672919474E-2</v>
      </c>
      <c r="K38" s="348">
        <f t="shared" si="13"/>
        <v>6.7975936417078289E-2</v>
      </c>
      <c r="L38" s="348">
        <f t="shared" si="14"/>
        <v>11.331752364418325</v>
      </c>
      <c r="M38" s="383">
        <f t="shared" si="15"/>
        <v>1.4999254233730738E-2</v>
      </c>
    </row>
    <row r="39" spans="1:13">
      <c r="A39" s="402" t="s">
        <v>74</v>
      </c>
      <c r="B39" s="409">
        <f t="shared" si="4"/>
        <v>5.1668887176655437E-2</v>
      </c>
      <c r="C39" s="353">
        <f t="shared" si="5"/>
        <v>25.830686085301412</v>
      </c>
      <c r="D39" s="353">
        <f t="shared" si="6"/>
        <v>1.3346428050370422</v>
      </c>
      <c r="E39" s="379">
        <f t="shared" si="7"/>
        <v>0.63210297166159679</v>
      </c>
      <c r="F39" s="353">
        <f t="shared" si="8"/>
        <v>8.1741250228320309E-2</v>
      </c>
      <c r="G39" s="410">
        <f t="shared" si="9"/>
        <v>8.7734399577941977E-2</v>
      </c>
      <c r="H39" s="411">
        <f t="shared" si="10"/>
        <v>0.37882875135076227</v>
      </c>
      <c r="I39" s="348">
        <f t="shared" si="11"/>
        <v>0.63210297166159679</v>
      </c>
      <c r="J39" s="348">
        <f t="shared" si="12"/>
        <v>8.1741250228320309E-2</v>
      </c>
      <c r="K39" s="348">
        <f t="shared" si="13"/>
        <v>8.7734399577941977E-2</v>
      </c>
      <c r="L39" s="348">
        <f t="shared" si="14"/>
        <v>25.830686085301412</v>
      </c>
      <c r="M39" s="383">
        <f t="shared" si="15"/>
        <v>9.7854065562282433E-2</v>
      </c>
    </row>
    <row r="40" spans="1:13">
      <c r="A40" s="402" t="s">
        <v>75</v>
      </c>
      <c r="B40" s="409">
        <f t="shared" si="4"/>
        <v>2.0992250597353948E-2</v>
      </c>
      <c r="C40" s="353">
        <f t="shared" si="5"/>
        <v>19.208703106646198</v>
      </c>
      <c r="D40" s="353">
        <f t="shared" si="6"/>
        <v>0.40323390926488828</v>
      </c>
      <c r="E40" s="379">
        <f t="shared" si="7"/>
        <v>0.4469432080896778</v>
      </c>
      <c r="F40" s="353">
        <f t="shared" si="8"/>
        <v>4.6968496706950566E-2</v>
      </c>
      <c r="G40" s="410">
        <f t="shared" si="9"/>
        <v>5.3233532074343282E-2</v>
      </c>
      <c r="H40" s="411">
        <f t="shared" si="10"/>
        <v>0.28001150058977936</v>
      </c>
      <c r="I40" s="348">
        <f t="shared" si="11"/>
        <v>0.4469432080896778</v>
      </c>
      <c r="J40" s="348">
        <f t="shared" si="12"/>
        <v>4.6968496706950566E-2</v>
      </c>
      <c r="K40" s="348">
        <f t="shared" si="13"/>
        <v>5.3233532074343282E-2</v>
      </c>
      <c r="L40" s="348">
        <f t="shared" si="14"/>
        <v>19.208703106646198</v>
      </c>
      <c r="M40" s="383">
        <f t="shared" si="15"/>
        <v>5.3786577812755587E-2</v>
      </c>
    </row>
    <row r="41" spans="1:13">
      <c r="A41" s="402" t="s">
        <v>76</v>
      </c>
      <c r="B41" s="409">
        <f t="shared" si="4"/>
        <v>5.2459356922801396E-3</v>
      </c>
      <c r="C41" s="353">
        <f t="shared" si="5"/>
        <v>4.4076433366144308</v>
      </c>
      <c r="D41" s="353">
        <f t="shared" si="6"/>
        <v>2.3122213498386369E-2</v>
      </c>
      <c r="E41" s="379">
        <f t="shared" si="7"/>
        <v>0.348946643831272</v>
      </c>
      <c r="F41" s="353">
        <f t="shared" si="8"/>
        <v>1.5033632748784182E-2</v>
      </c>
      <c r="G41" s="410">
        <f t="shared" si="9"/>
        <v>1.4766949994872141E-2</v>
      </c>
      <c r="H41" s="411">
        <f t="shared" si="10"/>
        <v>-9.3058051945287788E-3</v>
      </c>
      <c r="I41" s="348">
        <f t="shared" si="11"/>
        <v>0.348946643831272</v>
      </c>
      <c r="J41" s="348">
        <f t="shared" si="12"/>
        <v>1.5033632748784182E-2</v>
      </c>
      <c r="K41" s="348">
        <f t="shared" si="13"/>
        <v>1.4766949994872141E-2</v>
      </c>
      <c r="L41" s="348">
        <f t="shared" si="14"/>
        <v>4.4076433366144308</v>
      </c>
      <c r="M41" s="383">
        <f t="shared" si="15"/>
        <v>-4.1016670257496728E-4</v>
      </c>
    </row>
    <row r="42" spans="1:13">
      <c r="A42" s="402" t="s">
        <v>77</v>
      </c>
      <c r="B42" s="409">
        <f t="shared" si="4"/>
        <v>2.6481725441552348E-2</v>
      </c>
      <c r="C42" s="353">
        <f t="shared" si="5"/>
        <v>20.058599475169324</v>
      </c>
      <c r="D42" s="353">
        <f t="shared" si="6"/>
        <v>0.53118632404350008</v>
      </c>
      <c r="E42" s="379">
        <f t="shared" si="7"/>
        <v>0.28518061537318201</v>
      </c>
      <c r="F42" s="353">
        <f t="shared" si="8"/>
        <v>9.2859486283451864E-2</v>
      </c>
      <c r="G42" s="410">
        <f t="shared" si="9"/>
        <v>7.3598461506462001E-2</v>
      </c>
      <c r="H42" s="411">
        <f t="shared" si="10"/>
        <v>-0.54928708986200747</v>
      </c>
      <c r="I42" s="348">
        <f t="shared" si="11"/>
        <v>0.28518061537318201</v>
      </c>
      <c r="J42" s="348">
        <f t="shared" si="12"/>
        <v>9.2859486283451864E-2</v>
      </c>
      <c r="K42" s="348">
        <f t="shared" si="13"/>
        <v>7.3598461506462001E-2</v>
      </c>
      <c r="L42" s="348">
        <f t="shared" si="14"/>
        <v>20.058599475169324</v>
      </c>
      <c r="M42" s="383">
        <f t="shared" si="15"/>
        <v>-0.11017929732423348</v>
      </c>
    </row>
    <row r="43" spans="1:13">
      <c r="A43" s="402" t="s">
        <v>78</v>
      </c>
      <c r="B43" s="409">
        <f t="shared" si="4"/>
        <v>3.681480663610219E-2</v>
      </c>
      <c r="C43" s="353">
        <f t="shared" si="5"/>
        <v>35.230365122166596</v>
      </c>
      <c r="D43" s="353">
        <f t="shared" si="6"/>
        <v>1.296999079691842</v>
      </c>
      <c r="E43" s="379">
        <f t="shared" si="7"/>
        <v>0.41486460521224339</v>
      </c>
      <c r="F43" s="353">
        <f t="shared" si="8"/>
        <v>8.8739328864336012E-2</v>
      </c>
      <c r="G43" s="410">
        <f t="shared" si="9"/>
        <v>8.345085506631901E-2</v>
      </c>
      <c r="H43" s="411">
        <f t="shared" si="10"/>
        <v>-0.21940005943896168</v>
      </c>
      <c r="I43" s="348">
        <f t="shared" si="11"/>
        <v>0.41486460521224339</v>
      </c>
      <c r="J43" s="348">
        <f t="shared" si="12"/>
        <v>8.8739328864336012E-2</v>
      </c>
      <c r="K43" s="348">
        <f t="shared" si="13"/>
        <v>8.345085506631901E-2</v>
      </c>
      <c r="L43" s="348">
        <f t="shared" si="14"/>
        <v>35.230365122166596</v>
      </c>
      <c r="M43" s="383">
        <f t="shared" si="15"/>
        <v>-7.7295442018596727E-2</v>
      </c>
    </row>
  </sheetData>
  <pageMargins left="0.70866141732283472" right="0.70866141732283472" top="0.74803149606299213" bottom="0.74803149606299213" header="0.31496062992125984" footer="0.31496062992125984"/>
  <pageSetup scale="60" orientation="landscape" horizontalDpi="0" verticalDpi="0" r:id="rId1"/>
</worksheet>
</file>

<file path=xl/worksheets/sheet27.xml><?xml version="1.0" encoding="utf-8"?>
<worksheet xmlns="http://schemas.openxmlformats.org/spreadsheetml/2006/main" xmlns:r="http://schemas.openxmlformats.org/officeDocument/2006/relationships">
  <dimension ref="A1:N47"/>
  <sheetViews>
    <sheetView zoomScaleNormal="100" workbookViewId="0"/>
  </sheetViews>
  <sheetFormatPr defaultRowHeight="11.25"/>
  <cols>
    <col min="1" max="1" width="42.7109375" style="337" customWidth="1"/>
    <col min="2" max="13" width="12.7109375" style="337" customWidth="1"/>
    <col min="14" max="16384" width="9.140625" style="337"/>
  </cols>
  <sheetData>
    <row r="1" spans="1:14" customFormat="1" ht="15">
      <c r="B1" s="11" t="str">
        <f>ToC!B53</f>
        <v>Appendix Table 38: GEAD Labour Productivity Growth Decomposition for Alberta, Oil and Gas Extraction, 2000-2010</v>
      </c>
    </row>
    <row r="2" spans="1:14" customFormat="1" ht="15"/>
    <row r="3" spans="1:14" customFormat="1" ht="15">
      <c r="B3" s="413" t="s">
        <v>294</v>
      </c>
    </row>
    <row r="4" spans="1:14" customFormat="1" ht="15"/>
    <row r="5" spans="1:14" ht="33.75">
      <c r="A5" s="338"/>
      <c r="B5" s="394" t="s">
        <v>274</v>
      </c>
      <c r="C5" s="339" t="s">
        <v>275</v>
      </c>
      <c r="D5" s="340" t="s">
        <v>276</v>
      </c>
      <c r="E5" s="395" t="s">
        <v>277</v>
      </c>
      <c r="F5" s="340" t="s">
        <v>278</v>
      </c>
      <c r="G5" s="395" t="s">
        <v>279</v>
      </c>
      <c r="H5" s="340" t="s">
        <v>280</v>
      </c>
      <c r="I5" s="339" t="s">
        <v>281</v>
      </c>
      <c r="J5" s="339" t="s">
        <v>282</v>
      </c>
      <c r="K5" s="339" t="s">
        <v>246</v>
      </c>
      <c r="L5" s="339" t="s">
        <v>247</v>
      </c>
    </row>
    <row r="6" spans="1:14">
      <c r="A6" s="341" t="s">
        <v>64</v>
      </c>
      <c r="B6" s="396">
        <v>64.806830631491337</v>
      </c>
      <c r="C6" s="397">
        <v>67.836284265195985</v>
      </c>
      <c r="D6" s="343">
        <f>(C6/B6-1)*100</f>
        <v>4.674590014949076</v>
      </c>
      <c r="E6" s="398">
        <v>115694.85154774616</v>
      </c>
      <c r="F6" s="399">
        <f>(E6/E$6)*100</f>
        <v>100</v>
      </c>
      <c r="G6" s="400">
        <v>100</v>
      </c>
      <c r="H6" s="399">
        <v>100</v>
      </c>
      <c r="I6" s="344">
        <v>2504.8598011287622</v>
      </c>
      <c r="J6" s="344">
        <v>3070.4989999999998</v>
      </c>
      <c r="K6" s="401">
        <f>(I6/I$6)*100</f>
        <v>100</v>
      </c>
      <c r="L6" s="401">
        <f t="shared" ref="L6:L23" si="0">(J6/J$6)*100</f>
        <v>100</v>
      </c>
      <c r="N6" s="351"/>
    </row>
    <row r="7" spans="1:14">
      <c r="A7" s="402" t="s">
        <v>249</v>
      </c>
      <c r="B7" s="403">
        <v>21.17373837778819</v>
      </c>
      <c r="C7" s="353">
        <v>40.717839126280424</v>
      </c>
      <c r="D7" s="378">
        <f t="shared" ref="D7:D23" si="1">(C7/B7-1)*100</f>
        <v>92.30349596174527</v>
      </c>
      <c r="E7" s="404">
        <v>3129.9611741897561</v>
      </c>
      <c r="F7" s="405">
        <f t="shared" ref="F7:F23" si="2">(E7/E$6)*100</f>
        <v>2.7053590823771887</v>
      </c>
      <c r="G7" s="406">
        <v>127.61017803178052</v>
      </c>
      <c r="H7" s="405">
        <v>90.078952334047187</v>
      </c>
      <c r="I7" s="349">
        <v>162.53476435223595</v>
      </c>
      <c r="J7" s="349">
        <v>97.331000000000003</v>
      </c>
      <c r="K7" s="354">
        <f t="shared" ref="K7:K23" si="3">(I7/I$6)*100</f>
        <v>6.4887769079528157</v>
      </c>
      <c r="L7" s="354">
        <f t="shared" si="0"/>
        <v>3.1698756456198165</v>
      </c>
    </row>
    <row r="8" spans="1:14">
      <c r="A8" s="402" t="s">
        <v>11</v>
      </c>
      <c r="B8" s="403">
        <v>1317.2497355315384</v>
      </c>
      <c r="C8" s="353">
        <v>583.85270736178256</v>
      </c>
      <c r="D8" s="378">
        <f t="shared" si="1"/>
        <v>-55.676384544789023</v>
      </c>
      <c r="E8" s="404">
        <v>35873.216142997509</v>
      </c>
      <c r="F8" s="405">
        <f t="shared" si="2"/>
        <v>31.006752386205338</v>
      </c>
      <c r="G8" s="406">
        <v>81.046305376440927</v>
      </c>
      <c r="H8" s="405">
        <v>84.205365594444913</v>
      </c>
      <c r="I8" s="349">
        <v>47.147551694090311</v>
      </c>
      <c r="J8" s="349">
        <v>105.28700000000001</v>
      </c>
      <c r="K8" s="354">
        <f t="shared" si="3"/>
        <v>1.8822431368352137</v>
      </c>
      <c r="L8" s="354">
        <f t="shared" si="0"/>
        <v>3.4289866239982496</v>
      </c>
    </row>
    <row r="9" spans="1:14">
      <c r="A9" s="402" t="s">
        <v>19</v>
      </c>
      <c r="B9" s="403">
        <v>119.22921076887427</v>
      </c>
      <c r="C9" s="353">
        <v>89.429204765863119</v>
      </c>
      <c r="D9" s="378">
        <f t="shared" si="1"/>
        <v>-24.993880116155797</v>
      </c>
      <c r="E9" s="404">
        <v>487.81431357840256</v>
      </c>
      <c r="F9" s="405">
        <f t="shared" si="2"/>
        <v>0.4216387393669685</v>
      </c>
      <c r="G9" s="406">
        <v>68.098169667101232</v>
      </c>
      <c r="H9" s="405">
        <v>175.45978437661626</v>
      </c>
      <c r="I9" s="349">
        <v>8.4299811557788935</v>
      </c>
      <c r="J9" s="349">
        <v>7.218</v>
      </c>
      <c r="K9" s="354">
        <f t="shared" si="3"/>
        <v>0.33654502946552539</v>
      </c>
      <c r="L9" s="354">
        <f t="shared" si="0"/>
        <v>0.23507579712613488</v>
      </c>
    </row>
    <row r="10" spans="1:14">
      <c r="A10" s="402" t="s">
        <v>5</v>
      </c>
      <c r="B10" s="403">
        <v>38.698401198319729</v>
      </c>
      <c r="C10" s="353">
        <v>48.336111422227795</v>
      </c>
      <c r="D10" s="378">
        <f t="shared" si="1"/>
        <v>24.904672868827802</v>
      </c>
      <c r="E10" s="404">
        <v>3052.0956682582691</v>
      </c>
      <c r="F10" s="405">
        <f t="shared" si="2"/>
        <v>2.6380566009877269</v>
      </c>
      <c r="G10" s="406">
        <v>92.494669389374323</v>
      </c>
      <c r="H10" s="405">
        <v>128.77364041004643</v>
      </c>
      <c r="I10" s="349">
        <v>119.64060159159827</v>
      </c>
      <c r="J10" s="349">
        <v>151.78299999999999</v>
      </c>
      <c r="K10" s="354">
        <f t="shared" si="3"/>
        <v>4.7763392401317137</v>
      </c>
      <c r="L10" s="354">
        <f t="shared" si="0"/>
        <v>4.9432681788855817</v>
      </c>
    </row>
    <row r="11" spans="1:14">
      <c r="A11" s="402" t="s">
        <v>67</v>
      </c>
      <c r="B11" s="403">
        <v>194.19449531604346</v>
      </c>
      <c r="C11" s="353">
        <v>162.08915746389681</v>
      </c>
      <c r="D11" s="378">
        <f t="shared" si="1"/>
        <v>-16.532568443763839</v>
      </c>
      <c r="E11" s="404">
        <v>2295.7550342431969</v>
      </c>
      <c r="F11" s="405">
        <f t="shared" si="2"/>
        <v>1.9843190976356979</v>
      </c>
      <c r="G11" s="406">
        <v>83.826533293900667</v>
      </c>
      <c r="H11" s="405">
        <v>90.221477408936309</v>
      </c>
      <c r="I11" s="349">
        <v>19.78779019645242</v>
      </c>
      <c r="J11" s="349">
        <v>25.898</v>
      </c>
      <c r="K11" s="354">
        <f t="shared" si="3"/>
        <v>0.78997595743823557</v>
      </c>
      <c r="L11" s="354">
        <f t="shared" si="0"/>
        <v>0.84344596757725698</v>
      </c>
    </row>
    <row r="12" spans="1:14">
      <c r="A12" s="402" t="s">
        <v>68</v>
      </c>
      <c r="B12" s="403">
        <v>47.278371190369128</v>
      </c>
      <c r="C12" s="353">
        <v>44.857217942077575</v>
      </c>
      <c r="D12" s="378">
        <f t="shared" si="1"/>
        <v>-5.121058926803201</v>
      </c>
      <c r="E12" s="404">
        <v>8528.7137552122531</v>
      </c>
      <c r="F12" s="405">
        <f t="shared" si="2"/>
        <v>7.3717314479568987</v>
      </c>
      <c r="G12" s="406">
        <v>84.577053212346627</v>
      </c>
      <c r="H12" s="405">
        <v>105.42234747353001</v>
      </c>
      <c r="I12" s="349">
        <v>299.26687990021708</v>
      </c>
      <c r="J12" s="349">
        <v>523.21699999999998</v>
      </c>
      <c r="K12" s="354">
        <f t="shared" si="3"/>
        <v>11.947450303021302</v>
      </c>
      <c r="L12" s="354">
        <f t="shared" si="0"/>
        <v>17.040129307972418</v>
      </c>
    </row>
    <row r="13" spans="1:14">
      <c r="A13" s="402" t="s">
        <v>69</v>
      </c>
      <c r="B13" s="403">
        <v>53.181915697597042</v>
      </c>
      <c r="C13" s="353">
        <v>59.035058180729131</v>
      </c>
      <c r="D13" s="378">
        <f t="shared" si="1"/>
        <v>11.005888761913397</v>
      </c>
      <c r="E13" s="404">
        <v>14154.446393597294</v>
      </c>
      <c r="F13" s="405">
        <f t="shared" si="2"/>
        <v>12.23429236845158</v>
      </c>
      <c r="G13" s="406">
        <v>126.06257053075061</v>
      </c>
      <c r="H13" s="405">
        <v>111.51597256121471</v>
      </c>
      <c r="I13" s="349">
        <v>296.23265091333195</v>
      </c>
      <c r="J13" s="349">
        <v>273.80200000000002</v>
      </c>
      <c r="K13" s="354">
        <f t="shared" si="3"/>
        <v>11.826316617793976</v>
      </c>
      <c r="L13" s="354">
        <f t="shared" si="0"/>
        <v>8.9171825165876957</v>
      </c>
    </row>
    <row r="14" spans="1:14">
      <c r="A14" s="402" t="s">
        <v>70</v>
      </c>
      <c r="B14" s="403">
        <v>46.082313633692912</v>
      </c>
      <c r="C14" s="353">
        <v>56.018576667060969</v>
      </c>
      <c r="D14" s="378">
        <f t="shared" si="1"/>
        <v>21.561988211683868</v>
      </c>
      <c r="E14" s="404">
        <v>6437.9320124969281</v>
      </c>
      <c r="F14" s="405">
        <f t="shared" si="2"/>
        <v>5.5645795179053881</v>
      </c>
      <c r="G14" s="406">
        <v>122.72605621628665</v>
      </c>
      <c r="H14" s="405">
        <v>106.30745891254401</v>
      </c>
      <c r="I14" s="349">
        <v>159.72228145791144</v>
      </c>
      <c r="J14" s="349">
        <v>185.98599999999999</v>
      </c>
      <c r="K14" s="354">
        <f t="shared" si="3"/>
        <v>6.376495857609914</v>
      </c>
      <c r="L14" s="354">
        <f t="shared" si="0"/>
        <v>6.0571913555418844</v>
      </c>
    </row>
    <row r="15" spans="1:14">
      <c r="A15" s="402" t="s">
        <v>71</v>
      </c>
      <c r="B15" s="403">
        <v>21.118800987491408</v>
      </c>
      <c r="C15" s="353">
        <v>29.173037622790307</v>
      </c>
      <c r="D15" s="378">
        <f t="shared" si="1"/>
        <v>38.137755263991522</v>
      </c>
      <c r="E15" s="404">
        <v>5102.0526800303551</v>
      </c>
      <c r="F15" s="405">
        <f t="shared" si="2"/>
        <v>4.409921972997032</v>
      </c>
      <c r="G15" s="406">
        <v>117.61672472505052</v>
      </c>
      <c r="H15" s="405">
        <v>105.29307790173222</v>
      </c>
      <c r="I15" s="349">
        <v>288.20185528127979</v>
      </c>
      <c r="J15" s="349">
        <v>374.82600000000002</v>
      </c>
      <c r="K15" s="354">
        <f t="shared" si="3"/>
        <v>11.505708030102431</v>
      </c>
      <c r="L15" s="354">
        <f t="shared" si="0"/>
        <v>12.207331772457833</v>
      </c>
    </row>
    <row r="16" spans="1:14">
      <c r="A16" s="402" t="s">
        <v>72</v>
      </c>
      <c r="B16" s="403">
        <v>47.430281339765116</v>
      </c>
      <c r="C16" s="353">
        <v>54.765155099750217</v>
      </c>
      <c r="D16" s="378">
        <f t="shared" si="1"/>
        <v>15.464537744235574</v>
      </c>
      <c r="E16" s="404">
        <v>5943.2113022191015</v>
      </c>
      <c r="F16" s="405">
        <f t="shared" si="2"/>
        <v>5.1369712849896301</v>
      </c>
      <c r="G16" s="406">
        <v>112.46485554981369</v>
      </c>
      <c r="H16" s="405">
        <v>107.25059981685321</v>
      </c>
      <c r="I16" s="349">
        <v>156.32873496400305</v>
      </c>
      <c r="J16" s="349">
        <v>181.75399999999999</v>
      </c>
      <c r="K16" s="354">
        <f t="shared" si="3"/>
        <v>6.2410173572811063</v>
      </c>
      <c r="L16" s="354">
        <f t="shared" si="0"/>
        <v>5.9193635952983543</v>
      </c>
    </row>
    <row r="17" spans="1:13">
      <c r="A17" s="402" t="s">
        <v>73</v>
      </c>
      <c r="B17" s="403">
        <v>80.285399750377863</v>
      </c>
      <c r="C17" s="353">
        <v>125.98699196505187</v>
      </c>
      <c r="D17" s="378">
        <f t="shared" si="1"/>
        <v>56.923914381405204</v>
      </c>
      <c r="E17" s="404">
        <v>3403.3514041760027</v>
      </c>
      <c r="F17" s="405">
        <f t="shared" si="2"/>
        <v>2.9416619310596306</v>
      </c>
      <c r="G17" s="406">
        <v>116.91828933094288</v>
      </c>
      <c r="H17" s="405">
        <v>98.555049291794504</v>
      </c>
      <c r="I17" s="349">
        <v>50.871897813991154</v>
      </c>
      <c r="J17" s="349">
        <v>51.276000000000003</v>
      </c>
      <c r="K17" s="354">
        <f t="shared" si="3"/>
        <v>2.0309279501817548</v>
      </c>
      <c r="L17" s="354">
        <f t="shared" si="0"/>
        <v>1.6699565770905644</v>
      </c>
    </row>
    <row r="18" spans="1:13">
      <c r="A18" s="402" t="s">
        <v>82</v>
      </c>
      <c r="B18" s="403">
        <v>91.493112142407838</v>
      </c>
      <c r="C18" s="353">
        <v>101.86088504088504</v>
      </c>
      <c r="D18" s="378">
        <f t="shared" si="1"/>
        <v>11.331752364418325</v>
      </c>
      <c r="E18" s="404">
        <v>10949.77148533398</v>
      </c>
      <c r="F18" s="405">
        <f t="shared" si="2"/>
        <v>9.4643550156725116</v>
      </c>
      <c r="G18" s="406">
        <v>114.05003442553274</v>
      </c>
      <c r="H18" s="405">
        <v>100.39444193973182</v>
      </c>
      <c r="I18" s="349">
        <v>147.23511758989312</v>
      </c>
      <c r="J18" s="349">
        <v>207.9</v>
      </c>
      <c r="K18" s="354">
        <f t="shared" si="3"/>
        <v>5.8779783812069928</v>
      </c>
      <c r="L18" s="354">
        <f t="shared" si="0"/>
        <v>6.7708864259522645</v>
      </c>
    </row>
    <row r="19" spans="1:13">
      <c r="A19" s="402" t="s">
        <v>74</v>
      </c>
      <c r="B19" s="403">
        <v>40.964590226135471</v>
      </c>
      <c r="C19" s="353">
        <v>51.546024933578586</v>
      </c>
      <c r="D19" s="378">
        <f t="shared" si="1"/>
        <v>25.830686085301412</v>
      </c>
      <c r="E19" s="404">
        <v>5977.8242315403968</v>
      </c>
      <c r="F19" s="405">
        <f t="shared" si="2"/>
        <v>5.166888717665544</v>
      </c>
      <c r="G19" s="406">
        <v>111.2071387771457</v>
      </c>
      <c r="H19" s="405">
        <v>110.11174582860055</v>
      </c>
      <c r="I19" s="349">
        <v>184.1162123604652</v>
      </c>
      <c r="J19" s="349">
        <v>244.65</v>
      </c>
      <c r="K19" s="354">
        <f t="shared" si="3"/>
        <v>7.350359979328867</v>
      </c>
      <c r="L19" s="354">
        <f t="shared" si="0"/>
        <v>7.9677602891256445</v>
      </c>
    </row>
    <row r="20" spans="1:13">
      <c r="A20" s="402" t="s">
        <v>75</v>
      </c>
      <c r="B20" s="403">
        <v>28.964972788563138</v>
      </c>
      <c r="C20" s="353">
        <v>34.528768416439092</v>
      </c>
      <c r="D20" s="378">
        <f t="shared" si="1"/>
        <v>19.208703106646198</v>
      </c>
      <c r="E20" s="404">
        <v>2428.6953165139512</v>
      </c>
      <c r="F20" s="405">
        <f t="shared" si="2"/>
        <v>2.099225059735395</v>
      </c>
      <c r="G20" s="406">
        <v>104.41227901527172</v>
      </c>
      <c r="H20" s="405">
        <v>110.21442770017124</v>
      </c>
      <c r="I20" s="349">
        <v>112.67783868933775</v>
      </c>
      <c r="J20" s="349">
        <v>148.30500000000001</v>
      </c>
      <c r="K20" s="354">
        <f t="shared" si="3"/>
        <v>4.4983690759283954</v>
      </c>
      <c r="L20" s="354">
        <f t="shared" si="0"/>
        <v>4.8299966878347789</v>
      </c>
    </row>
    <row r="21" spans="1:13">
      <c r="A21" s="402" t="s">
        <v>76</v>
      </c>
      <c r="B21" s="403">
        <v>22.614126046200575</v>
      </c>
      <c r="C21" s="353">
        <v>23.610876066009524</v>
      </c>
      <c r="D21" s="378">
        <f t="shared" si="1"/>
        <v>4.4076433366144308</v>
      </c>
      <c r="E21" s="404">
        <v>606.92775114737378</v>
      </c>
      <c r="F21" s="405">
        <f t="shared" si="2"/>
        <v>0.52459356922801392</v>
      </c>
      <c r="G21" s="406">
        <v>100.86349783517821</v>
      </c>
      <c r="H21" s="405">
        <v>100.43616168413978</v>
      </c>
      <c r="I21" s="349">
        <v>37.334757514456037</v>
      </c>
      <c r="J21" s="349">
        <v>45.145000000000003</v>
      </c>
      <c r="K21" s="354">
        <f t="shared" si="3"/>
        <v>1.490492900945271</v>
      </c>
      <c r="L21" s="354">
        <f t="shared" si="0"/>
        <v>1.4702821919173401</v>
      </c>
    </row>
    <row r="22" spans="1:13">
      <c r="A22" s="402" t="s">
        <v>77</v>
      </c>
      <c r="B22" s="403">
        <v>18.481651839874282</v>
      </c>
      <c r="C22" s="353">
        <v>22.188812358829928</v>
      </c>
      <c r="D22" s="378">
        <f t="shared" si="1"/>
        <v>20.058599475169324</v>
      </c>
      <c r="E22" s="404">
        <v>3063.7992936885717</v>
      </c>
      <c r="F22" s="405">
        <f t="shared" si="2"/>
        <v>2.6481725441552348</v>
      </c>
      <c r="G22" s="406">
        <v>109.7042315766253</v>
      </c>
      <c r="H22" s="405">
        <v>105.027747161322</v>
      </c>
      <c r="I22" s="349">
        <v>212.02463296269636</v>
      </c>
      <c r="J22" s="349">
        <v>215.166</v>
      </c>
      <c r="K22" s="354">
        <f t="shared" si="3"/>
        <v>8.4645309436940117</v>
      </c>
      <c r="L22" s="354">
        <f t="shared" si="0"/>
        <v>7.0075254868996861</v>
      </c>
    </row>
    <row r="23" spans="1:13">
      <c r="A23" s="402" t="s">
        <v>78</v>
      </c>
      <c r="B23" s="403">
        <v>26.886060204990375</v>
      </c>
      <c r="C23" s="353">
        <v>36.358117382174015</v>
      </c>
      <c r="D23" s="378">
        <f t="shared" si="1"/>
        <v>35.230365122166596</v>
      </c>
      <c r="E23" s="404">
        <v>4259.2835885228233</v>
      </c>
      <c r="F23" s="405">
        <f t="shared" si="2"/>
        <v>3.6814806636102189</v>
      </c>
      <c r="G23" s="406">
        <v>109.33238634289901</v>
      </c>
      <c r="H23" s="405">
        <v>110.94618736562423</v>
      </c>
      <c r="I23" s="349">
        <v>203.30625269102367</v>
      </c>
      <c r="J23" s="349">
        <v>230.95500000000001</v>
      </c>
      <c r="K23" s="354">
        <f t="shared" si="3"/>
        <v>8.1164723310824822</v>
      </c>
      <c r="L23" s="354">
        <f t="shared" si="0"/>
        <v>7.5217415801145036</v>
      </c>
    </row>
    <row r="26" spans="1:13" ht="15">
      <c r="B26" s="64" t="s">
        <v>299</v>
      </c>
    </row>
    <row r="27" spans="1:13" ht="11.25" customHeight="1">
      <c r="B27" s="11"/>
    </row>
    <row r="29" spans="1:13" ht="33.75">
      <c r="A29" s="338"/>
      <c r="B29" s="394" t="s">
        <v>278</v>
      </c>
      <c r="C29" s="339" t="s">
        <v>276</v>
      </c>
      <c r="D29" s="408" t="s">
        <v>283</v>
      </c>
      <c r="E29" s="395" t="s">
        <v>284</v>
      </c>
      <c r="F29" s="339" t="s">
        <v>285</v>
      </c>
      <c r="G29" s="339" t="s">
        <v>286</v>
      </c>
      <c r="H29" s="408" t="s">
        <v>287</v>
      </c>
      <c r="I29" s="339" t="s">
        <v>284</v>
      </c>
      <c r="J29" s="339" t="s">
        <v>285</v>
      </c>
      <c r="K29" s="339" t="s">
        <v>286</v>
      </c>
      <c r="L29" s="339" t="s">
        <v>276</v>
      </c>
      <c r="M29" s="407" t="s">
        <v>288</v>
      </c>
    </row>
    <row r="30" spans="1:13">
      <c r="A30" s="412" t="s">
        <v>64</v>
      </c>
      <c r="B30" s="409">
        <f t="shared" ref="B30:B47" si="4">F6/100</f>
        <v>1</v>
      </c>
      <c r="C30" s="353">
        <f t="shared" ref="C30:C47" si="5">D6</f>
        <v>4.674590014949076</v>
      </c>
      <c r="D30" s="378">
        <f>B30*C30</f>
        <v>4.674590014949076</v>
      </c>
      <c r="E30" s="379">
        <f t="shared" ref="E30:E47" si="6">B6/B$6</f>
        <v>1</v>
      </c>
      <c r="F30" s="353">
        <f>(G6*K6)/10000</f>
        <v>1</v>
      </c>
      <c r="G30" s="410">
        <f>(H6*L6)/10000</f>
        <v>1</v>
      </c>
      <c r="H30" s="411">
        <f>E30*(G30-F30)*100</f>
        <v>0</v>
      </c>
      <c r="I30" s="348">
        <f t="shared" ref="I30:I47" si="7">B6/B$6</f>
        <v>1</v>
      </c>
      <c r="J30" s="348">
        <f>F30</f>
        <v>1</v>
      </c>
      <c r="K30" s="348">
        <f>G30</f>
        <v>1</v>
      </c>
      <c r="L30" s="348">
        <f>C30</f>
        <v>4.674590014949076</v>
      </c>
      <c r="M30" s="383">
        <f>I30*(K30-J30)*L30</f>
        <v>0</v>
      </c>
    </row>
    <row r="31" spans="1:13">
      <c r="A31" s="402" t="s">
        <v>249</v>
      </c>
      <c r="B31" s="409">
        <f t="shared" si="4"/>
        <v>2.7053590823771886E-2</v>
      </c>
      <c r="C31" s="353">
        <f t="shared" si="5"/>
        <v>92.30349596174527</v>
      </c>
      <c r="D31" s="378">
        <f t="shared" ref="D31:D47" si="8">B31*C31</f>
        <v>2.497141011352737</v>
      </c>
      <c r="E31" s="379">
        <f t="shared" si="6"/>
        <v>0.32672078192170251</v>
      </c>
      <c r="F31" s="353">
        <f t="shared" ref="F31:G46" si="9">(G7*K7)/10000</f>
        <v>8.2803397643236507E-2</v>
      </c>
      <c r="G31" s="410">
        <f t="shared" si="9"/>
        <v>2.8553907718664447E-2</v>
      </c>
      <c r="H31" s="411">
        <f t="shared" ref="H31:H47" si="10">E31*(G31-F31)*100</f>
        <v>-1.7724435767009703</v>
      </c>
      <c r="I31" s="348">
        <f t="shared" si="7"/>
        <v>0.32672078192170251</v>
      </c>
      <c r="J31" s="348">
        <f t="shared" ref="J31:K47" si="11">F31</f>
        <v>8.2803397643236507E-2</v>
      </c>
      <c r="K31" s="348">
        <f t="shared" si="11"/>
        <v>2.8553907718664447E-2</v>
      </c>
      <c r="L31" s="348">
        <f t="shared" ref="L31:L47" si="12">C31</f>
        <v>92.30349596174527</v>
      </c>
      <c r="M31" s="383">
        <f t="shared" ref="M31:M47" si="13">I31*(K31-J31)*L31</f>
        <v>-1.6360273852443934</v>
      </c>
    </row>
    <row r="32" spans="1:13">
      <c r="A32" s="402" t="s">
        <v>11</v>
      </c>
      <c r="B32" s="409">
        <f t="shared" si="4"/>
        <v>0.31006752386205338</v>
      </c>
      <c r="C32" s="353">
        <f t="shared" si="5"/>
        <v>-55.676384544789023</v>
      </c>
      <c r="D32" s="378">
        <f t="shared" si="8"/>
        <v>-17.263438693394232</v>
      </c>
      <c r="E32" s="379">
        <f t="shared" si="6"/>
        <v>20.325785456501745</v>
      </c>
      <c r="F32" s="353">
        <f t="shared" si="9"/>
        <v>1.5254885206065683E-2</v>
      </c>
      <c r="G32" s="410">
        <f t="shared" si="9"/>
        <v>2.8873907229223401E-2</v>
      </c>
      <c r="H32" s="411">
        <f t="shared" si="10"/>
        <v>27.681731977007612</v>
      </c>
      <c r="I32" s="348">
        <f t="shared" si="7"/>
        <v>20.325785456501745</v>
      </c>
      <c r="J32" s="348">
        <f t="shared" si="11"/>
        <v>1.5254885206065683E-2</v>
      </c>
      <c r="K32" s="348">
        <f t="shared" si="11"/>
        <v>2.8873907229223401E-2</v>
      </c>
      <c r="L32" s="348">
        <f t="shared" si="12"/>
        <v>-55.676384544789023</v>
      </c>
      <c r="M32" s="383">
        <f t="shared" si="13"/>
        <v>-15.412187544176588</v>
      </c>
    </row>
    <row r="33" spans="1:13">
      <c r="A33" s="402" t="s">
        <v>19</v>
      </c>
      <c r="B33" s="409">
        <f t="shared" si="4"/>
        <v>4.2163873936696848E-3</v>
      </c>
      <c r="C33" s="353">
        <f t="shared" si="5"/>
        <v>-24.993880116155797</v>
      </c>
      <c r="D33" s="378">
        <f t="shared" si="8"/>
        <v>-0.1053838810406507</v>
      </c>
      <c r="E33" s="379">
        <f t="shared" si="6"/>
        <v>1.8397630250867054</v>
      </c>
      <c r="F33" s="353">
        <f t="shared" si="9"/>
        <v>2.2918100517162932E-3</v>
      </c>
      <c r="G33" s="410">
        <f t="shared" si="9"/>
        <v>4.1246348675912812E-3</v>
      </c>
      <c r="H33" s="411">
        <f t="shared" si="10"/>
        <v>0.33719633277081518</v>
      </c>
      <c r="I33" s="348">
        <f t="shared" si="7"/>
        <v>1.8397630250867054</v>
      </c>
      <c r="J33" s="348">
        <f t="shared" si="11"/>
        <v>2.2918100517162932E-3</v>
      </c>
      <c r="K33" s="348">
        <f t="shared" si="11"/>
        <v>4.1246348675912812E-3</v>
      </c>
      <c r="L33" s="348">
        <f t="shared" si="12"/>
        <v>-24.993880116155797</v>
      </c>
      <c r="M33" s="383">
        <f t="shared" si="13"/>
        <v>-8.4278447168811305E-2</v>
      </c>
    </row>
    <row r="34" spans="1:13">
      <c r="A34" s="402" t="s">
        <v>5</v>
      </c>
      <c r="B34" s="409">
        <f t="shared" si="4"/>
        <v>2.638056600987727E-2</v>
      </c>
      <c r="C34" s="353">
        <f t="shared" si="5"/>
        <v>24.904672868827802</v>
      </c>
      <c r="D34" s="378">
        <f t="shared" si="8"/>
        <v>0.65699936657051139</v>
      </c>
      <c r="E34" s="379">
        <f t="shared" si="6"/>
        <v>0.59713460481301739</v>
      </c>
      <c r="F34" s="353">
        <f t="shared" si="9"/>
        <v>4.4178591890747819E-2</v>
      </c>
      <c r="G34" s="410">
        <f t="shared" si="9"/>
        <v>6.3656263891823703E-2</v>
      </c>
      <c r="H34" s="411">
        <f t="shared" si="10"/>
        <v>1.1630791973040022</v>
      </c>
      <c r="I34" s="348">
        <f t="shared" si="7"/>
        <v>0.59713460481301739</v>
      </c>
      <c r="J34" s="348">
        <f t="shared" si="11"/>
        <v>4.4178591890747819E-2</v>
      </c>
      <c r="K34" s="348">
        <f t="shared" si="11"/>
        <v>6.3656263891823703E-2</v>
      </c>
      <c r="L34" s="348">
        <f t="shared" si="12"/>
        <v>24.904672868827802</v>
      </c>
      <c r="M34" s="383">
        <f t="shared" si="13"/>
        <v>0.28966106929395002</v>
      </c>
    </row>
    <row r="35" spans="1:13">
      <c r="A35" s="402" t="s">
        <v>67</v>
      </c>
      <c r="B35" s="409">
        <f t="shared" si="4"/>
        <v>1.9843190976356978E-2</v>
      </c>
      <c r="C35" s="353">
        <f t="shared" si="5"/>
        <v>-16.532568443763839</v>
      </c>
      <c r="D35" s="378">
        <f t="shared" si="8"/>
        <v>-0.32805891295929873</v>
      </c>
      <c r="E35" s="379">
        <f t="shared" si="6"/>
        <v>2.9965127660737552</v>
      </c>
      <c r="F35" s="353">
        <f t="shared" si="9"/>
        <v>6.6220945897577307E-3</v>
      </c>
      <c r="G35" s="410">
        <f t="shared" si="9"/>
        <v>7.6096941309429919E-3</v>
      </c>
      <c r="H35" s="411">
        <f t="shared" si="10"/>
        <v>0.29593546329302184</v>
      </c>
      <c r="I35" s="348">
        <f t="shared" si="7"/>
        <v>2.9965127660737552</v>
      </c>
      <c r="J35" s="348">
        <f t="shared" si="11"/>
        <v>6.6220945897577307E-3</v>
      </c>
      <c r="K35" s="348">
        <f t="shared" si="11"/>
        <v>7.6096941309429919E-3</v>
      </c>
      <c r="L35" s="348">
        <f t="shared" si="12"/>
        <v>-16.532568443763839</v>
      </c>
      <c r="M35" s="383">
        <f t="shared" si="13"/>
        <v>-4.8925733018288446E-2</v>
      </c>
    </row>
    <row r="36" spans="1:13">
      <c r="A36" s="402" t="s">
        <v>68</v>
      </c>
      <c r="B36" s="409">
        <f t="shared" si="4"/>
        <v>7.3717314479568988E-2</v>
      </c>
      <c r="C36" s="353">
        <f t="shared" si="5"/>
        <v>-5.121058926803201</v>
      </c>
      <c r="D36" s="378">
        <f t="shared" si="8"/>
        <v>-0.37751071137555564</v>
      </c>
      <c r="E36" s="379">
        <f t="shared" si="6"/>
        <v>0.72952759346011486</v>
      </c>
      <c r="F36" s="353">
        <f t="shared" si="9"/>
        <v>0.10104801400304994</v>
      </c>
      <c r="G36" s="410">
        <f t="shared" si="9"/>
        <v>0.17964104328989505</v>
      </c>
      <c r="H36" s="411">
        <f t="shared" si="10"/>
        <v>5.7335783518372443</v>
      </c>
      <c r="I36" s="348">
        <f t="shared" si="7"/>
        <v>0.72952759346011486</v>
      </c>
      <c r="J36" s="348">
        <f t="shared" si="11"/>
        <v>0.10104801400304994</v>
      </c>
      <c r="K36" s="348">
        <f t="shared" si="11"/>
        <v>0.17964104328989505</v>
      </c>
      <c r="L36" s="348">
        <f t="shared" si="12"/>
        <v>-5.121058926803201</v>
      </c>
      <c r="M36" s="383">
        <f t="shared" si="13"/>
        <v>-0.29361992601201703</v>
      </c>
    </row>
    <row r="37" spans="1:13">
      <c r="A37" s="402" t="s">
        <v>69</v>
      </c>
      <c r="B37" s="409">
        <f t="shared" si="4"/>
        <v>0.1223429236845158</v>
      </c>
      <c r="C37" s="353">
        <f t="shared" si="5"/>
        <v>11.005888761913397</v>
      </c>
      <c r="D37" s="378">
        <f t="shared" si="8"/>
        <v>1.3464926088790408</v>
      </c>
      <c r="E37" s="379">
        <f t="shared" si="6"/>
        <v>0.8206220730034367</v>
      </c>
      <c r="F37" s="353">
        <f t="shared" si="9"/>
        <v>0.1490855872749641</v>
      </c>
      <c r="G37" s="410">
        <f t="shared" si="9"/>
        <v>9.9440828084313704E-2</v>
      </c>
      <c r="H37" s="411">
        <f t="shared" si="10"/>
        <v>-4.0739585200787944</v>
      </c>
      <c r="I37" s="348">
        <f t="shared" si="7"/>
        <v>0.8206220730034367</v>
      </c>
      <c r="J37" s="348">
        <f t="shared" si="11"/>
        <v>0.1490855872749641</v>
      </c>
      <c r="K37" s="348">
        <f t="shared" si="11"/>
        <v>9.9440828084313704E-2</v>
      </c>
      <c r="L37" s="348">
        <f t="shared" si="12"/>
        <v>11.005888761913397</v>
      </c>
      <c r="M37" s="383">
        <f t="shared" si="13"/>
        <v>-0.44837534292636538</v>
      </c>
    </row>
    <row r="38" spans="1:13">
      <c r="A38" s="402" t="s">
        <v>70</v>
      </c>
      <c r="B38" s="409">
        <f t="shared" si="4"/>
        <v>5.5645795179053881E-2</v>
      </c>
      <c r="C38" s="353">
        <f t="shared" si="5"/>
        <v>21.561988211683868</v>
      </c>
      <c r="D38" s="378">
        <f t="shared" si="8"/>
        <v>1.1998339796805348</v>
      </c>
      <c r="E38" s="379">
        <f t="shared" si="6"/>
        <v>0.71107186055323479</v>
      </c>
      <c r="F38" s="353">
        <f t="shared" si="9"/>
        <v>7.8256218908395334E-2</v>
      </c>
      <c r="G38" s="410">
        <f t="shared" si="9"/>
        <v>6.4392462115468563E-2</v>
      </c>
      <c r="H38" s="411">
        <f t="shared" si="10"/>
        <v>-0.98581273370039868</v>
      </c>
      <c r="I38" s="348">
        <f t="shared" si="7"/>
        <v>0.71107186055323479</v>
      </c>
      <c r="J38" s="348">
        <f t="shared" si="11"/>
        <v>7.8256218908395334E-2</v>
      </c>
      <c r="K38" s="348">
        <f t="shared" si="11"/>
        <v>6.4392462115468563E-2</v>
      </c>
      <c r="L38" s="348">
        <f t="shared" si="12"/>
        <v>21.561988211683868</v>
      </c>
      <c r="M38" s="383">
        <f t="shared" si="13"/>
        <v>-0.21256082542975843</v>
      </c>
    </row>
    <row r="39" spans="1:13">
      <c r="A39" s="402" t="s">
        <v>71</v>
      </c>
      <c r="B39" s="409">
        <f t="shared" si="4"/>
        <v>4.4099219729970322E-2</v>
      </c>
      <c r="C39" s="353">
        <f t="shared" si="5"/>
        <v>38.137755263991522</v>
      </c>
      <c r="D39" s="378">
        <f t="shared" si="8"/>
        <v>1.6818452493945946</v>
      </c>
      <c r="E39" s="379">
        <f t="shared" si="6"/>
        <v>0.325873072046656</v>
      </c>
      <c r="F39" s="353">
        <f t="shared" si="9"/>
        <v>0.1353263694143361</v>
      </c>
      <c r="G39" s="410">
        <f t="shared" si="9"/>
        <v>0.12853475352896934</v>
      </c>
      <c r="H39" s="411">
        <f t="shared" si="10"/>
        <v>-0.22132047327253335</v>
      </c>
      <c r="I39" s="348">
        <f t="shared" si="7"/>
        <v>0.325873072046656</v>
      </c>
      <c r="J39" s="348">
        <f t="shared" si="11"/>
        <v>0.1353263694143361</v>
      </c>
      <c r="K39" s="348">
        <f t="shared" si="11"/>
        <v>0.12853475352896934</v>
      </c>
      <c r="L39" s="348">
        <f t="shared" si="12"/>
        <v>38.137755263991522</v>
      </c>
      <c r="M39" s="383">
        <f t="shared" si="13"/>
        <v>-8.4406660445786527E-2</v>
      </c>
    </row>
    <row r="40" spans="1:13">
      <c r="A40" s="402" t="s">
        <v>72</v>
      </c>
      <c r="B40" s="409">
        <f t="shared" si="4"/>
        <v>5.1369712849896304E-2</v>
      </c>
      <c r="C40" s="353">
        <f t="shared" si="5"/>
        <v>15.464537744235574</v>
      </c>
      <c r="D40" s="378">
        <f t="shared" si="8"/>
        <v>0.79440886327776461</v>
      </c>
      <c r="E40" s="379">
        <f t="shared" si="6"/>
        <v>0.73187163880094919</v>
      </c>
      <c r="F40" s="353">
        <f t="shared" si="9"/>
        <v>7.0189511557049958E-2</v>
      </c>
      <c r="G40" s="410">
        <f t="shared" si="9"/>
        <v>6.3485529612979333E-2</v>
      </c>
      <c r="H40" s="411">
        <f t="shared" si="10"/>
        <v>-0.49064542518989418</v>
      </c>
      <c r="I40" s="348">
        <f t="shared" si="7"/>
        <v>0.73187163880094919</v>
      </c>
      <c r="J40" s="348">
        <f t="shared" si="11"/>
        <v>7.0189511557049958E-2</v>
      </c>
      <c r="K40" s="348">
        <f t="shared" si="11"/>
        <v>6.3485529612979333E-2</v>
      </c>
      <c r="L40" s="348">
        <f t="shared" si="12"/>
        <v>15.464537744235574</v>
      </c>
      <c r="M40" s="383">
        <f t="shared" si="13"/>
        <v>-7.5876046968856303E-2</v>
      </c>
    </row>
    <row r="41" spans="1:13">
      <c r="A41" s="402" t="s">
        <v>73</v>
      </c>
      <c r="B41" s="409">
        <f t="shared" si="4"/>
        <v>2.9416619310596307E-2</v>
      </c>
      <c r="C41" s="353">
        <f t="shared" si="5"/>
        <v>56.923914381405204</v>
      </c>
      <c r="D41" s="378">
        <f t="shared" si="8"/>
        <v>1.6745091190267751</v>
      </c>
      <c r="E41" s="379">
        <f t="shared" si="6"/>
        <v>1.2388416308598971</v>
      </c>
      <c r="F41" s="353">
        <f t="shared" si="9"/>
        <v>2.3745262168964915E-2</v>
      </c>
      <c r="G41" s="410">
        <f t="shared" si="9"/>
        <v>1.6458265277031699E-2</v>
      </c>
      <c r="H41" s="411">
        <f t="shared" si="10"/>
        <v>-0.90274351136735453</v>
      </c>
      <c r="I41" s="348">
        <f t="shared" si="7"/>
        <v>1.2388416308598971</v>
      </c>
      <c r="J41" s="348">
        <f t="shared" si="11"/>
        <v>2.3745262168964915E-2</v>
      </c>
      <c r="K41" s="348">
        <f t="shared" si="11"/>
        <v>1.6458265277031699E-2</v>
      </c>
      <c r="L41" s="348">
        <f t="shared" si="12"/>
        <v>56.923914381405204</v>
      </c>
      <c r="M41" s="383">
        <f t="shared" si="13"/>
        <v>-0.51387694349444379</v>
      </c>
    </row>
    <row r="42" spans="1:13">
      <c r="A42" s="402" t="s">
        <v>82</v>
      </c>
      <c r="B42" s="409">
        <f t="shared" si="4"/>
        <v>9.4643550156725112E-2</v>
      </c>
      <c r="C42" s="353">
        <f t="shared" si="5"/>
        <v>11.331752364418325</v>
      </c>
      <c r="D42" s="378">
        <f t="shared" si="8"/>
        <v>1.0724772732654142</v>
      </c>
      <c r="E42" s="379">
        <f t="shared" si="6"/>
        <v>1.4117819256223423</v>
      </c>
      <c r="F42" s="353">
        <f t="shared" si="9"/>
        <v>6.7038363672919474E-2</v>
      </c>
      <c r="G42" s="410">
        <f t="shared" si="9"/>
        <v>6.7975936417078289E-2</v>
      </c>
      <c r="H42" s="411">
        <f t="shared" si="10"/>
        <v>0.13236482541595562</v>
      </c>
      <c r="I42" s="348">
        <f t="shared" si="7"/>
        <v>1.4117819256223423</v>
      </c>
      <c r="J42" s="348">
        <f t="shared" si="11"/>
        <v>6.7038363672919474E-2</v>
      </c>
      <c r="K42" s="348">
        <f t="shared" si="11"/>
        <v>6.7975936417078289E-2</v>
      </c>
      <c r="L42" s="348">
        <f t="shared" si="12"/>
        <v>11.331752364418325</v>
      </c>
      <c r="M42" s="383">
        <f t="shared" si="13"/>
        <v>1.4999254233730738E-2</v>
      </c>
    </row>
    <row r="43" spans="1:13">
      <c r="A43" s="402" t="s">
        <v>74</v>
      </c>
      <c r="B43" s="409">
        <f t="shared" si="4"/>
        <v>5.1668887176655437E-2</v>
      </c>
      <c r="C43" s="353">
        <f t="shared" si="5"/>
        <v>25.830686085301412</v>
      </c>
      <c r="D43" s="378">
        <f t="shared" si="8"/>
        <v>1.3346428050370422</v>
      </c>
      <c r="E43" s="379">
        <f t="shared" si="6"/>
        <v>0.63210297166159679</v>
      </c>
      <c r="F43" s="353">
        <f t="shared" si="9"/>
        <v>8.1741250228320309E-2</v>
      </c>
      <c r="G43" s="410">
        <f t="shared" si="9"/>
        <v>8.7734399577941977E-2</v>
      </c>
      <c r="H43" s="411">
        <f t="shared" si="10"/>
        <v>0.37882875135076227</v>
      </c>
      <c r="I43" s="348">
        <f t="shared" si="7"/>
        <v>0.63210297166159679</v>
      </c>
      <c r="J43" s="348">
        <f t="shared" si="11"/>
        <v>8.1741250228320309E-2</v>
      </c>
      <c r="K43" s="348">
        <f t="shared" si="11"/>
        <v>8.7734399577941977E-2</v>
      </c>
      <c r="L43" s="348">
        <f t="shared" si="12"/>
        <v>25.830686085301412</v>
      </c>
      <c r="M43" s="383">
        <f t="shared" si="13"/>
        <v>9.7854065562282433E-2</v>
      </c>
    </row>
    <row r="44" spans="1:13">
      <c r="A44" s="402" t="s">
        <v>75</v>
      </c>
      <c r="B44" s="409">
        <f t="shared" si="4"/>
        <v>2.0992250597353948E-2</v>
      </c>
      <c r="C44" s="353">
        <f t="shared" si="5"/>
        <v>19.208703106646198</v>
      </c>
      <c r="D44" s="378">
        <f t="shared" si="8"/>
        <v>0.40323390926488828</v>
      </c>
      <c r="E44" s="379">
        <f t="shared" si="6"/>
        <v>0.4469432080896778</v>
      </c>
      <c r="F44" s="353">
        <f t="shared" si="9"/>
        <v>4.6968496706950566E-2</v>
      </c>
      <c r="G44" s="410">
        <f t="shared" si="9"/>
        <v>5.3233532074343282E-2</v>
      </c>
      <c r="H44" s="411">
        <f t="shared" si="10"/>
        <v>0.28001150058977936</v>
      </c>
      <c r="I44" s="348">
        <f t="shared" si="7"/>
        <v>0.4469432080896778</v>
      </c>
      <c r="J44" s="348">
        <f t="shared" si="11"/>
        <v>4.6968496706950566E-2</v>
      </c>
      <c r="K44" s="348">
        <f t="shared" si="11"/>
        <v>5.3233532074343282E-2</v>
      </c>
      <c r="L44" s="348">
        <f t="shared" si="12"/>
        <v>19.208703106646198</v>
      </c>
      <c r="M44" s="383">
        <f t="shared" si="13"/>
        <v>5.3786577812755587E-2</v>
      </c>
    </row>
    <row r="45" spans="1:13">
      <c r="A45" s="402" t="s">
        <v>76</v>
      </c>
      <c r="B45" s="409">
        <f t="shared" si="4"/>
        <v>5.2459356922801396E-3</v>
      </c>
      <c r="C45" s="353">
        <f t="shared" si="5"/>
        <v>4.4076433366144308</v>
      </c>
      <c r="D45" s="378">
        <f t="shared" si="8"/>
        <v>2.3122213498386369E-2</v>
      </c>
      <c r="E45" s="379">
        <f t="shared" si="6"/>
        <v>0.348946643831272</v>
      </c>
      <c r="F45" s="353">
        <f t="shared" si="9"/>
        <v>1.5033632748784182E-2</v>
      </c>
      <c r="G45" s="410">
        <f t="shared" si="9"/>
        <v>1.4766949994872141E-2</v>
      </c>
      <c r="H45" s="411">
        <f t="shared" si="10"/>
        <v>-9.3058051945287788E-3</v>
      </c>
      <c r="I45" s="348">
        <f t="shared" si="7"/>
        <v>0.348946643831272</v>
      </c>
      <c r="J45" s="348">
        <f t="shared" si="11"/>
        <v>1.5033632748784182E-2</v>
      </c>
      <c r="K45" s="348">
        <f t="shared" si="11"/>
        <v>1.4766949994872141E-2</v>
      </c>
      <c r="L45" s="348">
        <f t="shared" si="12"/>
        <v>4.4076433366144308</v>
      </c>
      <c r="M45" s="383">
        <f t="shared" si="13"/>
        <v>-4.1016670257496728E-4</v>
      </c>
    </row>
    <row r="46" spans="1:13">
      <c r="A46" s="402" t="s">
        <v>77</v>
      </c>
      <c r="B46" s="409">
        <f t="shared" si="4"/>
        <v>2.6481725441552348E-2</v>
      </c>
      <c r="C46" s="353">
        <f t="shared" si="5"/>
        <v>20.058599475169324</v>
      </c>
      <c r="D46" s="378">
        <f t="shared" si="8"/>
        <v>0.53118632404350008</v>
      </c>
      <c r="E46" s="379">
        <f t="shared" si="6"/>
        <v>0.28518061537318201</v>
      </c>
      <c r="F46" s="353">
        <f t="shared" si="9"/>
        <v>9.2859486283451864E-2</v>
      </c>
      <c r="G46" s="410">
        <f t="shared" si="9"/>
        <v>7.3598461506462001E-2</v>
      </c>
      <c r="H46" s="411">
        <f t="shared" si="10"/>
        <v>-0.54928708986200747</v>
      </c>
      <c r="I46" s="348">
        <f t="shared" si="7"/>
        <v>0.28518061537318201</v>
      </c>
      <c r="J46" s="348">
        <f t="shared" si="11"/>
        <v>9.2859486283451864E-2</v>
      </c>
      <c r="K46" s="348">
        <f t="shared" si="11"/>
        <v>7.3598461506462001E-2</v>
      </c>
      <c r="L46" s="348">
        <f t="shared" si="12"/>
        <v>20.058599475169324</v>
      </c>
      <c r="M46" s="383">
        <f t="shared" si="13"/>
        <v>-0.11017929732423348</v>
      </c>
    </row>
    <row r="47" spans="1:13">
      <c r="A47" s="402" t="s">
        <v>78</v>
      </c>
      <c r="B47" s="409">
        <f t="shared" si="4"/>
        <v>3.681480663610219E-2</v>
      </c>
      <c r="C47" s="353">
        <f t="shared" si="5"/>
        <v>35.230365122166596</v>
      </c>
      <c r="D47" s="378">
        <f t="shared" si="8"/>
        <v>1.296999079691842</v>
      </c>
      <c r="E47" s="379">
        <f t="shared" si="6"/>
        <v>0.41486460521224339</v>
      </c>
      <c r="F47" s="353">
        <f t="shared" ref="F47:G47" si="14">(G23*K23)/10000</f>
        <v>8.8739328864336012E-2</v>
      </c>
      <c r="G47" s="410">
        <f t="shared" si="14"/>
        <v>8.345085506631901E-2</v>
      </c>
      <c r="H47" s="411">
        <f t="shared" si="10"/>
        <v>-0.21940005943896168</v>
      </c>
      <c r="I47" s="348">
        <f t="shared" si="7"/>
        <v>0.41486460521224339</v>
      </c>
      <c r="J47" s="348">
        <f t="shared" si="11"/>
        <v>8.8739328864336012E-2</v>
      </c>
      <c r="K47" s="348">
        <f t="shared" si="11"/>
        <v>8.345085506631901E-2</v>
      </c>
      <c r="L47" s="348">
        <f t="shared" si="12"/>
        <v>35.230365122166596</v>
      </c>
      <c r="M47" s="383">
        <f t="shared" si="13"/>
        <v>-7.7295442018596727E-2</v>
      </c>
    </row>
  </sheetData>
  <pageMargins left="0.70866141732283472" right="0.70866141732283472" top="0.74803149606299213" bottom="0.74803149606299213" header="0.31496062992125984" footer="0.31496062992125984"/>
  <pageSetup scale="60" orientation="landscape" horizontalDpi="0" verticalDpi="0" r:id="rId1"/>
</worksheet>
</file>

<file path=xl/worksheets/sheet28.xml><?xml version="1.0" encoding="utf-8"?>
<worksheet xmlns="http://schemas.openxmlformats.org/spreadsheetml/2006/main" xmlns:r="http://schemas.openxmlformats.org/officeDocument/2006/relationships">
  <dimension ref="A1:F36"/>
  <sheetViews>
    <sheetView zoomScaleNormal="100" workbookViewId="0"/>
  </sheetViews>
  <sheetFormatPr defaultRowHeight="15"/>
  <cols>
    <col min="1" max="1" width="10.7109375" customWidth="1"/>
    <col min="2" max="6" width="20.7109375" customWidth="1"/>
  </cols>
  <sheetData>
    <row r="1" spans="1:6">
      <c r="B1" s="133" t="str">
        <f>ToC!B57</f>
        <v>Appendix Table 39: Post-secondary Enrolment Rates for 25 Year Olds and Under in Canada, Newfoundland and Labrador, and Alberta, 2000-2012</v>
      </c>
    </row>
    <row r="2" spans="1:6">
      <c r="A2" s="93"/>
    </row>
    <row r="3" spans="1:6" s="83" customFormat="1">
      <c r="A3" s="85"/>
      <c r="B3" s="92" t="s">
        <v>123</v>
      </c>
      <c r="C3" s="453" t="s">
        <v>122</v>
      </c>
      <c r="D3" s="454"/>
      <c r="E3" s="453" t="s">
        <v>121</v>
      </c>
      <c r="F3" s="454"/>
    </row>
    <row r="4" spans="1:6" s="83" customFormat="1">
      <c r="A4" s="89"/>
      <c r="B4" s="91"/>
      <c r="C4" s="90" t="s">
        <v>120</v>
      </c>
      <c r="D4" s="89" t="s">
        <v>119</v>
      </c>
      <c r="E4" s="90" t="s">
        <v>120</v>
      </c>
      <c r="F4" s="89" t="s">
        <v>119</v>
      </c>
    </row>
    <row r="5" spans="1:6" s="83" customFormat="1">
      <c r="A5" s="88">
        <v>2000</v>
      </c>
      <c r="B5" s="87">
        <v>28.448539735619192</v>
      </c>
      <c r="C5" s="87">
        <v>24.155488847513016</v>
      </c>
      <c r="D5" s="87">
        <v>84.909415639597725</v>
      </c>
      <c r="E5" s="87">
        <v>24.479352382788029</v>
      </c>
      <c r="F5" s="86">
        <v>86.047834476855371</v>
      </c>
    </row>
    <row r="6" spans="1:6" s="83" customFormat="1">
      <c r="A6" s="88">
        <v>2001</v>
      </c>
      <c r="B6" s="87">
        <v>30.494262034113468</v>
      </c>
      <c r="C6" s="87">
        <v>27.439662185720376</v>
      </c>
      <c r="D6" s="87">
        <v>89.983034037761072</v>
      </c>
      <c r="E6" s="87">
        <v>24.249111651393303</v>
      </c>
      <c r="F6" s="86">
        <v>79.520244248790775</v>
      </c>
    </row>
    <row r="7" spans="1:6" s="83" customFormat="1">
      <c r="A7" s="88">
        <v>2002</v>
      </c>
      <c r="B7" s="87">
        <v>31.311805638305167</v>
      </c>
      <c r="C7" s="87">
        <v>30.685355206232995</v>
      </c>
      <c r="D7" s="87">
        <v>97.999315531948099</v>
      </c>
      <c r="E7" s="87">
        <v>24.511278195488721</v>
      </c>
      <c r="F7" s="86">
        <v>78.281267067852994</v>
      </c>
    </row>
    <row r="8" spans="1:6" s="83" customFormat="1">
      <c r="A8" s="88">
        <v>2003</v>
      </c>
      <c r="B8" s="87">
        <v>32.33328328055935</v>
      </c>
      <c r="C8" s="87">
        <v>33.098885378792389</v>
      </c>
      <c r="D8" s="87">
        <v>102.36784520640798</v>
      </c>
      <c r="E8" s="87">
        <v>25.418939984411537</v>
      </c>
      <c r="F8" s="86">
        <v>78.615400000824792</v>
      </c>
    </row>
    <row r="9" spans="1:6" s="83" customFormat="1">
      <c r="A9" s="88">
        <v>2004</v>
      </c>
      <c r="B9" s="87">
        <v>34.120168962598285</v>
      </c>
      <c r="C9" s="87">
        <v>33.767643865363731</v>
      </c>
      <c r="D9" s="87">
        <v>98.96681315493781</v>
      </c>
      <c r="E9" s="87">
        <v>25.82853555063377</v>
      </c>
      <c r="F9" s="86">
        <v>75.698732849026612</v>
      </c>
    </row>
    <row r="10" spans="1:6" s="83" customFormat="1">
      <c r="A10" s="88">
        <v>2005</v>
      </c>
      <c r="B10" s="87">
        <v>34.535074534069452</v>
      </c>
      <c r="C10" s="87">
        <v>34.126487163431435</v>
      </c>
      <c r="D10" s="87">
        <v>98.816891591663023</v>
      </c>
      <c r="E10" s="87">
        <v>26.228987469802977</v>
      </c>
      <c r="F10" s="86">
        <v>75.948837011854792</v>
      </c>
    </row>
    <row r="11" spans="1:6" s="83" customFormat="1">
      <c r="A11" s="88">
        <v>2006</v>
      </c>
      <c r="B11" s="87">
        <v>34.145510160894183</v>
      </c>
      <c r="C11" s="87">
        <v>36.936742235957723</v>
      </c>
      <c r="D11" s="87">
        <v>108.17452151662461</v>
      </c>
      <c r="E11" s="87">
        <v>25.75224875576458</v>
      </c>
      <c r="F11" s="86">
        <v>75.419136028191048</v>
      </c>
    </row>
    <row r="12" spans="1:6" s="83" customFormat="1">
      <c r="A12" s="88">
        <v>2007</v>
      </c>
      <c r="B12" s="87">
        <v>35.094024965622339</v>
      </c>
      <c r="C12" s="87">
        <v>37.611762368368765</v>
      </c>
      <c r="D12" s="87">
        <v>107.17426230024276</v>
      </c>
      <c r="E12" s="87">
        <v>25.551492642417855</v>
      </c>
      <c r="F12" s="86">
        <v>72.808669474213275</v>
      </c>
    </row>
    <row r="13" spans="1:6" s="83" customFormat="1">
      <c r="A13" s="88">
        <v>2008</v>
      </c>
      <c r="B13" s="87">
        <v>35.362112971776867</v>
      </c>
      <c r="C13" s="87">
        <v>37.27853520384641</v>
      </c>
      <c r="D13" s="87">
        <v>105.41942228847884</v>
      </c>
      <c r="E13" s="87">
        <v>25.309129650455102</v>
      </c>
      <c r="F13" s="86">
        <v>71.571316088082099</v>
      </c>
    </row>
    <row r="14" spans="1:6" s="83" customFormat="1">
      <c r="A14" s="88">
        <v>2009</v>
      </c>
      <c r="B14" s="87">
        <v>35.81804429769317</v>
      </c>
      <c r="C14" s="87">
        <v>36.710084125903307</v>
      </c>
      <c r="D14" s="87">
        <v>102.49047608740489</v>
      </c>
      <c r="E14" s="87">
        <v>25.508052220926807</v>
      </c>
      <c r="F14" s="86">
        <v>71.215647646540077</v>
      </c>
    </row>
    <row r="15" spans="1:6" s="83" customFormat="1">
      <c r="A15" s="88">
        <v>2010</v>
      </c>
      <c r="B15" s="87">
        <v>38.212275558193056</v>
      </c>
      <c r="C15" s="87">
        <v>37.721903253481159</v>
      </c>
      <c r="D15" s="87">
        <v>98.716715250403979</v>
      </c>
      <c r="E15" s="87">
        <v>29.507673132351798</v>
      </c>
      <c r="F15" s="86">
        <v>77.220402871362339</v>
      </c>
    </row>
    <row r="16" spans="1:6" s="83" customFormat="1">
      <c r="A16" s="88">
        <v>2011</v>
      </c>
      <c r="B16" s="87">
        <v>39.043397000153973</v>
      </c>
      <c r="C16" s="87">
        <v>38.827138538146897</v>
      </c>
      <c r="D16" s="87">
        <v>99.446107463430451</v>
      </c>
      <c r="E16" s="87">
        <v>30.409778830839723</v>
      </c>
      <c r="F16" s="86">
        <v>77.887123476268727</v>
      </c>
    </row>
    <row r="17" spans="1:6" s="83" customFormat="1">
      <c r="A17" s="88">
        <v>2012</v>
      </c>
      <c r="B17" s="87">
        <v>39.114677035314003</v>
      </c>
      <c r="C17" s="87">
        <v>38.403563634727441</v>
      </c>
      <c r="D17" s="87">
        <v>98.181978084736471</v>
      </c>
      <c r="E17" s="87">
        <v>30.24961196520513</v>
      </c>
      <c r="F17" s="86">
        <v>77.335706844504415</v>
      </c>
    </row>
    <row r="18" spans="1:6" s="83" customFormat="1">
      <c r="A18" s="126"/>
      <c r="B18" s="134"/>
      <c r="C18" s="134"/>
      <c r="D18" s="134"/>
      <c r="E18" s="134"/>
      <c r="F18" s="134"/>
    </row>
    <row r="19" spans="1:6" s="83" customFormat="1">
      <c r="B19" s="85" t="s">
        <v>153</v>
      </c>
      <c r="C19" s="84"/>
      <c r="D19" s="84"/>
      <c r="E19" s="84"/>
      <c r="F19" s="84"/>
    </row>
    <row r="20" spans="1:6">
      <c r="A20" s="72"/>
      <c r="B20" s="72"/>
      <c r="C20" s="72"/>
      <c r="D20" s="72"/>
      <c r="E20" s="72"/>
      <c r="F20" s="72"/>
    </row>
    <row r="21" spans="1:6">
      <c r="A21" s="82"/>
      <c r="B21" s="47"/>
      <c r="C21" s="47"/>
      <c r="D21" s="47"/>
      <c r="E21" s="47"/>
      <c r="F21" s="72"/>
    </row>
    <row r="22" spans="1:6">
      <c r="A22" s="47"/>
      <c r="B22" s="47"/>
      <c r="C22" s="47"/>
      <c r="D22" s="47"/>
      <c r="E22" s="47"/>
      <c r="F22" s="72"/>
    </row>
    <row r="23" spans="1:6">
      <c r="A23" s="47"/>
      <c r="B23" s="81"/>
      <c r="C23" s="81"/>
      <c r="D23" s="81"/>
      <c r="E23" s="47"/>
      <c r="F23" s="72"/>
    </row>
    <row r="24" spans="1:6">
      <c r="A24" s="47"/>
      <c r="B24" s="81"/>
      <c r="C24" s="81"/>
      <c r="D24" s="81"/>
      <c r="E24" s="47"/>
      <c r="F24" s="72"/>
    </row>
    <row r="25" spans="1:6">
      <c r="A25" s="47"/>
      <c r="B25" s="81"/>
      <c r="C25" s="81"/>
      <c r="D25" s="81"/>
      <c r="E25" s="47"/>
      <c r="F25" s="72"/>
    </row>
    <row r="26" spans="1:6">
      <c r="A26" s="47"/>
      <c r="B26" s="81"/>
      <c r="C26" s="81"/>
      <c r="D26" s="81"/>
      <c r="E26" s="47"/>
      <c r="F26" s="72"/>
    </row>
    <row r="27" spans="1:6">
      <c r="A27" s="47"/>
      <c r="B27" s="81"/>
      <c r="C27" s="81"/>
      <c r="D27" s="81"/>
      <c r="E27" s="47"/>
      <c r="F27" s="72"/>
    </row>
    <row r="28" spans="1:6">
      <c r="A28" s="47"/>
      <c r="B28" s="81"/>
      <c r="C28" s="81"/>
      <c r="D28" s="81"/>
      <c r="E28" s="47"/>
      <c r="F28" s="72"/>
    </row>
    <row r="29" spans="1:6">
      <c r="A29" s="47"/>
      <c r="B29" s="81"/>
      <c r="C29" s="81"/>
      <c r="D29" s="81"/>
      <c r="E29" s="47"/>
      <c r="F29" s="72"/>
    </row>
    <row r="30" spans="1:6">
      <c r="A30" s="47"/>
      <c r="B30" s="81"/>
      <c r="C30" s="81"/>
      <c r="D30" s="81"/>
      <c r="E30" s="47"/>
      <c r="F30" s="72"/>
    </row>
    <row r="31" spans="1:6">
      <c r="A31" s="47"/>
      <c r="B31" s="81"/>
      <c r="C31" s="81"/>
      <c r="D31" s="81"/>
      <c r="E31" s="47"/>
      <c r="F31" s="72"/>
    </row>
    <row r="32" spans="1:6">
      <c r="A32" s="47"/>
      <c r="B32" s="81"/>
      <c r="C32" s="81"/>
      <c r="D32" s="81"/>
      <c r="E32" s="47"/>
      <c r="F32" s="72"/>
    </row>
    <row r="33" spans="1:6">
      <c r="A33" s="47"/>
      <c r="B33" s="81"/>
      <c r="C33" s="81"/>
      <c r="D33" s="81"/>
      <c r="E33" s="47"/>
      <c r="F33" s="72"/>
    </row>
    <row r="34" spans="1:6">
      <c r="A34" s="47"/>
      <c r="B34" s="81"/>
      <c r="C34" s="81"/>
      <c r="D34" s="81"/>
      <c r="E34" s="47"/>
      <c r="F34" s="72"/>
    </row>
    <row r="35" spans="1:6">
      <c r="A35" s="47"/>
      <c r="B35" s="81"/>
      <c r="C35" s="81"/>
      <c r="D35" s="81"/>
      <c r="E35" s="47"/>
      <c r="F35" s="72"/>
    </row>
    <row r="36" spans="1:6">
      <c r="A36" s="80"/>
      <c r="B36" s="80"/>
      <c r="C36" s="80"/>
      <c r="D36" s="80"/>
      <c r="E36" s="80"/>
    </row>
  </sheetData>
  <mergeCells count="2">
    <mergeCell ref="C3:D3"/>
    <mergeCell ref="E3:F3"/>
  </mergeCells>
  <pageMargins left="0.70866141732283472" right="0.70866141732283472" top="0.74803149606299213" bottom="0.74803149606299213" header="0.31496062992125984" footer="0.31496062992125984"/>
  <pageSetup scale="86" orientation="landscape" horizontalDpi="300" verticalDpi="300" r:id="rId1"/>
</worksheet>
</file>

<file path=xl/worksheets/sheet29.xml><?xml version="1.0" encoding="utf-8"?>
<worksheet xmlns="http://schemas.openxmlformats.org/spreadsheetml/2006/main" xmlns:r="http://schemas.openxmlformats.org/officeDocument/2006/relationships">
  <dimension ref="A1:F35"/>
  <sheetViews>
    <sheetView zoomScaleNormal="100" workbookViewId="0"/>
  </sheetViews>
  <sheetFormatPr defaultRowHeight="15"/>
  <cols>
    <col min="2" max="6" width="20.7109375" customWidth="1"/>
  </cols>
  <sheetData>
    <row r="1" spans="1:6">
      <c r="B1" s="11" t="str">
        <f>ToC!B58</f>
        <v>Appendix Table 40: High School Non-completion Rates (15-24 population) in Canada, Newfoundland and Labrador, and Alberta, 2000-2012</v>
      </c>
    </row>
    <row r="3" spans="1:6" s="83" customFormat="1">
      <c r="B3" s="92" t="s">
        <v>123</v>
      </c>
      <c r="C3" s="453" t="s">
        <v>125</v>
      </c>
      <c r="D3" s="454"/>
      <c r="E3" s="453" t="s">
        <v>124</v>
      </c>
      <c r="F3" s="454"/>
    </row>
    <row r="4" spans="1:6" s="83" customFormat="1">
      <c r="A4" s="98"/>
      <c r="B4" s="91"/>
      <c r="C4" s="90" t="s">
        <v>120</v>
      </c>
      <c r="D4" s="89" t="s">
        <v>119</v>
      </c>
      <c r="E4" s="90" t="s">
        <v>120</v>
      </c>
      <c r="F4" s="89" t="s">
        <v>119</v>
      </c>
    </row>
    <row r="5" spans="1:6" s="83" customFormat="1">
      <c r="A5" s="88">
        <v>2000</v>
      </c>
      <c r="B5" s="87">
        <v>41.220285651073034</v>
      </c>
      <c r="C5" s="87">
        <v>42.282749675745791</v>
      </c>
      <c r="D5" s="97">
        <v>1.0257752707893983</v>
      </c>
      <c r="E5" s="87">
        <v>42.758620689655174</v>
      </c>
      <c r="F5" s="96">
        <v>1.0373198539089235</v>
      </c>
    </row>
    <row r="6" spans="1:6" s="83" customFormat="1">
      <c r="A6" s="88">
        <v>2001</v>
      </c>
      <c r="B6" s="87">
        <v>41.41644433664807</v>
      </c>
      <c r="C6" s="87">
        <v>40.612516644474042</v>
      </c>
      <c r="D6" s="97">
        <v>0.98058916681404595</v>
      </c>
      <c r="E6" s="87">
        <v>41.508167375251737</v>
      </c>
      <c r="F6" s="96">
        <v>1.0022146526596565</v>
      </c>
    </row>
    <row r="7" spans="1:6" s="83" customFormat="1">
      <c r="A7" s="88">
        <v>2002</v>
      </c>
      <c r="B7" s="87">
        <v>40.195065702548824</v>
      </c>
      <c r="C7" s="87">
        <v>40.437158469945352</v>
      </c>
      <c r="D7" s="97">
        <v>1.0060229474231503</v>
      </c>
      <c r="E7" s="87">
        <v>40.972525076319229</v>
      </c>
      <c r="F7" s="96">
        <v>1.019342159545745</v>
      </c>
    </row>
    <row r="8" spans="1:6" s="83" customFormat="1">
      <c r="A8" s="88">
        <v>2003</v>
      </c>
      <c r="B8" s="87">
        <v>38.519241760335305</v>
      </c>
      <c r="C8" s="87">
        <v>39.16083916083916</v>
      </c>
      <c r="D8" s="97">
        <v>1.0166565428389229</v>
      </c>
      <c r="E8" s="87">
        <v>41.513073296185169</v>
      </c>
      <c r="F8" s="96">
        <v>1.0777230132014883</v>
      </c>
    </row>
    <row r="9" spans="1:6" s="83" customFormat="1">
      <c r="A9" s="88">
        <v>2004</v>
      </c>
      <c r="B9" s="87">
        <v>37.817659389057681</v>
      </c>
      <c r="C9" s="87">
        <v>40.370898716119832</v>
      </c>
      <c r="D9" s="97">
        <v>1.0675144725588415</v>
      </c>
      <c r="E9" s="87">
        <v>40.508189836203279</v>
      </c>
      <c r="F9" s="96">
        <v>1.0711448167499251</v>
      </c>
    </row>
    <row r="10" spans="1:6" s="83" customFormat="1">
      <c r="A10" s="88">
        <v>2005</v>
      </c>
      <c r="B10" s="87">
        <v>38.207130572212144</v>
      </c>
      <c r="C10" s="87">
        <v>39.854014598540147</v>
      </c>
      <c r="D10" s="97">
        <v>1.0431041012937459</v>
      </c>
      <c r="E10" s="87">
        <v>39.336589336589334</v>
      </c>
      <c r="F10" s="96">
        <v>1.0295614652935658</v>
      </c>
    </row>
    <row r="11" spans="1:6" s="83" customFormat="1">
      <c r="A11" s="88">
        <v>2006</v>
      </c>
      <c r="B11" s="87">
        <v>38.451292885684097</v>
      </c>
      <c r="C11" s="87">
        <v>40.300751879699249</v>
      </c>
      <c r="D11" s="97">
        <v>1.0480987466276779</v>
      </c>
      <c r="E11" s="87">
        <v>38.66273352999017</v>
      </c>
      <c r="F11" s="96">
        <v>1.0054989215820307</v>
      </c>
    </row>
    <row r="12" spans="1:6" s="83" customFormat="1">
      <c r="A12" s="88">
        <v>2007</v>
      </c>
      <c r="B12" s="87">
        <v>37.615951255001825</v>
      </c>
      <c r="C12" s="87">
        <v>39.969135802469133</v>
      </c>
      <c r="D12" s="97">
        <v>1.0625581560204305</v>
      </c>
      <c r="E12" s="87">
        <v>37.560223549816925</v>
      </c>
      <c r="F12" s="96">
        <v>0.9985185086824705</v>
      </c>
    </row>
    <row r="13" spans="1:6" s="83" customFormat="1">
      <c r="A13" s="88">
        <v>2008</v>
      </c>
      <c r="B13" s="87">
        <v>37.468417253203398</v>
      </c>
      <c r="C13" s="87">
        <v>37.519623233908952</v>
      </c>
      <c r="D13" s="97">
        <v>1.0013666438152302</v>
      </c>
      <c r="E13" s="87">
        <v>38.189127105666159</v>
      </c>
      <c r="F13" s="96">
        <v>1.0192351293515378</v>
      </c>
    </row>
    <row r="14" spans="1:6" s="83" customFormat="1">
      <c r="A14" s="88">
        <v>2009</v>
      </c>
      <c r="B14" s="87">
        <v>36.487942880237092</v>
      </c>
      <c r="C14" s="87">
        <v>37.777777777777771</v>
      </c>
      <c r="D14" s="97">
        <v>1.0353496195105942</v>
      </c>
      <c r="E14" s="87">
        <v>36.546956020741312</v>
      </c>
      <c r="F14" s="96">
        <v>1.0016173326267781</v>
      </c>
    </row>
    <row r="15" spans="1:6" s="83" customFormat="1">
      <c r="A15" s="88">
        <v>2010</v>
      </c>
      <c r="B15" s="87">
        <v>35.810689624248951</v>
      </c>
      <c r="C15" s="87">
        <v>37.842190016103061</v>
      </c>
      <c r="D15" s="97">
        <v>1.0567288821625622</v>
      </c>
      <c r="E15" s="87">
        <v>37.502431433573229</v>
      </c>
      <c r="F15" s="96">
        <v>1.0472412519020222</v>
      </c>
    </row>
    <row r="16" spans="1:6" s="83" customFormat="1">
      <c r="A16" s="88">
        <v>2011</v>
      </c>
      <c r="B16" s="87">
        <v>34.852733349783534</v>
      </c>
      <c r="C16" s="87">
        <v>38.587848932676522</v>
      </c>
      <c r="D16" s="97">
        <v>1.1071685123059705</v>
      </c>
      <c r="E16" s="87">
        <v>36.590640975226115</v>
      </c>
      <c r="F16" s="96">
        <v>1.0498643135963215</v>
      </c>
    </row>
    <row r="17" spans="1:6" s="83" customFormat="1">
      <c r="A17" s="88">
        <v>2012</v>
      </c>
      <c r="B17" s="87">
        <v>34.07372506786924</v>
      </c>
      <c r="C17" s="87">
        <v>35.798319327731093</v>
      </c>
      <c r="D17" s="97">
        <v>1.0506136108226132</v>
      </c>
      <c r="E17" s="87">
        <v>36.740331491712702</v>
      </c>
      <c r="F17" s="96">
        <v>1.0782599031521216</v>
      </c>
    </row>
    <row r="18" spans="1:6" s="83" customFormat="1">
      <c r="A18" s="126"/>
      <c r="B18" s="134"/>
      <c r="C18" s="134"/>
      <c r="D18" s="135"/>
      <c r="E18" s="134"/>
      <c r="F18" s="135"/>
    </row>
    <row r="19" spans="1:6" s="83" customFormat="1">
      <c r="B19" s="83" t="s">
        <v>152</v>
      </c>
    </row>
    <row r="22" spans="1:6">
      <c r="A22" s="80"/>
      <c r="B22" s="47"/>
      <c r="C22" s="47"/>
      <c r="D22" s="47"/>
      <c r="E22" s="80"/>
    </row>
    <row r="23" spans="1:6">
      <c r="A23" s="47"/>
      <c r="B23" s="95"/>
      <c r="C23" s="95"/>
      <c r="D23" s="94"/>
      <c r="E23" s="72"/>
    </row>
    <row r="24" spans="1:6">
      <c r="A24" s="47"/>
      <c r="B24" s="95"/>
      <c r="C24" s="95"/>
      <c r="D24" s="94"/>
      <c r="E24" s="72"/>
    </row>
    <row r="25" spans="1:6">
      <c r="A25" s="47"/>
      <c r="B25" s="95"/>
      <c r="C25" s="95"/>
      <c r="D25" s="94"/>
      <c r="E25" s="72"/>
    </row>
    <row r="26" spans="1:6">
      <c r="A26" s="47"/>
      <c r="B26" s="95"/>
      <c r="C26" s="95"/>
      <c r="D26" s="94"/>
      <c r="E26" s="72"/>
    </row>
    <row r="27" spans="1:6">
      <c r="A27" s="47"/>
      <c r="B27" s="95"/>
      <c r="C27" s="95"/>
      <c r="D27" s="94"/>
      <c r="E27" s="72"/>
    </row>
    <row r="28" spans="1:6">
      <c r="A28" s="47"/>
      <c r="B28" s="95"/>
      <c r="C28" s="95"/>
      <c r="D28" s="94"/>
      <c r="E28" s="72"/>
    </row>
    <row r="29" spans="1:6">
      <c r="A29" s="47"/>
      <c r="B29" s="95"/>
      <c r="C29" s="95"/>
      <c r="D29" s="94"/>
      <c r="E29" s="72"/>
    </row>
    <row r="30" spans="1:6">
      <c r="A30" s="47"/>
      <c r="B30" s="95"/>
      <c r="C30" s="95"/>
      <c r="D30" s="94"/>
      <c r="E30" s="72"/>
    </row>
    <row r="31" spans="1:6">
      <c r="A31" s="47"/>
      <c r="B31" s="95"/>
      <c r="C31" s="95"/>
      <c r="D31" s="94"/>
      <c r="E31" s="72"/>
    </row>
    <row r="32" spans="1:6">
      <c r="A32" s="47"/>
      <c r="B32" s="95"/>
      <c r="C32" s="95"/>
      <c r="D32" s="94"/>
      <c r="E32" s="72"/>
    </row>
    <row r="33" spans="1:5">
      <c r="A33" s="47"/>
      <c r="B33" s="95"/>
      <c r="C33" s="95"/>
      <c r="D33" s="94"/>
      <c r="E33" s="72"/>
    </row>
    <row r="34" spans="1:5">
      <c r="A34" s="47"/>
      <c r="B34" s="95"/>
      <c r="C34" s="95"/>
      <c r="D34" s="94"/>
      <c r="E34" s="72"/>
    </row>
    <row r="35" spans="1:5">
      <c r="A35" s="47"/>
      <c r="B35" s="95"/>
      <c r="C35" s="95"/>
      <c r="D35" s="94"/>
      <c r="E35" s="72"/>
    </row>
  </sheetData>
  <mergeCells count="2">
    <mergeCell ref="C3:D3"/>
    <mergeCell ref="E3:F3"/>
  </mergeCells>
  <pageMargins left="0.70866141732283472" right="0.70866141732283472" top="0.74803149606299213" bottom="0.74803149606299213" header="0.31496062992125984" footer="0.31496062992125984"/>
  <pageSetup scale="80" orientation="landscape" horizontalDpi="300" verticalDpi="300" r:id="rId1"/>
</worksheet>
</file>

<file path=xl/worksheets/sheet3.xml><?xml version="1.0" encoding="utf-8"?>
<worksheet xmlns="http://schemas.openxmlformats.org/spreadsheetml/2006/main" xmlns:r="http://schemas.openxmlformats.org/officeDocument/2006/relationships">
  <dimension ref="A1:BS61"/>
  <sheetViews>
    <sheetView zoomScaleNormal="100" workbookViewId="0"/>
  </sheetViews>
  <sheetFormatPr defaultRowHeight="15"/>
  <cols>
    <col min="1" max="1" width="11.7109375" customWidth="1"/>
    <col min="2" max="14" width="15.7109375" customWidth="1"/>
    <col min="15" max="15" width="4.7109375" customWidth="1"/>
    <col min="16" max="28" width="15.7109375" customWidth="1"/>
    <col min="29" max="29" width="4.7109375" customWidth="1"/>
    <col min="30" max="42" width="15.7109375" customWidth="1"/>
    <col min="43" max="43" width="4.7109375" customWidth="1"/>
  </cols>
  <sheetData>
    <row r="1" spans="1:71">
      <c r="B1" s="11" t="str">
        <f>ToC!B10</f>
        <v>Appendix Table 4: Nominal GDP in the Oil and Gas Sector in Canada, 2000-2012</v>
      </c>
      <c r="O1" s="72">
        <v>1</v>
      </c>
      <c r="P1" s="11" t="str">
        <f>ToC!B11</f>
        <v>Appendix Table 5: Nominal GDP in Oil and Gas Extraction in Newfoundland and Labrador, 2000-2012</v>
      </c>
      <c r="AC1" s="72">
        <v>2</v>
      </c>
      <c r="AD1" s="11" t="str">
        <f>ToC!B12</f>
        <v>Appendix Table 6: Nominal GDP in Oil and Gas Extraction in Alberta, 2000-2012</v>
      </c>
      <c r="AQ1" s="72">
        <v>3</v>
      </c>
      <c r="AR1" s="11"/>
      <c r="BE1" s="72"/>
      <c r="BF1" s="11"/>
      <c r="BS1" s="72"/>
    </row>
    <row r="3" spans="1:71" ht="75">
      <c r="A3" s="8"/>
      <c r="B3" s="21" t="s">
        <v>7</v>
      </c>
      <c r="C3" s="26" t="s">
        <v>8</v>
      </c>
      <c r="D3" s="19" t="s">
        <v>9</v>
      </c>
      <c r="E3" s="27" t="s">
        <v>0</v>
      </c>
      <c r="F3" s="41" t="s">
        <v>10</v>
      </c>
      <c r="G3" s="26" t="s">
        <v>11</v>
      </c>
      <c r="H3" s="19" t="s">
        <v>12</v>
      </c>
      <c r="I3" s="27" t="s">
        <v>13</v>
      </c>
      <c r="J3" s="41" t="s">
        <v>19</v>
      </c>
      <c r="K3" s="26" t="s">
        <v>5</v>
      </c>
      <c r="L3" s="19" t="s">
        <v>14</v>
      </c>
      <c r="M3" s="27" t="s">
        <v>6</v>
      </c>
      <c r="N3" s="19" t="s">
        <v>15</v>
      </c>
      <c r="P3" s="27" t="s">
        <v>7</v>
      </c>
      <c r="Q3" s="26" t="s">
        <v>8</v>
      </c>
      <c r="R3" s="19" t="s">
        <v>9</v>
      </c>
      <c r="S3" s="27" t="s">
        <v>0</v>
      </c>
      <c r="T3" s="41" t="s">
        <v>10</v>
      </c>
      <c r="U3" s="26" t="s">
        <v>11</v>
      </c>
      <c r="V3" s="19" t="s">
        <v>12</v>
      </c>
      <c r="W3" s="27" t="s">
        <v>13</v>
      </c>
      <c r="X3" s="41" t="s">
        <v>19</v>
      </c>
      <c r="Y3" s="26" t="s">
        <v>5</v>
      </c>
      <c r="Z3" s="19" t="s">
        <v>14</v>
      </c>
      <c r="AA3" s="27" t="s">
        <v>6</v>
      </c>
      <c r="AB3" s="19" t="s">
        <v>15</v>
      </c>
      <c r="AD3" s="27" t="s">
        <v>7</v>
      </c>
      <c r="AE3" s="26" t="s">
        <v>8</v>
      </c>
      <c r="AF3" s="19" t="s">
        <v>9</v>
      </c>
      <c r="AG3" s="27" t="s">
        <v>0</v>
      </c>
      <c r="AH3" s="41" t="s">
        <v>10</v>
      </c>
      <c r="AI3" s="26" t="s">
        <v>11</v>
      </c>
      <c r="AJ3" s="19" t="s">
        <v>12</v>
      </c>
      <c r="AK3" s="27" t="s">
        <v>13</v>
      </c>
      <c r="AL3" s="41" t="s">
        <v>19</v>
      </c>
      <c r="AM3" s="26" t="s">
        <v>5</v>
      </c>
      <c r="AN3" s="19" t="s">
        <v>14</v>
      </c>
      <c r="AO3" s="27" t="s">
        <v>6</v>
      </c>
      <c r="AP3" s="19" t="s">
        <v>15</v>
      </c>
    </row>
    <row r="4" spans="1:71">
      <c r="A4" s="12" t="s">
        <v>35</v>
      </c>
      <c r="B4" s="22" t="s">
        <v>1</v>
      </c>
      <c r="C4" s="28" t="s">
        <v>1</v>
      </c>
      <c r="D4" s="6" t="s">
        <v>1</v>
      </c>
      <c r="E4" s="29" t="s">
        <v>1</v>
      </c>
      <c r="F4" s="42">
        <v>21</v>
      </c>
      <c r="G4" s="28">
        <v>211</v>
      </c>
      <c r="H4" s="6">
        <v>211113</v>
      </c>
      <c r="I4" s="29">
        <v>211114</v>
      </c>
      <c r="J4" s="42">
        <v>212</v>
      </c>
      <c r="K4" s="28">
        <v>213</v>
      </c>
      <c r="L4" s="6" t="s">
        <v>1</v>
      </c>
      <c r="M4" s="29" t="s">
        <v>1</v>
      </c>
      <c r="N4" s="6" t="s">
        <v>1</v>
      </c>
      <c r="P4" s="29" t="s">
        <v>1</v>
      </c>
      <c r="Q4" s="28" t="s">
        <v>1</v>
      </c>
      <c r="R4" s="6" t="s">
        <v>1</v>
      </c>
      <c r="S4" s="29" t="s">
        <v>1</v>
      </c>
      <c r="T4" s="42">
        <v>21</v>
      </c>
      <c r="U4" s="28">
        <v>211</v>
      </c>
      <c r="V4" s="6">
        <v>211113</v>
      </c>
      <c r="W4" s="29">
        <v>211114</v>
      </c>
      <c r="X4" s="42">
        <v>212</v>
      </c>
      <c r="Y4" s="28">
        <v>213</v>
      </c>
      <c r="Z4" s="6" t="s">
        <v>1</v>
      </c>
      <c r="AA4" s="29" t="s">
        <v>1</v>
      </c>
      <c r="AB4" s="6" t="s">
        <v>1</v>
      </c>
      <c r="AD4" s="29" t="s">
        <v>1</v>
      </c>
      <c r="AE4" s="28" t="s">
        <v>1</v>
      </c>
      <c r="AF4" s="6" t="s">
        <v>1</v>
      </c>
      <c r="AG4" s="29" t="s">
        <v>1</v>
      </c>
      <c r="AH4" s="42">
        <v>21</v>
      </c>
      <c r="AI4" s="28">
        <v>211</v>
      </c>
      <c r="AJ4" s="6">
        <v>211113</v>
      </c>
      <c r="AK4" s="29">
        <v>211114</v>
      </c>
      <c r="AL4" s="42">
        <v>212</v>
      </c>
      <c r="AM4" s="28">
        <v>213</v>
      </c>
      <c r="AN4" s="6" t="s">
        <v>1</v>
      </c>
      <c r="AO4" s="29" t="s">
        <v>1</v>
      </c>
      <c r="AP4" s="6" t="s">
        <v>1</v>
      </c>
    </row>
    <row r="5" spans="1:71">
      <c r="A5" s="7"/>
      <c r="B5" s="23" t="s">
        <v>23</v>
      </c>
      <c r="C5" s="30" t="s">
        <v>36</v>
      </c>
      <c r="D5" s="31" t="s">
        <v>25</v>
      </c>
      <c r="E5" s="32" t="s">
        <v>37</v>
      </c>
      <c r="F5" s="43" t="s">
        <v>42</v>
      </c>
      <c r="G5" s="30" t="s">
        <v>40</v>
      </c>
      <c r="H5" s="31" t="s">
        <v>28</v>
      </c>
      <c r="I5" s="32" t="s">
        <v>29</v>
      </c>
      <c r="J5" s="43" t="s">
        <v>30</v>
      </c>
      <c r="K5" s="30" t="s">
        <v>41</v>
      </c>
      <c r="L5" s="31" t="s">
        <v>33</v>
      </c>
      <c r="M5" s="32" t="s">
        <v>34</v>
      </c>
      <c r="N5" s="20" t="s">
        <v>38</v>
      </c>
      <c r="P5" s="32" t="s">
        <v>23</v>
      </c>
      <c r="Q5" s="30" t="s">
        <v>36</v>
      </c>
      <c r="R5" s="31" t="s">
        <v>25</v>
      </c>
      <c r="S5" s="32" t="s">
        <v>37</v>
      </c>
      <c r="T5" s="43" t="s">
        <v>42</v>
      </c>
      <c r="U5" s="30" t="s">
        <v>40</v>
      </c>
      <c r="V5" s="31" t="s">
        <v>28</v>
      </c>
      <c r="W5" s="32" t="s">
        <v>29</v>
      </c>
      <c r="X5" s="43" t="s">
        <v>30</v>
      </c>
      <c r="Y5" s="30" t="s">
        <v>41</v>
      </c>
      <c r="Z5" s="31" t="s">
        <v>33</v>
      </c>
      <c r="AA5" s="32" t="s">
        <v>34</v>
      </c>
      <c r="AB5" s="20" t="s">
        <v>38</v>
      </c>
      <c r="AD5" s="32" t="s">
        <v>23</v>
      </c>
      <c r="AE5" s="30" t="s">
        <v>36</v>
      </c>
      <c r="AF5" s="31" t="s">
        <v>25</v>
      </c>
      <c r="AG5" s="32" t="s">
        <v>37</v>
      </c>
      <c r="AH5" s="43" t="s">
        <v>42</v>
      </c>
      <c r="AI5" s="30" t="s">
        <v>40</v>
      </c>
      <c r="AJ5" s="31" t="s">
        <v>28</v>
      </c>
      <c r="AK5" s="32" t="s">
        <v>29</v>
      </c>
      <c r="AL5" s="43" t="s">
        <v>30</v>
      </c>
      <c r="AM5" s="30" t="s">
        <v>41</v>
      </c>
      <c r="AN5" s="31" t="s">
        <v>33</v>
      </c>
      <c r="AO5" s="32" t="s">
        <v>34</v>
      </c>
      <c r="AP5" s="20" t="s">
        <v>38</v>
      </c>
    </row>
    <row r="6" spans="1:71" ht="15" customHeight="1">
      <c r="A6" s="8"/>
      <c r="B6" s="440" t="s">
        <v>39</v>
      </c>
      <c r="C6" s="441"/>
      <c r="D6" s="441"/>
      <c r="E6" s="441"/>
      <c r="F6" s="441"/>
      <c r="G6" s="441"/>
      <c r="H6" s="441"/>
      <c r="I6" s="441"/>
      <c r="J6" s="441"/>
      <c r="K6" s="441"/>
      <c r="L6" s="441"/>
      <c r="M6" s="441"/>
      <c r="N6" s="441"/>
      <c r="P6" s="441" t="s">
        <v>39</v>
      </c>
      <c r="Q6" s="441"/>
      <c r="R6" s="441"/>
      <c r="S6" s="441"/>
      <c r="T6" s="441"/>
      <c r="U6" s="441"/>
      <c r="V6" s="441"/>
      <c r="W6" s="441"/>
      <c r="X6" s="441"/>
      <c r="Y6" s="441"/>
      <c r="Z6" s="441"/>
      <c r="AA6" s="441"/>
      <c r="AB6" s="441"/>
      <c r="AD6" s="441" t="s">
        <v>39</v>
      </c>
      <c r="AE6" s="441"/>
      <c r="AF6" s="441"/>
      <c r="AG6" s="441"/>
      <c r="AH6" s="441"/>
      <c r="AI6" s="441"/>
      <c r="AJ6" s="441"/>
      <c r="AK6" s="441"/>
      <c r="AL6" s="441"/>
      <c r="AM6" s="441"/>
      <c r="AN6" s="441"/>
      <c r="AO6" s="441"/>
      <c r="AP6" s="441"/>
    </row>
    <row r="7" spans="1:71">
      <c r="A7" s="9">
        <v>2000</v>
      </c>
      <c r="B7" s="24">
        <v>1025035.1168385342</v>
      </c>
      <c r="C7" s="33">
        <f>D7+E7</f>
        <v>852692.10682540655</v>
      </c>
      <c r="D7" s="37">
        <v>73806.481725259408</v>
      </c>
      <c r="E7" s="35">
        <v>778885.6251001471</v>
      </c>
      <c r="F7" s="45">
        <v>61143.258379727078</v>
      </c>
      <c r="G7" s="36">
        <v>46909.674030719274</v>
      </c>
      <c r="H7" s="19" t="s">
        <v>1</v>
      </c>
      <c r="I7" s="27" t="s">
        <v>1</v>
      </c>
      <c r="J7" s="45">
        <v>9433.7636675971644</v>
      </c>
      <c r="K7" s="36">
        <v>4799.8206814106388</v>
      </c>
      <c r="L7" s="19" t="s">
        <v>1</v>
      </c>
      <c r="M7" s="27" t="s">
        <v>1</v>
      </c>
      <c r="N7" s="3" t="str">
        <f>IF(ISERROR(F7-J7-M7),"..",F7-J7-M7)</f>
        <v>..</v>
      </c>
      <c r="P7" s="35">
        <v>12780.094570117681</v>
      </c>
      <c r="Q7" s="36">
        <f>R7+S7</f>
        <v>9610.0501890156229</v>
      </c>
      <c r="R7" s="37">
        <v>965.47197028323819</v>
      </c>
      <c r="S7" s="35">
        <v>8644.5782187323839</v>
      </c>
      <c r="T7" s="45">
        <v>2446.4263395648363</v>
      </c>
      <c r="U7" s="33" t="s">
        <v>1</v>
      </c>
      <c r="V7" s="34" t="s">
        <v>1</v>
      </c>
      <c r="W7" s="35">
        <v>0</v>
      </c>
      <c r="X7" s="45" t="s">
        <v>1</v>
      </c>
      <c r="Y7" s="33" t="s">
        <v>1</v>
      </c>
      <c r="Z7" s="34" t="s">
        <v>1</v>
      </c>
      <c r="AA7" s="48" t="s">
        <v>1</v>
      </c>
      <c r="AB7" s="34" t="str">
        <f>IF(ISERROR(T7-X7-AA7),"..",T7-X7-AA7)</f>
        <v>..</v>
      </c>
      <c r="AD7" s="35">
        <v>141041.56655149887</v>
      </c>
      <c r="AE7" s="36">
        <f>AF7+AG7</f>
        <v>124053.0188771769</v>
      </c>
      <c r="AF7" s="37">
        <v>8601.0617763134069</v>
      </c>
      <c r="AG7" s="35">
        <v>115451.9571008635</v>
      </c>
      <c r="AH7" s="35">
        <v>39408.084608174329</v>
      </c>
      <c r="AI7" s="36">
        <v>35873.216142997509</v>
      </c>
      <c r="AJ7" s="34" t="s">
        <v>1</v>
      </c>
      <c r="AK7" s="48" t="s">
        <v>1</v>
      </c>
      <c r="AL7" s="44" t="s">
        <v>1</v>
      </c>
      <c r="AM7" s="36">
        <v>3052.0956682582691</v>
      </c>
      <c r="AN7" s="34" t="s">
        <v>1</v>
      </c>
      <c r="AO7" s="48" t="s">
        <v>1</v>
      </c>
      <c r="AP7" s="34" t="str">
        <f>IF(ISERROR(AH7-AL7-AO7),"..",AH7-AL7-AO7)</f>
        <v>..</v>
      </c>
      <c r="AQ7" s="16"/>
    </row>
    <row r="8" spans="1:71">
      <c r="A8" s="9">
        <v>2001</v>
      </c>
      <c r="B8" s="24">
        <v>1058086.8584441554</v>
      </c>
      <c r="C8" s="33">
        <f t="shared" ref="C8:C17" si="0">D8+E8</f>
        <v>878361.07268988411</v>
      </c>
      <c r="D8" s="37">
        <v>76284.378194207835</v>
      </c>
      <c r="E8" s="35">
        <v>802076.69449567632</v>
      </c>
      <c r="F8" s="45">
        <v>59716.195531183315</v>
      </c>
      <c r="G8" s="36">
        <v>45503.232266504281</v>
      </c>
      <c r="H8" s="19" t="s">
        <v>1</v>
      </c>
      <c r="I8" s="27" t="s">
        <v>1</v>
      </c>
      <c r="J8" s="45">
        <v>8775.5006227184876</v>
      </c>
      <c r="K8" s="36">
        <v>5437.4626419605493</v>
      </c>
      <c r="L8" s="19" t="s">
        <v>1</v>
      </c>
      <c r="M8" s="27" t="s">
        <v>1</v>
      </c>
      <c r="N8" s="3" t="str">
        <f t="shared" ref="N8:N19" si="1">IF(ISERROR(F8-J8-M8),"..",F8-J8-M8)</f>
        <v>..</v>
      </c>
      <c r="P8" s="35">
        <v>12998.294529100451</v>
      </c>
      <c r="Q8" s="36">
        <f t="shared" ref="Q8:Q17" si="2">R8+S8</f>
        <v>9689.8459860340445</v>
      </c>
      <c r="R8" s="37">
        <v>998.49495434143353</v>
      </c>
      <c r="S8" s="35">
        <v>8691.3510316926113</v>
      </c>
      <c r="T8" s="45">
        <v>2201.1535185069397</v>
      </c>
      <c r="U8" s="33" t="s">
        <v>1</v>
      </c>
      <c r="V8" s="34" t="s">
        <v>1</v>
      </c>
      <c r="W8" s="35">
        <v>0</v>
      </c>
      <c r="X8" s="45" t="s">
        <v>1</v>
      </c>
      <c r="Y8" s="33" t="s">
        <v>1</v>
      </c>
      <c r="Z8" s="34" t="s">
        <v>1</v>
      </c>
      <c r="AA8" s="48" t="s">
        <v>1</v>
      </c>
      <c r="AB8" s="34" t="str">
        <f t="shared" ref="AB8:AB19" si="3">IF(ISERROR(T8-X8-AA8),"..",T8-X8-AA8)</f>
        <v>..</v>
      </c>
      <c r="AD8" s="35">
        <v>150524.10009526796</v>
      </c>
      <c r="AE8" s="36">
        <f t="shared" ref="AE8:AE17" si="4">AF8+AG8</f>
        <v>132350.03559333109</v>
      </c>
      <c r="AF8" s="37">
        <v>8992.6404974836169</v>
      </c>
      <c r="AG8" s="35">
        <v>123357.39509584749</v>
      </c>
      <c r="AH8" s="35">
        <v>38825.429777989222</v>
      </c>
      <c r="AI8" s="36">
        <v>34696.622938275235</v>
      </c>
      <c r="AJ8" s="34" t="s">
        <v>1</v>
      </c>
      <c r="AK8" s="48" t="s">
        <v>1</v>
      </c>
      <c r="AL8" s="44" t="s">
        <v>1</v>
      </c>
      <c r="AM8" s="36">
        <v>3628.0842545991591</v>
      </c>
      <c r="AN8" s="34" t="s">
        <v>1</v>
      </c>
      <c r="AO8" s="48" t="s">
        <v>1</v>
      </c>
      <c r="AP8" s="34" t="str">
        <f t="shared" ref="AP8:AP19" si="5">IF(ISERROR(AH8-AL8-AO8),"..",AH8-AL8-AO8)</f>
        <v>..</v>
      </c>
      <c r="AQ8" s="16"/>
    </row>
    <row r="9" spans="1:71">
      <c r="A9" s="9">
        <v>2002</v>
      </c>
      <c r="B9" s="24">
        <v>1095597.9986071209</v>
      </c>
      <c r="C9" s="33">
        <f t="shared" si="0"/>
        <v>905505.42474378902</v>
      </c>
      <c r="D9" s="37">
        <v>80057.62868785813</v>
      </c>
      <c r="E9" s="35">
        <v>825447.7960559309</v>
      </c>
      <c r="F9" s="45">
        <v>53763.165713197923</v>
      </c>
      <c r="G9" s="36">
        <v>39870.477919119476</v>
      </c>
      <c r="H9" s="19" t="s">
        <v>1</v>
      </c>
      <c r="I9" s="27" t="s">
        <v>1</v>
      </c>
      <c r="J9" s="45">
        <v>8601.6387803306843</v>
      </c>
      <c r="K9" s="36">
        <v>5291.0490137477582</v>
      </c>
      <c r="L9" s="19" t="s">
        <v>1</v>
      </c>
      <c r="M9" s="27" t="s">
        <v>1</v>
      </c>
      <c r="N9" s="3" t="str">
        <f t="shared" si="1"/>
        <v>..</v>
      </c>
      <c r="P9" s="35">
        <v>15220.23477280812</v>
      </c>
      <c r="Q9" s="36">
        <f t="shared" si="2"/>
        <v>11667.995099410597</v>
      </c>
      <c r="R9" s="37">
        <v>1030.2170329670332</v>
      </c>
      <c r="S9" s="35">
        <v>10637.778066443563</v>
      </c>
      <c r="T9" s="45">
        <v>3984.1828967112656</v>
      </c>
      <c r="U9" s="33" t="s">
        <v>1</v>
      </c>
      <c r="V9" s="34" t="s">
        <v>1</v>
      </c>
      <c r="W9" s="35">
        <v>0</v>
      </c>
      <c r="X9" s="45" t="s">
        <v>1</v>
      </c>
      <c r="Y9" s="33" t="s">
        <v>1</v>
      </c>
      <c r="Z9" s="34" t="s">
        <v>1</v>
      </c>
      <c r="AA9" s="48" t="s">
        <v>1</v>
      </c>
      <c r="AB9" s="34" t="str">
        <f t="shared" si="3"/>
        <v>..</v>
      </c>
      <c r="AD9" s="35">
        <v>146337.7384906458</v>
      </c>
      <c r="AE9" s="36">
        <f t="shared" si="4"/>
        <v>127102.07356684459</v>
      </c>
      <c r="AF9" s="37">
        <v>9434.7391143777822</v>
      </c>
      <c r="AG9" s="35">
        <v>117667.33445246681</v>
      </c>
      <c r="AH9" s="35">
        <v>32510.867048330794</v>
      </c>
      <c r="AI9" s="36">
        <v>28447.643259075005</v>
      </c>
      <c r="AJ9" s="34" t="s">
        <v>1</v>
      </c>
      <c r="AK9" s="48" t="s">
        <v>1</v>
      </c>
      <c r="AL9" s="44" t="s">
        <v>1</v>
      </c>
      <c r="AM9" s="36">
        <v>3567.8605124675578</v>
      </c>
      <c r="AN9" s="34" t="s">
        <v>1</v>
      </c>
      <c r="AO9" s="48" t="s">
        <v>1</v>
      </c>
      <c r="AP9" s="34" t="str">
        <f t="shared" si="5"/>
        <v>..</v>
      </c>
      <c r="AQ9" s="16"/>
    </row>
    <row r="10" spans="1:71">
      <c r="A10" s="9">
        <v>2003</v>
      </c>
      <c r="B10" s="24">
        <v>1157136.381436395</v>
      </c>
      <c r="C10" s="33">
        <f t="shared" si="0"/>
        <v>955034.85410983977</v>
      </c>
      <c r="D10" s="37">
        <v>83035.260666718284</v>
      </c>
      <c r="E10" s="35">
        <v>871999.59344312153</v>
      </c>
      <c r="F10" s="45">
        <v>71830.168716718632</v>
      </c>
      <c r="G10" s="36">
        <v>56561.11861424995</v>
      </c>
      <c r="H10" s="19" t="s">
        <v>1</v>
      </c>
      <c r="I10" s="27" t="s">
        <v>1</v>
      </c>
      <c r="J10" s="45">
        <v>9320.2007300837449</v>
      </c>
      <c r="K10" s="36">
        <v>5948.8493723849369</v>
      </c>
      <c r="L10" s="19" t="s">
        <v>1</v>
      </c>
      <c r="M10" s="27" t="s">
        <v>1</v>
      </c>
      <c r="N10" s="3" t="str">
        <f t="shared" si="1"/>
        <v>..</v>
      </c>
      <c r="P10" s="35">
        <v>16812.881050041018</v>
      </c>
      <c r="Q10" s="36">
        <f t="shared" si="2"/>
        <v>13081.019367318784</v>
      </c>
      <c r="R10" s="37">
        <v>1075.5485838105558</v>
      </c>
      <c r="S10" s="35">
        <v>12005.470783508228</v>
      </c>
      <c r="T10" s="45">
        <v>4915.6594504189061</v>
      </c>
      <c r="U10" s="33" t="s">
        <v>1</v>
      </c>
      <c r="V10" s="34" t="s">
        <v>1</v>
      </c>
      <c r="W10" s="35">
        <v>0</v>
      </c>
      <c r="X10" s="45" t="s">
        <v>1</v>
      </c>
      <c r="Y10" s="33" t="s">
        <v>1</v>
      </c>
      <c r="Z10" s="34" t="s">
        <v>1</v>
      </c>
      <c r="AA10" s="48" t="s">
        <v>1</v>
      </c>
      <c r="AB10" s="34" t="str">
        <f t="shared" si="3"/>
        <v>..</v>
      </c>
      <c r="AD10" s="35">
        <v>166026.4493883019</v>
      </c>
      <c r="AE10" s="36">
        <f t="shared" si="4"/>
        <v>145238.87287377316</v>
      </c>
      <c r="AF10" s="37">
        <v>9978.6699916723992</v>
      </c>
      <c r="AG10" s="35">
        <v>135260.20288210077</v>
      </c>
      <c r="AH10" s="35">
        <v>45278.672509031065</v>
      </c>
      <c r="AI10" s="36">
        <v>40859.294588936726</v>
      </c>
      <c r="AJ10" s="34" t="s">
        <v>1</v>
      </c>
      <c r="AK10" s="48" t="s">
        <v>1</v>
      </c>
      <c r="AL10" s="44" t="s">
        <v>1</v>
      </c>
      <c r="AM10" s="36">
        <v>4014.4869158744491</v>
      </c>
      <c r="AN10" s="34" t="s">
        <v>1</v>
      </c>
      <c r="AO10" s="48" t="s">
        <v>1</v>
      </c>
      <c r="AP10" s="34" t="str">
        <f t="shared" si="5"/>
        <v>..</v>
      </c>
      <c r="AQ10" s="16"/>
    </row>
    <row r="11" spans="1:71">
      <c r="A11" s="9">
        <v>2004</v>
      </c>
      <c r="B11" s="24">
        <v>1231466.7844636615</v>
      </c>
      <c r="C11" s="33">
        <f t="shared" si="0"/>
        <v>1021384.0782797555</v>
      </c>
      <c r="D11" s="37">
        <v>86697.678730447573</v>
      </c>
      <c r="E11" s="35">
        <v>934686.399549308</v>
      </c>
      <c r="F11" s="45">
        <v>85734.075052197164</v>
      </c>
      <c r="G11" s="36">
        <v>65998.951744592559</v>
      </c>
      <c r="H11" s="19" t="s">
        <v>1</v>
      </c>
      <c r="I11" s="27" t="s">
        <v>1</v>
      </c>
      <c r="J11" s="45">
        <v>12701.964311788704</v>
      </c>
      <c r="K11" s="36">
        <v>7033.1589958158993</v>
      </c>
      <c r="L11" s="19" t="s">
        <v>1</v>
      </c>
      <c r="M11" s="27" t="s">
        <v>1</v>
      </c>
      <c r="N11" s="3" t="str">
        <f t="shared" si="1"/>
        <v>..</v>
      </c>
      <c r="P11" s="35">
        <v>18082.343410382804</v>
      </c>
      <c r="Q11" s="36">
        <f t="shared" si="2"/>
        <v>14300.481587909851</v>
      </c>
      <c r="R11" s="37">
        <v>1109.5722643553629</v>
      </c>
      <c r="S11" s="35">
        <v>13190.909323554488</v>
      </c>
      <c r="T11" s="45">
        <v>5705.4939508565712</v>
      </c>
      <c r="U11" s="33" t="s">
        <v>1</v>
      </c>
      <c r="V11" s="34" t="s">
        <v>1</v>
      </c>
      <c r="W11" s="35">
        <v>0</v>
      </c>
      <c r="X11" s="45" t="s">
        <v>1</v>
      </c>
      <c r="Y11" s="33" t="s">
        <v>1</v>
      </c>
      <c r="Z11" s="34" t="s">
        <v>1</v>
      </c>
      <c r="AA11" s="48" t="s">
        <v>1</v>
      </c>
      <c r="AB11" s="34" t="str">
        <f t="shared" si="3"/>
        <v>..</v>
      </c>
      <c r="AD11" s="35">
        <v>185637.25750404454</v>
      </c>
      <c r="AE11" s="36">
        <f t="shared" si="4"/>
        <v>163332.36689069137</v>
      </c>
      <c r="AF11" s="37">
        <v>10495.458807342771</v>
      </c>
      <c r="AG11" s="35">
        <v>152836.90808334859</v>
      </c>
      <c r="AH11" s="35">
        <v>53715.088965949508</v>
      </c>
      <c r="AI11" s="36">
        <v>48375.152829902072</v>
      </c>
      <c r="AJ11" s="34" t="s">
        <v>1</v>
      </c>
      <c r="AK11" s="48" t="s">
        <v>1</v>
      </c>
      <c r="AL11" s="44" t="s">
        <v>1</v>
      </c>
      <c r="AM11" s="36">
        <v>4844.1482055032184</v>
      </c>
      <c r="AN11" s="34" t="s">
        <v>1</v>
      </c>
      <c r="AO11" s="48" t="s">
        <v>1</v>
      </c>
      <c r="AP11" s="34" t="str">
        <f t="shared" si="5"/>
        <v>..</v>
      </c>
      <c r="AQ11" s="16"/>
    </row>
    <row r="12" spans="1:71">
      <c r="A12" s="9">
        <v>2005</v>
      </c>
      <c r="B12" s="24">
        <v>1312700.6658859779</v>
      </c>
      <c r="C12" s="33">
        <f t="shared" si="0"/>
        <v>1090847.0690327995</v>
      </c>
      <c r="D12" s="37">
        <v>90588.688680888954</v>
      </c>
      <c r="E12" s="35">
        <v>1000258.3803519105</v>
      </c>
      <c r="F12" s="45">
        <v>111092.01741316098</v>
      </c>
      <c r="G12" s="36">
        <v>86749.208234657286</v>
      </c>
      <c r="H12" s="19" t="s">
        <v>1</v>
      </c>
      <c r="I12" s="27" t="s">
        <v>1</v>
      </c>
      <c r="J12" s="45">
        <v>16074.683057762508</v>
      </c>
      <c r="K12" s="36">
        <v>8268.1261207411826</v>
      </c>
      <c r="L12" s="19" t="s">
        <v>1</v>
      </c>
      <c r="M12" s="27" t="s">
        <v>1</v>
      </c>
      <c r="N12" s="3" t="str">
        <f t="shared" si="1"/>
        <v>..</v>
      </c>
      <c r="P12" s="35">
        <v>20634.683312522237</v>
      </c>
      <c r="Q12" s="36">
        <f t="shared" si="2"/>
        <v>16717.919124071806</v>
      </c>
      <c r="R12" s="37">
        <v>1156.3047902801422</v>
      </c>
      <c r="S12" s="35">
        <v>15561.614333791664</v>
      </c>
      <c r="T12" s="45">
        <v>7714.5904479804922</v>
      </c>
      <c r="U12" s="33" t="s">
        <v>1</v>
      </c>
      <c r="V12" s="34" t="s">
        <v>1</v>
      </c>
      <c r="W12" s="35">
        <v>0</v>
      </c>
      <c r="X12" s="45" t="s">
        <v>1</v>
      </c>
      <c r="Y12" s="33" t="s">
        <v>1</v>
      </c>
      <c r="Z12" s="34" t="s">
        <v>1</v>
      </c>
      <c r="AA12" s="48" t="s">
        <v>1</v>
      </c>
      <c r="AB12" s="34" t="str">
        <f t="shared" si="3"/>
        <v>..</v>
      </c>
      <c r="AD12" s="35">
        <v>215234.02560448917</v>
      </c>
      <c r="AE12" s="36">
        <f t="shared" si="4"/>
        <v>191082.73515311914</v>
      </c>
      <c r="AF12" s="37">
        <v>11045.927553495781</v>
      </c>
      <c r="AG12" s="35">
        <v>180036.80759962337</v>
      </c>
      <c r="AH12" s="35">
        <v>69962.022748094634</v>
      </c>
      <c r="AI12" s="36">
        <v>63440.974903755319</v>
      </c>
      <c r="AJ12" s="34" t="s">
        <v>1</v>
      </c>
      <c r="AK12" s="48" t="s">
        <v>1</v>
      </c>
      <c r="AL12" s="44" t="s">
        <v>1</v>
      </c>
      <c r="AM12" s="36">
        <v>5859.9285929367225</v>
      </c>
      <c r="AN12" s="34" t="s">
        <v>1</v>
      </c>
      <c r="AO12" s="48" t="s">
        <v>1</v>
      </c>
      <c r="AP12" s="34" t="str">
        <f t="shared" si="5"/>
        <v>..</v>
      </c>
      <c r="AQ12" s="16"/>
    </row>
    <row r="13" spans="1:71">
      <c r="A13" s="9">
        <v>2006</v>
      </c>
      <c r="B13" s="24">
        <v>1388356.5533718222</v>
      </c>
      <c r="C13" s="33">
        <f t="shared" si="0"/>
        <v>1151682.8061608458</v>
      </c>
      <c r="D13" s="37">
        <v>95744.375822750502</v>
      </c>
      <c r="E13" s="35">
        <v>1055938.4303380952</v>
      </c>
      <c r="F13" s="45">
        <v>117150.33521252364</v>
      </c>
      <c r="G13" s="36">
        <v>86281.059769492756</v>
      </c>
      <c r="H13" s="19" t="s">
        <v>1</v>
      </c>
      <c r="I13" s="27" t="s">
        <v>1</v>
      </c>
      <c r="J13" s="45">
        <v>20275.506764011167</v>
      </c>
      <c r="K13" s="36">
        <v>10593.768679019724</v>
      </c>
      <c r="L13" s="19" t="s">
        <v>1</v>
      </c>
      <c r="M13" s="27" t="s">
        <v>1</v>
      </c>
      <c r="N13" s="3" t="str">
        <f t="shared" si="1"/>
        <v>..</v>
      </c>
      <c r="P13" s="35">
        <v>24811.886253421129</v>
      </c>
      <c r="Q13" s="36">
        <f t="shared" si="2"/>
        <v>18793.000339796599</v>
      </c>
      <c r="R13" s="37">
        <v>1216.7468580715058</v>
      </c>
      <c r="S13" s="35">
        <v>17576.253481725093</v>
      </c>
      <c r="T13" s="45">
        <v>9397.5901275478282</v>
      </c>
      <c r="U13" s="33" t="s">
        <v>1</v>
      </c>
      <c r="V13" s="34" t="s">
        <v>1</v>
      </c>
      <c r="W13" s="35">
        <v>0</v>
      </c>
      <c r="X13" s="45" t="s">
        <v>1</v>
      </c>
      <c r="Y13" s="33" t="s">
        <v>1</v>
      </c>
      <c r="Z13" s="34" t="s">
        <v>1</v>
      </c>
      <c r="AA13" s="48" t="s">
        <v>1</v>
      </c>
      <c r="AB13" s="34" t="str">
        <f t="shared" si="3"/>
        <v>..</v>
      </c>
      <c r="AD13" s="35">
        <v>233778.03221322177</v>
      </c>
      <c r="AE13" s="36">
        <f t="shared" si="4"/>
        <v>207675.17236701454</v>
      </c>
      <c r="AF13" s="37">
        <v>12029.678699446033</v>
      </c>
      <c r="AG13" s="35">
        <v>195645.49366756852</v>
      </c>
      <c r="AH13" s="35">
        <v>70734.356031784817</v>
      </c>
      <c r="AI13" s="36">
        <v>62674.543701017275</v>
      </c>
      <c r="AJ13" s="34" t="s">
        <v>1</v>
      </c>
      <c r="AK13" s="48" t="s">
        <v>1</v>
      </c>
      <c r="AL13" s="44" t="s">
        <v>1</v>
      </c>
      <c r="AM13" s="36">
        <v>7316.887512367186</v>
      </c>
      <c r="AN13" s="34" t="s">
        <v>1</v>
      </c>
      <c r="AO13" s="48" t="s">
        <v>1</v>
      </c>
      <c r="AP13" s="34" t="str">
        <f t="shared" si="5"/>
        <v>..</v>
      </c>
      <c r="AQ13" s="16"/>
    </row>
    <row r="14" spans="1:71">
      <c r="A14" s="9">
        <v>2007</v>
      </c>
      <c r="B14" s="24">
        <v>1466692</v>
      </c>
      <c r="C14" s="33">
        <f t="shared" si="0"/>
        <v>1215970</v>
      </c>
      <c r="D14" s="37">
        <v>102235</v>
      </c>
      <c r="E14" s="35">
        <v>1113735</v>
      </c>
      <c r="F14" s="45">
        <v>122563</v>
      </c>
      <c r="G14" s="36">
        <v>88513</v>
      </c>
      <c r="H14" s="37">
        <v>68933</v>
      </c>
      <c r="I14" s="35">
        <v>19580</v>
      </c>
      <c r="J14" s="45">
        <v>23401</v>
      </c>
      <c r="K14" s="36">
        <v>10650</v>
      </c>
      <c r="L14" s="19">
        <v>8588</v>
      </c>
      <c r="M14" s="27">
        <v>2061</v>
      </c>
      <c r="N14" s="4">
        <f t="shared" si="1"/>
        <v>97101</v>
      </c>
      <c r="P14" s="35">
        <v>27998.5</v>
      </c>
      <c r="Q14" s="36">
        <f t="shared" si="2"/>
        <v>22853.472999999998</v>
      </c>
      <c r="R14" s="37">
        <v>1293.0999999999999</v>
      </c>
      <c r="S14" s="35">
        <v>21560.373</v>
      </c>
      <c r="T14" s="45">
        <v>12799</v>
      </c>
      <c r="U14" s="36" t="s">
        <v>1</v>
      </c>
      <c r="V14" s="37" t="s">
        <v>1</v>
      </c>
      <c r="W14" s="35">
        <v>0</v>
      </c>
      <c r="X14" s="45">
        <v>3169.1</v>
      </c>
      <c r="Y14" s="33" t="s">
        <v>1</v>
      </c>
      <c r="Z14" s="34" t="s">
        <v>1</v>
      </c>
      <c r="AA14" s="48">
        <v>14.1</v>
      </c>
      <c r="AB14" s="34">
        <f t="shared" si="3"/>
        <v>9615.7999999999993</v>
      </c>
      <c r="AD14" s="35">
        <v>250108.2</v>
      </c>
      <c r="AE14" s="36">
        <f t="shared" si="4"/>
        <v>221729.046</v>
      </c>
      <c r="AF14" s="37">
        <v>13679.5</v>
      </c>
      <c r="AG14" s="35">
        <v>208049.546</v>
      </c>
      <c r="AH14" s="45">
        <v>70422.5</v>
      </c>
      <c r="AI14" s="36">
        <v>62840.1</v>
      </c>
      <c r="AJ14" s="34" t="s">
        <v>1</v>
      </c>
      <c r="AK14" s="48" t="s">
        <v>1</v>
      </c>
      <c r="AL14" s="45">
        <v>674.4</v>
      </c>
      <c r="AM14" s="36">
        <v>6908</v>
      </c>
      <c r="AN14" s="34">
        <v>6613.6</v>
      </c>
      <c r="AO14" s="48">
        <v>294.5</v>
      </c>
      <c r="AP14" s="34">
        <f t="shared" si="5"/>
        <v>69453.600000000006</v>
      </c>
      <c r="AQ14" s="16"/>
    </row>
    <row r="15" spans="1:71">
      <c r="A15" s="9">
        <v>2008</v>
      </c>
      <c r="B15" s="24">
        <v>1551684</v>
      </c>
      <c r="C15" s="33">
        <f t="shared" si="0"/>
        <v>1281846.196</v>
      </c>
      <c r="D15" s="37">
        <v>108778</v>
      </c>
      <c r="E15" s="35">
        <v>1173068.196</v>
      </c>
      <c r="F15" s="45">
        <v>156755</v>
      </c>
      <c r="G15" s="36">
        <v>118706</v>
      </c>
      <c r="H15" s="37">
        <v>88635</v>
      </c>
      <c r="I15" s="35">
        <v>30071</v>
      </c>
      <c r="J15" s="45">
        <v>25746</v>
      </c>
      <c r="K15" s="36">
        <v>12303</v>
      </c>
      <c r="L15" s="19">
        <v>9813</v>
      </c>
      <c r="M15" s="27">
        <v>2490</v>
      </c>
      <c r="N15" s="4">
        <f t="shared" si="1"/>
        <v>128519</v>
      </c>
      <c r="P15" s="35">
        <v>29741.1</v>
      </c>
      <c r="Q15" s="36">
        <f t="shared" si="2"/>
        <v>25274.596000000001</v>
      </c>
      <c r="R15" s="37">
        <v>1359.9</v>
      </c>
      <c r="S15" s="35">
        <v>23914.696</v>
      </c>
      <c r="T15" s="45">
        <v>14597.2</v>
      </c>
      <c r="U15" s="36" t="s">
        <v>1</v>
      </c>
      <c r="V15" s="37" t="s">
        <v>1</v>
      </c>
      <c r="W15" s="35">
        <v>0</v>
      </c>
      <c r="X15" s="45">
        <v>2412.9</v>
      </c>
      <c r="Y15" s="33" t="s">
        <v>1</v>
      </c>
      <c r="Z15" s="34" t="s">
        <v>1</v>
      </c>
      <c r="AA15" s="48">
        <v>16.3</v>
      </c>
      <c r="AB15" s="34">
        <f t="shared" si="3"/>
        <v>12168.000000000002</v>
      </c>
      <c r="AD15" s="35">
        <v>287048.2</v>
      </c>
      <c r="AE15" s="36">
        <f t="shared" si="4"/>
        <v>255311.147</v>
      </c>
      <c r="AF15" s="37">
        <v>15418.7</v>
      </c>
      <c r="AG15" s="35">
        <v>239892.44699999999</v>
      </c>
      <c r="AH15" s="45">
        <v>92135.9</v>
      </c>
      <c r="AI15" s="36">
        <v>82679.3</v>
      </c>
      <c r="AJ15" s="34" t="s">
        <v>1</v>
      </c>
      <c r="AK15" s="48" t="s">
        <v>1</v>
      </c>
      <c r="AL15" s="45">
        <v>1322.9</v>
      </c>
      <c r="AM15" s="36">
        <v>8133.6</v>
      </c>
      <c r="AN15" s="34">
        <v>7737.1</v>
      </c>
      <c r="AO15" s="48">
        <v>396.5</v>
      </c>
      <c r="AP15" s="34">
        <f t="shared" si="5"/>
        <v>90416.5</v>
      </c>
      <c r="AQ15" s="16"/>
    </row>
    <row r="16" spans="1:71">
      <c r="A16" s="9">
        <v>2009</v>
      </c>
      <c r="B16" s="24">
        <v>1473183</v>
      </c>
      <c r="C16" s="33">
        <f t="shared" si="0"/>
        <v>1187023.328</v>
      </c>
      <c r="D16" s="37">
        <v>114484</v>
      </c>
      <c r="E16" s="35">
        <v>1072539.328</v>
      </c>
      <c r="F16" s="45">
        <v>90652</v>
      </c>
      <c r="G16" s="36">
        <v>62985</v>
      </c>
      <c r="H16" s="37">
        <v>41609</v>
      </c>
      <c r="I16" s="35">
        <v>21375</v>
      </c>
      <c r="J16" s="45">
        <v>17892</v>
      </c>
      <c r="K16" s="36">
        <v>9775</v>
      </c>
      <c r="L16" s="19">
        <v>7724</v>
      </c>
      <c r="M16" s="27">
        <v>2051</v>
      </c>
      <c r="N16" s="4">
        <f t="shared" si="1"/>
        <v>70709</v>
      </c>
      <c r="P16" s="35">
        <v>23225.3</v>
      </c>
      <c r="Q16" s="36">
        <f t="shared" si="2"/>
        <v>18158.376</v>
      </c>
      <c r="R16" s="37">
        <v>1504.3</v>
      </c>
      <c r="S16" s="35">
        <v>16654.076000000001</v>
      </c>
      <c r="T16" s="45">
        <v>7203</v>
      </c>
      <c r="U16" s="36" t="s">
        <v>1</v>
      </c>
      <c r="V16" s="37" t="s">
        <v>1</v>
      </c>
      <c r="W16" s="35">
        <v>0</v>
      </c>
      <c r="X16" s="45">
        <v>1234.7</v>
      </c>
      <c r="Y16" s="33" t="s">
        <v>1</v>
      </c>
      <c r="Z16" s="34" t="s">
        <v>1</v>
      </c>
      <c r="AA16" s="73">
        <f>AA15+(AA17-AA15)/2</f>
        <v>14.3</v>
      </c>
      <c r="AB16" s="34">
        <f t="shared" si="3"/>
        <v>5954</v>
      </c>
      <c r="AD16" s="35">
        <v>238704.1</v>
      </c>
      <c r="AE16" s="36">
        <f t="shared" si="4"/>
        <v>206483.91100000002</v>
      </c>
      <c r="AF16" s="37">
        <v>16207.7</v>
      </c>
      <c r="AG16" s="35">
        <v>190276.21100000001</v>
      </c>
      <c r="AH16" s="45">
        <v>52227.199999999997</v>
      </c>
      <c r="AI16" s="36">
        <v>44430.6</v>
      </c>
      <c r="AJ16" s="34" t="s">
        <v>1</v>
      </c>
      <c r="AK16" s="48" t="s">
        <v>1</v>
      </c>
      <c r="AL16" s="45">
        <v>1110.2</v>
      </c>
      <c r="AM16" s="36">
        <v>6686.4</v>
      </c>
      <c r="AN16" s="34">
        <v>6347.1</v>
      </c>
      <c r="AO16" s="48">
        <v>339.3</v>
      </c>
      <c r="AP16" s="34">
        <f t="shared" si="5"/>
        <v>50777.7</v>
      </c>
      <c r="AQ16" s="16"/>
    </row>
    <row r="17" spans="1:43">
      <c r="A17" s="9">
        <v>2010</v>
      </c>
      <c r="B17" s="24">
        <v>1564105</v>
      </c>
      <c r="C17" s="36">
        <f t="shared" si="0"/>
        <v>1269354.219</v>
      </c>
      <c r="D17" s="37">
        <v>119339</v>
      </c>
      <c r="E17" s="35">
        <v>1150015.219</v>
      </c>
      <c r="F17" s="45">
        <v>114686</v>
      </c>
      <c r="G17" s="36">
        <v>74804</v>
      </c>
      <c r="H17" s="37">
        <v>46671</v>
      </c>
      <c r="I17" s="35">
        <v>28133</v>
      </c>
      <c r="J17" s="45">
        <v>25829</v>
      </c>
      <c r="K17" s="36">
        <v>14054</v>
      </c>
      <c r="L17" s="19">
        <v>11107</v>
      </c>
      <c r="M17" s="27">
        <v>2947</v>
      </c>
      <c r="N17" s="3">
        <f t="shared" si="1"/>
        <v>85910</v>
      </c>
      <c r="P17" s="35">
        <v>27176</v>
      </c>
      <c r="Q17" s="36">
        <f t="shared" si="2"/>
        <v>21923.993000000002</v>
      </c>
      <c r="R17" s="37">
        <v>1579.2</v>
      </c>
      <c r="S17" s="35">
        <v>20344.793000000001</v>
      </c>
      <c r="T17" s="45">
        <v>10203.1</v>
      </c>
      <c r="U17" s="36" t="s">
        <v>1</v>
      </c>
      <c r="V17" s="37" t="s">
        <v>1</v>
      </c>
      <c r="W17" s="35">
        <v>0</v>
      </c>
      <c r="X17" s="45">
        <v>2466</v>
      </c>
      <c r="Y17" s="33" t="s">
        <v>1</v>
      </c>
      <c r="Z17" s="34" t="s">
        <v>1</v>
      </c>
      <c r="AA17" s="48">
        <v>12.3</v>
      </c>
      <c r="AB17" s="34">
        <f t="shared" si="3"/>
        <v>7724.8</v>
      </c>
      <c r="AD17" s="35">
        <v>261657.3</v>
      </c>
      <c r="AE17" s="36">
        <f t="shared" si="4"/>
        <v>228432.226</v>
      </c>
      <c r="AF17" s="37">
        <v>16406.3</v>
      </c>
      <c r="AG17" s="35">
        <v>212025.92600000001</v>
      </c>
      <c r="AH17" s="45">
        <v>63460.9</v>
      </c>
      <c r="AI17" s="36">
        <v>52690.9</v>
      </c>
      <c r="AJ17" s="34" t="s">
        <v>1</v>
      </c>
      <c r="AK17" s="48" t="s">
        <v>1</v>
      </c>
      <c r="AL17" s="45">
        <v>1152.9000000000001</v>
      </c>
      <c r="AM17" s="36">
        <v>9617</v>
      </c>
      <c r="AN17" s="34">
        <v>9191.6</v>
      </c>
      <c r="AO17" s="48">
        <v>425.4</v>
      </c>
      <c r="AP17" s="34">
        <f t="shared" si="5"/>
        <v>61882.6</v>
      </c>
      <c r="AQ17" s="16"/>
    </row>
    <row r="18" spans="1:43">
      <c r="A18" s="9">
        <v>2011</v>
      </c>
      <c r="B18" s="24" t="s">
        <v>1</v>
      </c>
      <c r="C18" s="36" t="s">
        <v>1</v>
      </c>
      <c r="D18" s="37" t="s">
        <v>1</v>
      </c>
      <c r="E18" s="35" t="s">
        <v>1</v>
      </c>
      <c r="F18" s="45" t="s">
        <v>1</v>
      </c>
      <c r="G18" s="36" t="s">
        <v>1</v>
      </c>
      <c r="H18" s="37" t="s">
        <v>1</v>
      </c>
      <c r="I18" s="35" t="s">
        <v>1</v>
      </c>
      <c r="J18" s="45" t="s">
        <v>1</v>
      </c>
      <c r="K18" s="36" t="s">
        <v>1</v>
      </c>
      <c r="L18" s="19" t="s">
        <v>1</v>
      </c>
      <c r="M18" s="27" t="s">
        <v>1</v>
      </c>
      <c r="N18" s="3" t="str">
        <f t="shared" si="1"/>
        <v>..</v>
      </c>
      <c r="P18" s="35" t="s">
        <v>1</v>
      </c>
      <c r="Q18" s="36" t="s">
        <v>1</v>
      </c>
      <c r="R18" s="37" t="s">
        <v>1</v>
      </c>
      <c r="S18" s="35" t="s">
        <v>1</v>
      </c>
      <c r="T18" s="45" t="s">
        <v>1</v>
      </c>
      <c r="U18" s="36" t="s">
        <v>1</v>
      </c>
      <c r="V18" s="37" t="s">
        <v>1</v>
      </c>
      <c r="W18" s="35">
        <v>0</v>
      </c>
      <c r="X18" s="45" t="s">
        <v>1</v>
      </c>
      <c r="Y18" s="36" t="s">
        <v>1</v>
      </c>
      <c r="Z18" s="34" t="s">
        <v>1</v>
      </c>
      <c r="AA18" s="48" t="s">
        <v>1</v>
      </c>
      <c r="AB18" s="34" t="str">
        <f t="shared" si="3"/>
        <v>..</v>
      </c>
      <c r="AD18" s="35" t="s">
        <v>1</v>
      </c>
      <c r="AE18" s="36" t="s">
        <v>1</v>
      </c>
      <c r="AF18" s="37" t="s">
        <v>1</v>
      </c>
      <c r="AG18" s="35" t="s">
        <v>1</v>
      </c>
      <c r="AH18" s="45" t="s">
        <v>1</v>
      </c>
      <c r="AI18" s="36" t="s">
        <v>1</v>
      </c>
      <c r="AJ18" s="37" t="s">
        <v>1</v>
      </c>
      <c r="AK18" s="35" t="s">
        <v>1</v>
      </c>
      <c r="AL18" s="45" t="s">
        <v>1</v>
      </c>
      <c r="AM18" s="36" t="s">
        <v>1</v>
      </c>
      <c r="AN18" s="34" t="s">
        <v>1</v>
      </c>
      <c r="AO18" s="48" t="s">
        <v>1</v>
      </c>
      <c r="AP18" s="34" t="str">
        <f t="shared" si="5"/>
        <v>..</v>
      </c>
      <c r="AQ18" s="16"/>
    </row>
    <row r="19" spans="1:43">
      <c r="A19" s="9">
        <v>2012</v>
      </c>
      <c r="B19" s="24" t="s">
        <v>1</v>
      </c>
      <c r="C19" s="36" t="s">
        <v>1</v>
      </c>
      <c r="D19" s="37" t="s">
        <v>1</v>
      </c>
      <c r="E19" s="35" t="s">
        <v>1</v>
      </c>
      <c r="F19" s="45" t="s">
        <v>1</v>
      </c>
      <c r="G19" s="36" t="s">
        <v>1</v>
      </c>
      <c r="H19" s="37" t="s">
        <v>1</v>
      </c>
      <c r="I19" s="35" t="s">
        <v>1</v>
      </c>
      <c r="J19" s="45" t="s">
        <v>1</v>
      </c>
      <c r="K19" s="36" t="s">
        <v>1</v>
      </c>
      <c r="L19" s="19" t="s">
        <v>1</v>
      </c>
      <c r="M19" s="27" t="s">
        <v>1</v>
      </c>
      <c r="N19" s="3" t="str">
        <f t="shared" si="1"/>
        <v>..</v>
      </c>
      <c r="P19" s="35" t="s">
        <v>1</v>
      </c>
      <c r="Q19" s="36" t="s">
        <v>1</v>
      </c>
      <c r="R19" s="37" t="s">
        <v>1</v>
      </c>
      <c r="S19" s="35" t="s">
        <v>1</v>
      </c>
      <c r="T19" s="45" t="s">
        <v>1</v>
      </c>
      <c r="U19" s="36" t="s">
        <v>1</v>
      </c>
      <c r="V19" s="37" t="s">
        <v>1</v>
      </c>
      <c r="W19" s="35">
        <v>0</v>
      </c>
      <c r="X19" s="45" t="s">
        <v>1</v>
      </c>
      <c r="Y19" s="36" t="s">
        <v>1</v>
      </c>
      <c r="Z19" s="34" t="s">
        <v>1</v>
      </c>
      <c r="AA19" s="48" t="s">
        <v>1</v>
      </c>
      <c r="AB19" s="34" t="str">
        <f t="shared" si="3"/>
        <v>..</v>
      </c>
      <c r="AD19" s="35" t="s">
        <v>1</v>
      </c>
      <c r="AE19" s="36" t="s">
        <v>1</v>
      </c>
      <c r="AF19" s="37" t="s">
        <v>1</v>
      </c>
      <c r="AG19" s="35" t="s">
        <v>1</v>
      </c>
      <c r="AH19" s="45" t="s">
        <v>1</v>
      </c>
      <c r="AI19" s="36" t="s">
        <v>1</v>
      </c>
      <c r="AJ19" s="37" t="s">
        <v>1</v>
      </c>
      <c r="AK19" s="35" t="s">
        <v>1</v>
      </c>
      <c r="AL19" s="45" t="s">
        <v>1</v>
      </c>
      <c r="AM19" s="36" t="s">
        <v>1</v>
      </c>
      <c r="AN19" s="34" t="s">
        <v>1</v>
      </c>
      <c r="AO19" s="48" t="s">
        <v>1</v>
      </c>
      <c r="AP19" s="34" t="str">
        <f t="shared" si="5"/>
        <v>..</v>
      </c>
      <c r="AQ19" s="16"/>
    </row>
    <row r="21" spans="1:43">
      <c r="A21" s="12"/>
      <c r="B21" s="5" t="s">
        <v>3</v>
      </c>
      <c r="C21" s="5"/>
      <c r="D21" s="5"/>
      <c r="E21" s="5"/>
      <c r="F21" s="5"/>
      <c r="G21" s="5"/>
      <c r="H21" s="5"/>
      <c r="I21" s="5"/>
      <c r="J21" s="5"/>
      <c r="K21" s="5"/>
      <c r="L21" s="5"/>
      <c r="M21" s="5"/>
      <c r="N21" s="5"/>
      <c r="P21" s="5" t="s">
        <v>3</v>
      </c>
      <c r="Q21" s="5"/>
      <c r="R21" s="5"/>
      <c r="S21" s="5"/>
      <c r="T21" s="5"/>
      <c r="U21" s="5"/>
      <c r="V21" s="5"/>
      <c r="W21" s="5"/>
      <c r="X21" s="5"/>
      <c r="Y21" s="5"/>
      <c r="Z21" s="5"/>
      <c r="AA21" s="5"/>
      <c r="AB21" s="5"/>
      <c r="AD21" s="5" t="s">
        <v>3</v>
      </c>
      <c r="AE21" s="5"/>
      <c r="AF21" s="5"/>
      <c r="AG21" s="5"/>
      <c r="AH21" s="5"/>
      <c r="AI21" s="5"/>
      <c r="AJ21" s="5"/>
      <c r="AK21" s="5"/>
      <c r="AL21" s="5"/>
      <c r="AM21" s="5"/>
      <c r="AN21" s="5"/>
      <c r="AO21" s="5"/>
      <c r="AP21" s="5"/>
    </row>
    <row r="22" spans="1:43">
      <c r="A22" s="9" t="s">
        <v>92</v>
      </c>
      <c r="B22" s="25">
        <f t="shared" ref="B22:N24" si="6">IF(ISERROR((POWER(VLOOKUP(VALUE(RIGHT($A22,4)),$A$3:$AP$20,COLUMN(B$20),)/VLOOKUP(VALUE(LEFT($A22,4)),$A$3:$AP$20,COLUMN(B$20),),1/(VALUE(RIGHT($A22,4))-VALUE(LEFT($A22,4))))-1)*100),"..",(POWER(VLOOKUP(VALUE(RIGHT($A22,4)),$A$3:$AP$20,COLUMN(B$20),)/VLOOKUP(VALUE(LEFT($A22,4)),$A$3:$AP$20,COLUMN(B$20),),1/(VALUE(RIGHT($A22,4))-VALUE(LEFT($A22,4))))-1)*100)</f>
        <v>4.3164300343890627</v>
      </c>
      <c r="C22" s="38">
        <f t="shared" si="6"/>
        <v>4.0588588155164196</v>
      </c>
      <c r="D22" s="39">
        <f t="shared" si="6"/>
        <v>4.9225384287540752</v>
      </c>
      <c r="E22" s="40">
        <f t="shared" si="6"/>
        <v>3.9735781142074211</v>
      </c>
      <c r="F22" s="46">
        <f t="shared" si="6"/>
        <v>6.4918036360000819</v>
      </c>
      <c r="G22" s="38">
        <f t="shared" si="6"/>
        <v>4.7770678363635799</v>
      </c>
      <c r="H22" s="39" t="str">
        <f t="shared" si="6"/>
        <v>..</v>
      </c>
      <c r="I22" s="40" t="str">
        <f t="shared" si="6"/>
        <v>..</v>
      </c>
      <c r="J22" s="46">
        <f t="shared" si="6"/>
        <v>10.596723272149312</v>
      </c>
      <c r="K22" s="38">
        <f t="shared" si="6"/>
        <v>11.341609163229748</v>
      </c>
      <c r="L22" s="39" t="str">
        <f t="shared" si="6"/>
        <v>..</v>
      </c>
      <c r="M22" s="40" t="str">
        <f t="shared" si="6"/>
        <v>..</v>
      </c>
      <c r="N22" s="13" t="str">
        <f t="shared" si="6"/>
        <v>..</v>
      </c>
      <c r="P22" s="39">
        <f t="shared" ref="P22:AB24" si="7">IF(ISERROR((POWER(VLOOKUP(VALUE(RIGHT($A22,4)),$A$3:$AP$20,COLUMN(P$20),)/VLOOKUP(VALUE(LEFT($A22,4)),$A$3:$AP$20,COLUMN(P$20),),1/(VALUE(RIGHT($A22,4))-VALUE(LEFT($A22,4))))-1)*100),"..",(POWER(VLOOKUP(VALUE(RIGHT($A22,4)),$A$3:$AP$20,COLUMN(P$20),)/VLOOKUP(VALUE(LEFT($A22,4)),$A$3:$AP$20,COLUMN(P$20),),1/(VALUE(RIGHT($A22,4))-VALUE(LEFT($A22,4))))-1)*100)</f>
        <v>7.8363418092281423</v>
      </c>
      <c r="Q22" s="13">
        <f t="shared" si="7"/>
        <v>8.5973930582162073</v>
      </c>
      <c r="R22" s="13">
        <f t="shared" si="7"/>
        <v>5.0436361114396755</v>
      </c>
      <c r="S22" s="13">
        <f t="shared" si="7"/>
        <v>8.9358801668376167</v>
      </c>
      <c r="T22" s="13">
        <f t="shared" si="7"/>
        <v>15.350637732341399</v>
      </c>
      <c r="U22" s="13" t="str">
        <f t="shared" si="7"/>
        <v>..</v>
      </c>
      <c r="V22" s="13" t="str">
        <f t="shared" si="7"/>
        <v>..</v>
      </c>
      <c r="W22" s="13" t="str">
        <f t="shared" si="7"/>
        <v>..</v>
      </c>
      <c r="X22" s="13" t="str">
        <f t="shared" si="7"/>
        <v>..</v>
      </c>
      <c r="Y22" s="13" t="str">
        <f t="shared" si="7"/>
        <v>..</v>
      </c>
      <c r="Z22" s="13" t="str">
        <f t="shared" si="7"/>
        <v>..</v>
      </c>
      <c r="AA22" s="13" t="str">
        <f t="shared" si="7"/>
        <v>..</v>
      </c>
      <c r="AB22" s="13" t="str">
        <f t="shared" si="7"/>
        <v>..</v>
      </c>
      <c r="AD22" s="13">
        <f t="shared" ref="AD22:AP24" si="8">IF(ISERROR((POWER(VLOOKUP(VALUE(RIGHT($A22,4)),$A$3:$AP$20,COLUMN(AD$20),)/VLOOKUP(VALUE(LEFT($A22,4)),$A$3:$AP$20,COLUMN(AD$20),),1/(VALUE(RIGHT($A22,4))-VALUE(LEFT($A22,4))))-1)*100),"..",(POWER(VLOOKUP(VALUE(RIGHT($A22,4)),$A$3:$AP$20,COLUMN(AD$20),)/VLOOKUP(VALUE(LEFT($A22,4)),$A$3:$AP$20,COLUMN(AD$20),),1/(VALUE(RIGHT($A22,4))-VALUE(LEFT($A22,4))))-1)*100)</f>
        <v>6.3747551044962103</v>
      </c>
      <c r="AE22" s="13">
        <f t="shared" si="8"/>
        <v>6.2955304233444531</v>
      </c>
      <c r="AF22" s="13">
        <f t="shared" si="8"/>
        <v>6.6708751553393952</v>
      </c>
      <c r="AG22" s="13">
        <f t="shared" si="8"/>
        <v>6.2670848210587771</v>
      </c>
      <c r="AH22" s="13">
        <f t="shared" si="8"/>
        <v>4.8798578372219126</v>
      </c>
      <c r="AI22" s="13">
        <f t="shared" si="8"/>
        <v>3.9193759910213233</v>
      </c>
      <c r="AJ22" s="13" t="str">
        <f t="shared" si="8"/>
        <v>..</v>
      </c>
      <c r="AK22" s="13" t="str">
        <f t="shared" si="8"/>
        <v>..</v>
      </c>
      <c r="AL22" s="13" t="str">
        <f t="shared" si="8"/>
        <v>..</v>
      </c>
      <c r="AM22" s="13">
        <f t="shared" si="8"/>
        <v>12.161587453552736</v>
      </c>
      <c r="AN22" s="13" t="str">
        <f t="shared" si="8"/>
        <v>..</v>
      </c>
      <c r="AO22" s="13" t="str">
        <f t="shared" si="8"/>
        <v>..</v>
      </c>
      <c r="AP22" s="13" t="str">
        <f t="shared" si="8"/>
        <v>..</v>
      </c>
    </row>
    <row r="23" spans="1:43">
      <c r="A23" s="9" t="s">
        <v>83</v>
      </c>
      <c r="B23" s="25">
        <f t="shared" si="6"/>
        <v>5.2515734463298713</v>
      </c>
      <c r="C23" s="38">
        <f t="shared" si="6"/>
        <v>5.2007072760973383</v>
      </c>
      <c r="D23" s="39">
        <f t="shared" si="6"/>
        <v>4.7647097163257657</v>
      </c>
      <c r="E23" s="40">
        <f t="shared" si="6"/>
        <v>5.2414644552014389</v>
      </c>
      <c r="F23" s="46">
        <f t="shared" si="6"/>
        <v>10.444578104130752</v>
      </c>
      <c r="G23" s="38">
        <f t="shared" si="6"/>
        <v>9.4944464182988852</v>
      </c>
      <c r="H23" s="39" t="str">
        <f t="shared" si="6"/>
        <v>..</v>
      </c>
      <c r="I23" s="40" t="str">
        <f t="shared" si="6"/>
        <v>..</v>
      </c>
      <c r="J23" s="46">
        <f t="shared" si="6"/>
        <v>13.858171103232731</v>
      </c>
      <c r="K23" s="38">
        <f t="shared" si="6"/>
        <v>12.058904057527231</v>
      </c>
      <c r="L23" s="39" t="str">
        <f t="shared" si="6"/>
        <v>..</v>
      </c>
      <c r="M23" s="40" t="str">
        <f t="shared" si="6"/>
        <v>..</v>
      </c>
      <c r="N23" s="13" t="str">
        <f t="shared" si="6"/>
        <v>..</v>
      </c>
      <c r="P23" s="39">
        <f t="shared" si="7"/>
        <v>11.855473991464006</v>
      </c>
      <c r="Q23" s="13">
        <f t="shared" si="7"/>
        <v>13.173995982944131</v>
      </c>
      <c r="R23" s="13">
        <f t="shared" si="7"/>
        <v>4.2623457525878816</v>
      </c>
      <c r="S23" s="13">
        <f t="shared" si="7"/>
        <v>13.946707374733736</v>
      </c>
      <c r="T23" s="13">
        <f t="shared" si="7"/>
        <v>26.666979237430244</v>
      </c>
      <c r="U23" s="13" t="str">
        <f t="shared" si="7"/>
        <v>..</v>
      </c>
      <c r="V23" s="13" t="str">
        <f t="shared" si="7"/>
        <v>..</v>
      </c>
      <c r="W23" s="13" t="str">
        <f t="shared" si="7"/>
        <v>..</v>
      </c>
      <c r="X23" s="13" t="str">
        <f t="shared" si="7"/>
        <v>..</v>
      </c>
      <c r="Y23" s="13" t="str">
        <f t="shared" si="7"/>
        <v>..</v>
      </c>
      <c r="Z23" s="13" t="str">
        <f t="shared" si="7"/>
        <v>..</v>
      </c>
      <c r="AA23" s="13" t="str">
        <f t="shared" si="7"/>
        <v>..</v>
      </c>
      <c r="AB23" s="13" t="str">
        <f t="shared" si="7"/>
        <v>..</v>
      </c>
      <c r="AD23" s="13">
        <f t="shared" si="8"/>
        <v>8.5275790912571647</v>
      </c>
      <c r="AE23" s="13">
        <f t="shared" si="8"/>
        <v>8.6502550501617481</v>
      </c>
      <c r="AF23" s="13">
        <f t="shared" si="8"/>
        <v>6.8533907611597611</v>
      </c>
      <c r="AG23" s="13">
        <f t="shared" si="8"/>
        <v>8.7772123092186405</v>
      </c>
      <c r="AH23" s="13">
        <f t="shared" si="8"/>
        <v>8.6470692991976073</v>
      </c>
      <c r="AI23" s="13">
        <f t="shared" si="8"/>
        <v>8.338030496237403</v>
      </c>
      <c r="AJ23" s="13" t="str">
        <f t="shared" si="8"/>
        <v>..</v>
      </c>
      <c r="AK23" s="13" t="str">
        <f t="shared" si="8"/>
        <v>..</v>
      </c>
      <c r="AL23" s="13" t="str">
        <f t="shared" si="8"/>
        <v>..</v>
      </c>
      <c r="AM23" s="13">
        <f t="shared" si="8"/>
        <v>12.377449057449441</v>
      </c>
      <c r="AN23" s="13" t="str">
        <f t="shared" si="8"/>
        <v>..</v>
      </c>
      <c r="AO23" s="13" t="str">
        <f t="shared" si="8"/>
        <v>..</v>
      </c>
      <c r="AP23" s="13" t="str">
        <f t="shared" si="8"/>
        <v>..</v>
      </c>
    </row>
    <row r="24" spans="1:43">
      <c r="A24" s="9" t="s">
        <v>93</v>
      </c>
      <c r="B24" s="25">
        <f t="shared" si="6"/>
        <v>2.1666124647135909</v>
      </c>
      <c r="C24" s="38">
        <f t="shared" si="6"/>
        <v>1.4425108699061884</v>
      </c>
      <c r="D24" s="39">
        <f t="shared" si="6"/>
        <v>5.2917307046283835</v>
      </c>
      <c r="E24" s="40">
        <f t="shared" si="6"/>
        <v>1.0742606689192247</v>
      </c>
      <c r="F24" s="46">
        <f t="shared" si="6"/>
        <v>-2.1899064381089017</v>
      </c>
      <c r="G24" s="38">
        <f t="shared" si="6"/>
        <v>-5.4548503455585813</v>
      </c>
      <c r="H24" s="39">
        <f t="shared" si="6"/>
        <v>-12.190809070086605</v>
      </c>
      <c r="I24" s="40">
        <f t="shared" si="6"/>
        <v>12.8412234548827</v>
      </c>
      <c r="J24" s="46">
        <f t="shared" si="6"/>
        <v>3.3453781112843251</v>
      </c>
      <c r="K24" s="38">
        <f t="shared" si="6"/>
        <v>9.6857259140347161</v>
      </c>
      <c r="L24" s="39">
        <f t="shared" si="6"/>
        <v>8.9519260337018292</v>
      </c>
      <c r="M24" s="40">
        <f t="shared" si="6"/>
        <v>12.659386358115899</v>
      </c>
      <c r="N24" s="13">
        <f t="shared" si="6"/>
        <v>-3.9995345171016328</v>
      </c>
      <c r="P24" s="39">
        <f t="shared" si="7"/>
        <v>-0.98896744877629006</v>
      </c>
      <c r="Q24" s="13">
        <f t="shared" si="7"/>
        <v>-1.3745157064293467</v>
      </c>
      <c r="R24" s="13">
        <f t="shared" si="7"/>
        <v>6.8894907232424973</v>
      </c>
      <c r="S24" s="13">
        <f t="shared" si="7"/>
        <v>-1.9158118336191632</v>
      </c>
      <c r="T24" s="13">
        <f t="shared" si="7"/>
        <v>-7.2774497421195683</v>
      </c>
      <c r="U24" s="13" t="str">
        <f t="shared" si="7"/>
        <v>..</v>
      </c>
      <c r="V24" s="13" t="str">
        <f t="shared" si="7"/>
        <v>..</v>
      </c>
      <c r="W24" s="13" t="str">
        <f t="shared" si="7"/>
        <v>..</v>
      </c>
      <c r="X24" s="13">
        <f t="shared" si="7"/>
        <v>-8.0216298569217521</v>
      </c>
      <c r="Y24" s="13" t="str">
        <f t="shared" si="7"/>
        <v>..</v>
      </c>
      <c r="Z24" s="13" t="str">
        <f t="shared" si="7"/>
        <v>..</v>
      </c>
      <c r="AA24" s="13">
        <f t="shared" si="7"/>
        <v>-4.4504455518064701</v>
      </c>
      <c r="AB24" s="13">
        <f t="shared" si="7"/>
        <v>-7.0390384097582253</v>
      </c>
      <c r="AD24" s="13">
        <f t="shared" si="8"/>
        <v>1.51611171666719</v>
      </c>
      <c r="AE24" s="13">
        <f t="shared" si="8"/>
        <v>0.99772573840497536</v>
      </c>
      <c r="AF24" s="13">
        <f t="shared" si="8"/>
        <v>6.2462168639122684</v>
      </c>
      <c r="AG24" s="13">
        <f t="shared" si="8"/>
        <v>0.63307236524461352</v>
      </c>
      <c r="AH24" s="13">
        <f t="shared" si="8"/>
        <v>-3.4101267507129607</v>
      </c>
      <c r="AI24" s="13">
        <f t="shared" si="8"/>
        <v>-5.7026293795243488</v>
      </c>
      <c r="AJ24" s="13" t="str">
        <f t="shared" si="8"/>
        <v>..</v>
      </c>
      <c r="AK24" s="13" t="str">
        <f t="shared" si="8"/>
        <v>..</v>
      </c>
      <c r="AL24" s="13">
        <f t="shared" si="8"/>
        <v>19.570678191846124</v>
      </c>
      <c r="AM24" s="13">
        <f t="shared" si="8"/>
        <v>11.659521491904389</v>
      </c>
      <c r="AN24" s="13">
        <f t="shared" si="8"/>
        <v>11.596625886943901</v>
      </c>
      <c r="AO24" s="13">
        <f t="shared" si="8"/>
        <v>13.041365626023982</v>
      </c>
      <c r="AP24" s="13">
        <f t="shared" si="8"/>
        <v>-3.7742591168114292</v>
      </c>
    </row>
    <row r="25" spans="1:43">
      <c r="F25" s="74"/>
      <c r="H25" s="10"/>
      <c r="I25" s="10"/>
      <c r="J25" s="10"/>
      <c r="K25" s="10"/>
      <c r="L25" s="10"/>
      <c r="M25" s="10"/>
      <c r="N25" s="10"/>
    </row>
    <row r="26" spans="1:43">
      <c r="B26" t="s">
        <v>16</v>
      </c>
      <c r="C26" t="s">
        <v>43</v>
      </c>
      <c r="H26" s="10"/>
      <c r="I26" s="10"/>
      <c r="J26" s="10"/>
      <c r="K26" s="10"/>
      <c r="L26" s="10"/>
      <c r="M26" s="10"/>
      <c r="N26" s="10"/>
      <c r="P26" t="s">
        <v>16</v>
      </c>
      <c r="Q26" t="s">
        <v>21</v>
      </c>
      <c r="AD26" t="s">
        <v>16</v>
      </c>
      <c r="AE26" t="s">
        <v>21</v>
      </c>
    </row>
    <row r="27" spans="1:43">
      <c r="C27" t="s">
        <v>44</v>
      </c>
      <c r="H27" s="10"/>
      <c r="I27" s="10"/>
      <c r="J27" s="10"/>
      <c r="K27" s="10"/>
      <c r="L27" s="10"/>
      <c r="M27" s="10"/>
      <c r="N27" s="10"/>
      <c r="Q27" t="s">
        <v>22</v>
      </c>
      <c r="AE27" t="s">
        <v>22</v>
      </c>
    </row>
    <row r="28" spans="1:43">
      <c r="B28" t="s">
        <v>18</v>
      </c>
      <c r="C28" s="442" t="s">
        <v>90</v>
      </c>
      <c r="D28" s="442"/>
      <c r="E28" s="442"/>
      <c r="F28" s="442"/>
      <c r="G28" s="442"/>
      <c r="H28" s="442"/>
      <c r="I28" s="442"/>
      <c r="J28" s="442"/>
      <c r="K28" s="442"/>
      <c r="L28" s="442"/>
      <c r="M28" s="442"/>
      <c r="N28" s="442"/>
      <c r="P28" t="s">
        <v>18</v>
      </c>
      <c r="Q28" t="s">
        <v>91</v>
      </c>
      <c r="AD28" t="s">
        <v>18</v>
      </c>
      <c r="AE28" t="s">
        <v>91</v>
      </c>
    </row>
    <row r="29" spans="1:43">
      <c r="C29" s="442"/>
      <c r="D29" s="442"/>
      <c r="E29" s="442"/>
      <c r="F29" s="442"/>
      <c r="G29" s="442"/>
      <c r="H29" s="442"/>
      <c r="I29" s="442"/>
      <c r="J29" s="442"/>
      <c r="K29" s="442"/>
      <c r="L29" s="442"/>
      <c r="M29" s="442"/>
      <c r="N29" s="442"/>
      <c r="Q29" t="s">
        <v>89</v>
      </c>
      <c r="AE29" t="s">
        <v>89</v>
      </c>
    </row>
    <row r="30" spans="1:43">
      <c r="C30" t="s">
        <v>86</v>
      </c>
      <c r="AC30" s="11"/>
    </row>
    <row r="31" spans="1:43">
      <c r="AC31" s="11"/>
    </row>
    <row r="32" spans="1:43">
      <c r="AC32" s="11"/>
    </row>
    <row r="34" spans="1:43" ht="75">
      <c r="A34" s="8"/>
      <c r="B34" s="21" t="s">
        <v>7</v>
      </c>
      <c r="C34" s="26" t="s">
        <v>8</v>
      </c>
      <c r="D34" s="19" t="s">
        <v>9</v>
      </c>
      <c r="E34" s="27" t="s">
        <v>0</v>
      </c>
      <c r="F34" s="41" t="s">
        <v>10</v>
      </c>
      <c r="G34" s="26" t="s">
        <v>11</v>
      </c>
      <c r="H34" s="19" t="s">
        <v>12</v>
      </c>
      <c r="I34" s="27" t="s">
        <v>13</v>
      </c>
      <c r="J34" s="41" t="s">
        <v>19</v>
      </c>
      <c r="K34" s="26" t="s">
        <v>5</v>
      </c>
      <c r="L34" s="19" t="s">
        <v>14</v>
      </c>
      <c r="M34" s="27" t="s">
        <v>6</v>
      </c>
      <c r="N34" s="19" t="s">
        <v>15</v>
      </c>
      <c r="P34" s="27" t="s">
        <v>7</v>
      </c>
      <c r="Q34" s="26" t="s">
        <v>8</v>
      </c>
      <c r="R34" s="19" t="s">
        <v>9</v>
      </c>
      <c r="S34" s="27" t="s">
        <v>0</v>
      </c>
      <c r="T34" s="41" t="s">
        <v>10</v>
      </c>
      <c r="U34" s="26" t="s">
        <v>11</v>
      </c>
      <c r="V34" s="19" t="s">
        <v>12</v>
      </c>
      <c r="W34" s="27" t="s">
        <v>13</v>
      </c>
      <c r="X34" s="41" t="s">
        <v>19</v>
      </c>
      <c r="Y34" s="26" t="s">
        <v>5</v>
      </c>
      <c r="Z34" s="19" t="s">
        <v>14</v>
      </c>
      <c r="AA34" s="27" t="s">
        <v>6</v>
      </c>
      <c r="AB34" s="19" t="s">
        <v>15</v>
      </c>
      <c r="AD34" s="27" t="s">
        <v>7</v>
      </c>
      <c r="AE34" s="26" t="s">
        <v>8</v>
      </c>
      <c r="AF34" s="19" t="s">
        <v>9</v>
      </c>
      <c r="AG34" s="27" t="s">
        <v>0</v>
      </c>
      <c r="AH34" s="41" t="s">
        <v>10</v>
      </c>
      <c r="AI34" s="26" t="s">
        <v>11</v>
      </c>
      <c r="AJ34" s="19" t="s">
        <v>12</v>
      </c>
      <c r="AK34" s="27" t="s">
        <v>13</v>
      </c>
      <c r="AL34" s="41" t="s">
        <v>19</v>
      </c>
      <c r="AM34" s="26" t="s">
        <v>5</v>
      </c>
      <c r="AN34" s="19" t="s">
        <v>14</v>
      </c>
      <c r="AO34" s="27" t="s">
        <v>6</v>
      </c>
      <c r="AP34" s="19" t="s">
        <v>15</v>
      </c>
    </row>
    <row r="35" spans="1:43">
      <c r="A35" s="12" t="s">
        <v>35</v>
      </c>
      <c r="B35" s="22" t="s">
        <v>1</v>
      </c>
      <c r="C35" s="28" t="s">
        <v>1</v>
      </c>
      <c r="D35" s="6" t="s">
        <v>1</v>
      </c>
      <c r="E35" s="29" t="s">
        <v>1</v>
      </c>
      <c r="F35" s="42">
        <v>21</v>
      </c>
      <c r="G35" s="28">
        <v>211</v>
      </c>
      <c r="H35" s="6">
        <v>211113</v>
      </c>
      <c r="I35" s="29">
        <v>211114</v>
      </c>
      <c r="J35" s="42">
        <v>212</v>
      </c>
      <c r="K35" s="28">
        <v>213</v>
      </c>
      <c r="L35" s="6" t="s">
        <v>1</v>
      </c>
      <c r="M35" s="29" t="s">
        <v>1</v>
      </c>
      <c r="N35" s="6" t="s">
        <v>1</v>
      </c>
      <c r="P35" s="29" t="s">
        <v>1</v>
      </c>
      <c r="Q35" s="28" t="s">
        <v>1</v>
      </c>
      <c r="R35" s="6" t="s">
        <v>1</v>
      </c>
      <c r="S35" s="29" t="s">
        <v>1</v>
      </c>
      <c r="T35" s="42">
        <v>21</v>
      </c>
      <c r="U35" s="28">
        <v>211</v>
      </c>
      <c r="V35" s="6">
        <v>211113</v>
      </c>
      <c r="W35" s="29">
        <v>211114</v>
      </c>
      <c r="X35" s="42">
        <v>212</v>
      </c>
      <c r="Y35" s="28">
        <v>213</v>
      </c>
      <c r="Z35" s="6" t="s">
        <v>1</v>
      </c>
      <c r="AA35" s="29" t="s">
        <v>1</v>
      </c>
      <c r="AB35" s="6" t="s">
        <v>1</v>
      </c>
      <c r="AD35" s="29" t="s">
        <v>1</v>
      </c>
      <c r="AE35" s="28" t="s">
        <v>1</v>
      </c>
      <c r="AF35" s="6" t="s">
        <v>1</v>
      </c>
      <c r="AG35" s="29" t="s">
        <v>1</v>
      </c>
      <c r="AH35" s="42">
        <v>21</v>
      </c>
      <c r="AI35" s="28">
        <v>211</v>
      </c>
      <c r="AJ35" s="6">
        <v>211113</v>
      </c>
      <c r="AK35" s="29">
        <v>211114</v>
      </c>
      <c r="AL35" s="42">
        <v>212</v>
      </c>
      <c r="AM35" s="28">
        <v>213</v>
      </c>
      <c r="AN35" s="6" t="s">
        <v>1</v>
      </c>
      <c r="AO35" s="29" t="s">
        <v>1</v>
      </c>
      <c r="AP35" s="6" t="s">
        <v>1</v>
      </c>
    </row>
    <row r="36" spans="1:43">
      <c r="A36" s="7"/>
      <c r="B36" s="23" t="s">
        <v>23</v>
      </c>
      <c r="C36" s="30" t="s">
        <v>36</v>
      </c>
      <c r="D36" s="31" t="s">
        <v>25</v>
      </c>
      <c r="E36" s="32" t="s">
        <v>37</v>
      </c>
      <c r="F36" s="43" t="s">
        <v>42</v>
      </c>
      <c r="G36" s="30" t="s">
        <v>40</v>
      </c>
      <c r="H36" s="31" t="s">
        <v>28</v>
      </c>
      <c r="I36" s="32" t="s">
        <v>29</v>
      </c>
      <c r="J36" s="43" t="s">
        <v>30</v>
      </c>
      <c r="K36" s="30" t="s">
        <v>41</v>
      </c>
      <c r="L36" s="31" t="s">
        <v>33</v>
      </c>
      <c r="M36" s="32" t="s">
        <v>34</v>
      </c>
      <c r="N36" s="20" t="s">
        <v>38</v>
      </c>
      <c r="P36" s="32" t="s">
        <v>23</v>
      </c>
      <c r="Q36" s="30" t="s">
        <v>36</v>
      </c>
      <c r="R36" s="31" t="s">
        <v>25</v>
      </c>
      <c r="S36" s="32" t="s">
        <v>37</v>
      </c>
      <c r="T36" s="43" t="s">
        <v>42</v>
      </c>
      <c r="U36" s="30" t="s">
        <v>40</v>
      </c>
      <c r="V36" s="31" t="s">
        <v>28</v>
      </c>
      <c r="W36" s="32" t="s">
        <v>29</v>
      </c>
      <c r="X36" s="43" t="s">
        <v>30</v>
      </c>
      <c r="Y36" s="30" t="s">
        <v>41</v>
      </c>
      <c r="Z36" s="31" t="s">
        <v>33</v>
      </c>
      <c r="AA36" s="32" t="s">
        <v>34</v>
      </c>
      <c r="AB36" s="20" t="s">
        <v>38</v>
      </c>
      <c r="AD36" s="32" t="s">
        <v>23</v>
      </c>
      <c r="AE36" s="30" t="s">
        <v>36</v>
      </c>
      <c r="AF36" s="31" t="s">
        <v>25</v>
      </c>
      <c r="AG36" s="32" t="s">
        <v>37</v>
      </c>
      <c r="AH36" s="43" t="s">
        <v>42</v>
      </c>
      <c r="AI36" s="30" t="s">
        <v>40</v>
      </c>
      <c r="AJ36" s="31" t="s">
        <v>28</v>
      </c>
      <c r="AK36" s="32" t="s">
        <v>29</v>
      </c>
      <c r="AL36" s="43" t="s">
        <v>30</v>
      </c>
      <c r="AM36" s="30" t="s">
        <v>41</v>
      </c>
      <c r="AN36" s="31" t="s">
        <v>33</v>
      </c>
      <c r="AO36" s="32" t="s">
        <v>34</v>
      </c>
      <c r="AP36" s="20" t="s">
        <v>38</v>
      </c>
    </row>
    <row r="37" spans="1:43">
      <c r="A37" s="8"/>
      <c r="B37" s="440" t="s">
        <v>104</v>
      </c>
      <c r="C37" s="441"/>
      <c r="D37" s="441"/>
      <c r="E37" s="441"/>
      <c r="F37" s="441"/>
      <c r="G37" s="441"/>
      <c r="H37" s="441"/>
      <c r="I37" s="441"/>
      <c r="J37" s="441"/>
      <c r="K37" s="441"/>
      <c r="L37" s="441"/>
      <c r="M37" s="441"/>
      <c r="N37" s="441"/>
      <c r="P37" s="441" t="s">
        <v>104</v>
      </c>
      <c r="Q37" s="441"/>
      <c r="R37" s="441"/>
      <c r="S37" s="441"/>
      <c r="T37" s="441"/>
      <c r="U37" s="441"/>
      <c r="V37" s="441"/>
      <c r="W37" s="441"/>
      <c r="X37" s="441"/>
      <c r="Y37" s="441"/>
      <c r="Z37" s="441"/>
      <c r="AA37" s="441"/>
      <c r="AB37" s="441"/>
      <c r="AD37" s="441" t="s">
        <v>104</v>
      </c>
      <c r="AE37" s="441"/>
      <c r="AF37" s="441"/>
      <c r="AG37" s="441"/>
      <c r="AH37" s="441"/>
      <c r="AI37" s="441"/>
      <c r="AJ37" s="441"/>
      <c r="AK37" s="441"/>
      <c r="AL37" s="441"/>
      <c r="AM37" s="441"/>
      <c r="AN37" s="441"/>
      <c r="AO37" s="441"/>
      <c r="AP37" s="441"/>
    </row>
    <row r="38" spans="1:43">
      <c r="A38" s="9">
        <v>2000</v>
      </c>
      <c r="B38" s="25">
        <f>IF(ISERROR((B7/$B7)*100),"..",(B7/$B7)*100)</f>
        <v>100</v>
      </c>
      <c r="C38" s="38">
        <f t="shared" ref="C38:N38" si="9">IF(ISERROR((C7/$B7)*100),"..",(C7/$B7)*100)</f>
        <v>83.186623835417777</v>
      </c>
      <c r="D38" s="39">
        <f t="shared" si="9"/>
        <v>7.2003856758485636</v>
      </c>
      <c r="E38" s="40">
        <f t="shared" si="9"/>
        <v>75.986238159569211</v>
      </c>
      <c r="F38" s="46">
        <f t="shared" si="9"/>
        <v>5.9649915769040422</v>
      </c>
      <c r="G38" s="38">
        <f t="shared" si="9"/>
        <v>4.5763967751076171</v>
      </c>
      <c r="H38" s="39" t="str">
        <f t="shared" si="9"/>
        <v>..</v>
      </c>
      <c r="I38" s="40" t="str">
        <f t="shared" si="9"/>
        <v>..</v>
      </c>
      <c r="J38" s="46">
        <f t="shared" si="9"/>
        <v>0.92033565607910695</v>
      </c>
      <c r="K38" s="38">
        <f t="shared" si="9"/>
        <v>0.46825914571731853</v>
      </c>
      <c r="L38" s="76" t="str">
        <f t="shared" si="9"/>
        <v>..</v>
      </c>
      <c r="M38" s="77" t="str">
        <f t="shared" si="9"/>
        <v>..</v>
      </c>
      <c r="N38" s="78" t="str">
        <f t="shared" si="9"/>
        <v>..</v>
      </c>
      <c r="P38" s="40">
        <f>IF(ISERROR((P7/$P7)*100),"..",(P7/$P7)*100)</f>
        <v>100</v>
      </c>
      <c r="Q38" s="38">
        <f t="shared" ref="Q38:AB38" si="10">IF(ISERROR((Q7/$P7)*100),"..",(Q7/$P7)*100)</f>
        <v>75.195454433379311</v>
      </c>
      <c r="R38" s="39">
        <f t="shared" si="10"/>
        <v>7.554497855913346</v>
      </c>
      <c r="S38" s="40">
        <f t="shared" si="10"/>
        <v>67.640956577465943</v>
      </c>
      <c r="T38" s="46">
        <f t="shared" si="10"/>
        <v>19.142474464039193</v>
      </c>
      <c r="U38" s="38" t="str">
        <f t="shared" si="10"/>
        <v>..</v>
      </c>
      <c r="V38" s="39" t="str">
        <f t="shared" si="10"/>
        <v>..</v>
      </c>
      <c r="W38" s="40">
        <f t="shared" si="10"/>
        <v>0</v>
      </c>
      <c r="X38" s="46" t="str">
        <f t="shared" si="10"/>
        <v>..</v>
      </c>
      <c r="Y38" s="38" t="str">
        <f t="shared" si="10"/>
        <v>..</v>
      </c>
      <c r="Z38" s="76" t="str">
        <f t="shared" si="10"/>
        <v>..</v>
      </c>
      <c r="AA38" s="77" t="str">
        <f t="shared" si="10"/>
        <v>..</v>
      </c>
      <c r="AB38" s="76" t="str">
        <f t="shared" si="10"/>
        <v>..</v>
      </c>
      <c r="AD38" s="40">
        <f>IF(ISERROR((AD7/$AD7)*100),"..",(AD7/$AD7)*100)</f>
        <v>100</v>
      </c>
      <c r="AE38" s="38">
        <f t="shared" ref="AE38:AP38" si="11">IF(ISERROR((AE7/$AD7)*100),"..",(AE7/$AD7)*100)</f>
        <v>87.954935491928978</v>
      </c>
      <c r="AF38" s="39">
        <f t="shared" si="11"/>
        <v>6.0982460607971758</v>
      </c>
      <c r="AG38" s="40">
        <f t="shared" si="11"/>
        <v>81.856689431131798</v>
      </c>
      <c r="AH38" s="46">
        <f t="shared" si="11"/>
        <v>27.940759289414981</v>
      </c>
      <c r="AI38" s="38">
        <f t="shared" si="11"/>
        <v>25.434499218993732</v>
      </c>
      <c r="AJ38" s="39" t="str">
        <f t="shared" si="11"/>
        <v>..</v>
      </c>
      <c r="AK38" s="40" t="str">
        <f t="shared" si="11"/>
        <v>..</v>
      </c>
      <c r="AL38" s="46" t="str">
        <f t="shared" si="11"/>
        <v>..</v>
      </c>
      <c r="AM38" s="38">
        <f t="shared" si="11"/>
        <v>2.163968922696168</v>
      </c>
      <c r="AN38" s="76" t="str">
        <f t="shared" si="11"/>
        <v>..</v>
      </c>
      <c r="AO38" s="77" t="str">
        <f t="shared" si="11"/>
        <v>..</v>
      </c>
      <c r="AP38" s="76" t="str">
        <f t="shared" si="11"/>
        <v>..</v>
      </c>
      <c r="AQ38" s="16"/>
    </row>
    <row r="39" spans="1:43" ht="15" customHeight="1">
      <c r="A39" s="9">
        <v>2001</v>
      </c>
      <c r="B39" s="25">
        <f t="shared" ref="B39:N50" si="12">IF(ISERROR((B8/$B8)*100),"..",(B8/$B8)*100)</f>
        <v>100</v>
      </c>
      <c r="C39" s="38">
        <f t="shared" si="12"/>
        <v>83.014080146638818</v>
      </c>
      <c r="D39" s="39">
        <f t="shared" si="12"/>
        <v>7.2096517961085738</v>
      </c>
      <c r="E39" s="40">
        <f t="shared" si="12"/>
        <v>75.804428350530259</v>
      </c>
      <c r="F39" s="46">
        <f t="shared" si="12"/>
        <v>5.6437895485245804</v>
      </c>
      <c r="G39" s="38">
        <f t="shared" si="12"/>
        <v>4.3005195559666696</v>
      </c>
      <c r="H39" s="39" t="str">
        <f t="shared" si="12"/>
        <v>..</v>
      </c>
      <c r="I39" s="40" t="str">
        <f t="shared" si="12"/>
        <v>..</v>
      </c>
      <c r="J39" s="46">
        <f t="shared" si="12"/>
        <v>0.82937431390294958</v>
      </c>
      <c r="K39" s="38">
        <f t="shared" si="12"/>
        <v>0.513895678654961</v>
      </c>
      <c r="L39" s="76" t="str">
        <f t="shared" si="12"/>
        <v>..</v>
      </c>
      <c r="M39" s="77" t="str">
        <f t="shared" si="12"/>
        <v>..</v>
      </c>
      <c r="N39" s="78" t="str">
        <f t="shared" si="12"/>
        <v>..</v>
      </c>
      <c r="P39" s="40">
        <f t="shared" ref="P39:AB50" si="13">IF(ISERROR((P8/$P8)*100),"..",(P8/$P8)*100)</f>
        <v>100</v>
      </c>
      <c r="Q39" s="38">
        <f t="shared" si="13"/>
        <v>74.547056649166663</v>
      </c>
      <c r="R39" s="39">
        <f t="shared" si="13"/>
        <v>7.6817381857751652</v>
      </c>
      <c r="S39" s="40">
        <f t="shared" si="13"/>
        <v>66.865318463391503</v>
      </c>
      <c r="T39" s="46">
        <f t="shared" si="13"/>
        <v>16.934171737523098</v>
      </c>
      <c r="U39" s="38" t="str">
        <f t="shared" si="13"/>
        <v>..</v>
      </c>
      <c r="V39" s="39" t="str">
        <f t="shared" si="13"/>
        <v>..</v>
      </c>
      <c r="W39" s="40">
        <f t="shared" si="13"/>
        <v>0</v>
      </c>
      <c r="X39" s="46" t="str">
        <f t="shared" si="13"/>
        <v>..</v>
      </c>
      <c r="Y39" s="38" t="str">
        <f t="shared" si="13"/>
        <v>..</v>
      </c>
      <c r="Z39" s="76" t="str">
        <f t="shared" si="13"/>
        <v>..</v>
      </c>
      <c r="AA39" s="77" t="str">
        <f t="shared" si="13"/>
        <v>..</v>
      </c>
      <c r="AB39" s="76" t="str">
        <f t="shared" si="13"/>
        <v>..</v>
      </c>
      <c r="AD39" s="40">
        <f t="shared" ref="AD39:AP50" si="14">IF(ISERROR((AD8/$AD8)*100),"..",(AD8/$AD8)*100)</f>
        <v>100</v>
      </c>
      <c r="AE39" s="38">
        <f t="shared" si="14"/>
        <v>87.926143062516672</v>
      </c>
      <c r="AF39" s="39">
        <f t="shared" si="14"/>
        <v>5.9742197374321453</v>
      </c>
      <c r="AG39" s="40">
        <f t="shared" si="14"/>
        <v>81.951923325084536</v>
      </c>
      <c r="AH39" s="46">
        <f t="shared" si="14"/>
        <v>25.793497355849514</v>
      </c>
      <c r="AI39" s="38">
        <f t="shared" si="14"/>
        <v>23.050543345760214</v>
      </c>
      <c r="AJ39" s="39" t="str">
        <f t="shared" si="14"/>
        <v>..</v>
      </c>
      <c r="AK39" s="40" t="str">
        <f t="shared" si="14"/>
        <v>..</v>
      </c>
      <c r="AL39" s="46" t="str">
        <f t="shared" si="14"/>
        <v>..</v>
      </c>
      <c r="AM39" s="38">
        <f t="shared" si="14"/>
        <v>2.410301242327916</v>
      </c>
      <c r="AN39" s="76" t="str">
        <f t="shared" si="14"/>
        <v>..</v>
      </c>
      <c r="AO39" s="77" t="str">
        <f t="shared" si="14"/>
        <v>..</v>
      </c>
      <c r="AP39" s="76" t="str">
        <f t="shared" si="14"/>
        <v>..</v>
      </c>
      <c r="AQ39" s="16"/>
    </row>
    <row r="40" spans="1:43">
      <c r="A40" s="9">
        <v>2002</v>
      </c>
      <c r="B40" s="25">
        <f t="shared" si="12"/>
        <v>100</v>
      </c>
      <c r="C40" s="38">
        <f t="shared" si="12"/>
        <v>82.649423045222377</v>
      </c>
      <c r="D40" s="39">
        <f t="shared" si="12"/>
        <v>7.3072083729286392</v>
      </c>
      <c r="E40" s="40">
        <f t="shared" si="12"/>
        <v>75.34221467229375</v>
      </c>
      <c r="F40" s="46">
        <f t="shared" si="12"/>
        <v>4.907198240736955</v>
      </c>
      <c r="G40" s="38">
        <f t="shared" si="12"/>
        <v>3.639152131512513</v>
      </c>
      <c r="H40" s="39" t="str">
        <f t="shared" si="12"/>
        <v>..</v>
      </c>
      <c r="I40" s="40" t="str">
        <f t="shared" si="12"/>
        <v>..</v>
      </c>
      <c r="J40" s="46">
        <f t="shared" si="12"/>
        <v>0.78510902641902436</v>
      </c>
      <c r="K40" s="38">
        <f t="shared" si="12"/>
        <v>0.48293708280541653</v>
      </c>
      <c r="L40" s="76" t="str">
        <f t="shared" si="12"/>
        <v>..</v>
      </c>
      <c r="M40" s="77" t="str">
        <f t="shared" si="12"/>
        <v>..</v>
      </c>
      <c r="N40" s="78" t="str">
        <f t="shared" si="12"/>
        <v>..</v>
      </c>
      <c r="P40" s="40">
        <f t="shared" si="13"/>
        <v>100</v>
      </c>
      <c r="Q40" s="38">
        <f t="shared" si="13"/>
        <v>76.661071748092752</v>
      </c>
      <c r="R40" s="39">
        <f t="shared" si="13"/>
        <v>6.7687328634876183</v>
      </c>
      <c r="S40" s="40">
        <f t="shared" si="13"/>
        <v>69.892338884605138</v>
      </c>
      <c r="T40" s="46">
        <f t="shared" si="13"/>
        <v>26.176882000724799</v>
      </c>
      <c r="U40" s="38" t="str">
        <f t="shared" si="13"/>
        <v>..</v>
      </c>
      <c r="V40" s="39" t="str">
        <f t="shared" si="13"/>
        <v>..</v>
      </c>
      <c r="W40" s="40">
        <f t="shared" si="13"/>
        <v>0</v>
      </c>
      <c r="X40" s="46" t="str">
        <f t="shared" si="13"/>
        <v>..</v>
      </c>
      <c r="Y40" s="38" t="str">
        <f t="shared" si="13"/>
        <v>..</v>
      </c>
      <c r="Z40" s="76" t="str">
        <f t="shared" si="13"/>
        <v>..</v>
      </c>
      <c r="AA40" s="77" t="str">
        <f t="shared" si="13"/>
        <v>..</v>
      </c>
      <c r="AB40" s="76" t="str">
        <f t="shared" si="13"/>
        <v>..</v>
      </c>
      <c r="AD40" s="40">
        <f t="shared" si="14"/>
        <v>100</v>
      </c>
      <c r="AE40" s="38">
        <f t="shared" si="14"/>
        <v>86.855294388035929</v>
      </c>
      <c r="AF40" s="39">
        <f t="shared" si="14"/>
        <v>6.447235833824827</v>
      </c>
      <c r="AG40" s="40">
        <f t="shared" si="14"/>
        <v>80.408058554211109</v>
      </c>
      <c r="AH40" s="46">
        <f t="shared" si="14"/>
        <v>22.21632463618327</v>
      </c>
      <c r="AI40" s="38">
        <f t="shared" si="14"/>
        <v>19.439717705418438</v>
      </c>
      <c r="AJ40" s="39" t="str">
        <f t="shared" si="14"/>
        <v>..</v>
      </c>
      <c r="AK40" s="40" t="str">
        <f t="shared" si="14"/>
        <v>..</v>
      </c>
      <c r="AL40" s="46" t="str">
        <f t="shared" si="14"/>
        <v>..</v>
      </c>
      <c r="AM40" s="38">
        <f t="shared" si="14"/>
        <v>2.4381000753921191</v>
      </c>
      <c r="AN40" s="76" t="str">
        <f t="shared" si="14"/>
        <v>..</v>
      </c>
      <c r="AO40" s="77" t="str">
        <f t="shared" si="14"/>
        <v>..</v>
      </c>
      <c r="AP40" s="76" t="str">
        <f t="shared" si="14"/>
        <v>..</v>
      </c>
      <c r="AQ40" s="16"/>
    </row>
    <row r="41" spans="1:43">
      <c r="A41" s="9">
        <v>2003</v>
      </c>
      <c r="B41" s="25">
        <f t="shared" si="12"/>
        <v>100</v>
      </c>
      <c r="C41" s="38">
        <f t="shared" si="12"/>
        <v>82.534338167150239</v>
      </c>
      <c r="D41" s="39">
        <f t="shared" si="12"/>
        <v>7.175926882848815</v>
      </c>
      <c r="E41" s="40">
        <f t="shared" si="12"/>
        <v>75.358411284301425</v>
      </c>
      <c r="F41" s="46">
        <f t="shared" si="12"/>
        <v>6.2075801840707197</v>
      </c>
      <c r="G41" s="38">
        <f t="shared" si="12"/>
        <v>4.8880252597397895</v>
      </c>
      <c r="H41" s="39" t="str">
        <f t="shared" si="12"/>
        <v>..</v>
      </c>
      <c r="I41" s="40" t="str">
        <f t="shared" si="12"/>
        <v>..</v>
      </c>
      <c r="J41" s="46">
        <f t="shared" si="12"/>
        <v>0.80545395336323666</v>
      </c>
      <c r="K41" s="38">
        <f t="shared" si="12"/>
        <v>0.51410097096769325</v>
      </c>
      <c r="L41" s="76" t="str">
        <f t="shared" si="12"/>
        <v>..</v>
      </c>
      <c r="M41" s="77" t="str">
        <f t="shared" si="12"/>
        <v>..</v>
      </c>
      <c r="N41" s="78" t="str">
        <f t="shared" si="12"/>
        <v>..</v>
      </c>
      <c r="P41" s="40">
        <f t="shared" si="13"/>
        <v>100</v>
      </c>
      <c r="Q41" s="38">
        <f t="shared" si="13"/>
        <v>77.803556263706923</v>
      </c>
      <c r="R41" s="39">
        <f t="shared" si="13"/>
        <v>6.3971700067903106</v>
      </c>
      <c r="S41" s="40">
        <f t="shared" si="13"/>
        <v>71.406386256916619</v>
      </c>
      <c r="T41" s="46">
        <f t="shared" si="13"/>
        <v>29.237460467293996</v>
      </c>
      <c r="U41" s="38" t="str">
        <f t="shared" si="13"/>
        <v>..</v>
      </c>
      <c r="V41" s="39" t="str">
        <f t="shared" si="13"/>
        <v>..</v>
      </c>
      <c r="W41" s="40">
        <f t="shared" si="13"/>
        <v>0</v>
      </c>
      <c r="X41" s="46" t="str">
        <f t="shared" si="13"/>
        <v>..</v>
      </c>
      <c r="Y41" s="38" t="str">
        <f t="shared" si="13"/>
        <v>..</v>
      </c>
      <c r="Z41" s="76" t="str">
        <f t="shared" si="13"/>
        <v>..</v>
      </c>
      <c r="AA41" s="77" t="str">
        <f t="shared" si="13"/>
        <v>..</v>
      </c>
      <c r="AB41" s="76" t="str">
        <f t="shared" si="13"/>
        <v>..</v>
      </c>
      <c r="AD41" s="40">
        <f t="shared" si="14"/>
        <v>100</v>
      </c>
      <c r="AE41" s="38">
        <f t="shared" si="14"/>
        <v>87.479358505155489</v>
      </c>
      <c r="AF41" s="39">
        <f t="shared" si="14"/>
        <v>6.0102893415098766</v>
      </c>
      <c r="AG41" s="40">
        <f t="shared" si="14"/>
        <v>81.469069163645628</v>
      </c>
      <c r="AH41" s="46">
        <f t="shared" si="14"/>
        <v>27.271963398514604</v>
      </c>
      <c r="AI41" s="38">
        <f t="shared" si="14"/>
        <v>24.61011166562696</v>
      </c>
      <c r="AJ41" s="39" t="str">
        <f t="shared" si="14"/>
        <v>..</v>
      </c>
      <c r="AK41" s="40" t="str">
        <f t="shared" si="14"/>
        <v>..</v>
      </c>
      <c r="AL41" s="46" t="str">
        <f t="shared" si="14"/>
        <v>..</v>
      </c>
      <c r="AM41" s="38">
        <f t="shared" si="14"/>
        <v>2.4179803463033682</v>
      </c>
      <c r="AN41" s="76" t="str">
        <f t="shared" si="14"/>
        <v>..</v>
      </c>
      <c r="AO41" s="77" t="str">
        <f t="shared" si="14"/>
        <v>..</v>
      </c>
      <c r="AP41" s="76" t="str">
        <f t="shared" si="14"/>
        <v>..</v>
      </c>
      <c r="AQ41" s="16"/>
    </row>
    <row r="42" spans="1:43">
      <c r="A42" s="9">
        <v>2004</v>
      </c>
      <c r="B42" s="25">
        <f t="shared" si="12"/>
        <v>100</v>
      </c>
      <c r="C42" s="38">
        <f t="shared" si="12"/>
        <v>82.940448834322169</v>
      </c>
      <c r="D42" s="39">
        <f t="shared" si="12"/>
        <v>7.0401962784734682</v>
      </c>
      <c r="E42" s="40">
        <f t="shared" si="12"/>
        <v>75.900252555848695</v>
      </c>
      <c r="F42" s="46">
        <f t="shared" si="12"/>
        <v>6.9619478278934475</v>
      </c>
      <c r="G42" s="38">
        <f t="shared" si="12"/>
        <v>5.3593773358115344</v>
      </c>
      <c r="H42" s="39" t="str">
        <f t="shared" si="12"/>
        <v>..</v>
      </c>
      <c r="I42" s="40" t="str">
        <f t="shared" si="12"/>
        <v>..</v>
      </c>
      <c r="J42" s="46">
        <f t="shared" si="12"/>
        <v>1.0314500132718374</v>
      </c>
      <c r="K42" s="38">
        <f t="shared" si="12"/>
        <v>0.57112047881007511</v>
      </c>
      <c r="L42" s="76" t="str">
        <f t="shared" si="12"/>
        <v>..</v>
      </c>
      <c r="M42" s="77" t="str">
        <f t="shared" si="12"/>
        <v>..</v>
      </c>
      <c r="N42" s="78" t="str">
        <f t="shared" si="12"/>
        <v>..</v>
      </c>
      <c r="P42" s="40">
        <f t="shared" si="13"/>
        <v>100</v>
      </c>
      <c r="Q42" s="38">
        <f t="shared" si="13"/>
        <v>79.08533348447844</v>
      </c>
      <c r="R42" s="39">
        <f t="shared" si="13"/>
        <v>6.1362194001815675</v>
      </c>
      <c r="S42" s="40">
        <f t="shared" si="13"/>
        <v>72.949114084296866</v>
      </c>
      <c r="T42" s="46">
        <f t="shared" si="13"/>
        <v>31.552845897067193</v>
      </c>
      <c r="U42" s="38" t="str">
        <f t="shared" si="13"/>
        <v>..</v>
      </c>
      <c r="V42" s="39" t="str">
        <f t="shared" si="13"/>
        <v>..</v>
      </c>
      <c r="W42" s="40">
        <f t="shared" si="13"/>
        <v>0</v>
      </c>
      <c r="X42" s="46" t="str">
        <f t="shared" si="13"/>
        <v>..</v>
      </c>
      <c r="Y42" s="38" t="str">
        <f t="shared" si="13"/>
        <v>..</v>
      </c>
      <c r="Z42" s="76" t="str">
        <f t="shared" si="13"/>
        <v>..</v>
      </c>
      <c r="AA42" s="77" t="str">
        <f t="shared" si="13"/>
        <v>..</v>
      </c>
      <c r="AB42" s="76" t="str">
        <f t="shared" si="13"/>
        <v>..</v>
      </c>
      <c r="AD42" s="40">
        <f t="shared" si="14"/>
        <v>100</v>
      </c>
      <c r="AE42" s="38">
        <f t="shared" si="14"/>
        <v>87.98469072790131</v>
      </c>
      <c r="AF42" s="39">
        <f t="shared" si="14"/>
        <v>5.6537458850975018</v>
      </c>
      <c r="AG42" s="40">
        <f t="shared" si="14"/>
        <v>82.330944842803817</v>
      </c>
      <c r="AH42" s="46">
        <f t="shared" si="14"/>
        <v>28.935510946545417</v>
      </c>
      <c r="AI42" s="38">
        <f t="shared" si="14"/>
        <v>26.058967623375985</v>
      </c>
      <c r="AJ42" s="39" t="str">
        <f t="shared" si="14"/>
        <v>..</v>
      </c>
      <c r="AK42" s="40" t="str">
        <f t="shared" si="14"/>
        <v>..</v>
      </c>
      <c r="AL42" s="46" t="str">
        <f t="shared" si="14"/>
        <v>..</v>
      </c>
      <c r="AM42" s="38">
        <f t="shared" si="14"/>
        <v>2.609469817985044</v>
      </c>
      <c r="AN42" s="76" t="str">
        <f t="shared" si="14"/>
        <v>..</v>
      </c>
      <c r="AO42" s="77" t="str">
        <f t="shared" si="14"/>
        <v>..</v>
      </c>
      <c r="AP42" s="76" t="str">
        <f t="shared" si="14"/>
        <v>..</v>
      </c>
      <c r="AQ42" s="16"/>
    </row>
    <row r="43" spans="1:43">
      <c r="A43" s="9">
        <v>2005</v>
      </c>
      <c r="B43" s="25">
        <f t="shared" si="12"/>
        <v>100</v>
      </c>
      <c r="C43" s="38">
        <f t="shared" si="12"/>
        <v>83.09945270703102</v>
      </c>
      <c r="D43" s="39">
        <f t="shared" si="12"/>
        <v>6.9009402550845937</v>
      </c>
      <c r="E43" s="40">
        <f t="shared" si="12"/>
        <v>76.198512451946414</v>
      </c>
      <c r="F43" s="46">
        <f t="shared" si="12"/>
        <v>8.4628598354661388</v>
      </c>
      <c r="G43" s="38">
        <f t="shared" si="12"/>
        <v>6.6084531294198623</v>
      </c>
      <c r="H43" s="39" t="str">
        <f t="shared" si="12"/>
        <v>..</v>
      </c>
      <c r="I43" s="40" t="str">
        <f t="shared" si="12"/>
        <v>..</v>
      </c>
      <c r="J43" s="46">
        <f t="shared" si="12"/>
        <v>1.2245505373392389</v>
      </c>
      <c r="K43" s="38">
        <f t="shared" si="12"/>
        <v>0.62985616870703698</v>
      </c>
      <c r="L43" s="76" t="str">
        <f t="shared" si="12"/>
        <v>..</v>
      </c>
      <c r="M43" s="77" t="str">
        <f t="shared" si="12"/>
        <v>..</v>
      </c>
      <c r="N43" s="78" t="str">
        <f t="shared" si="12"/>
        <v>..</v>
      </c>
      <c r="P43" s="40">
        <f t="shared" si="13"/>
        <v>100</v>
      </c>
      <c r="Q43" s="38">
        <f t="shared" si="13"/>
        <v>81.018539857728143</v>
      </c>
      <c r="R43" s="39">
        <f t="shared" si="13"/>
        <v>5.6036953548903474</v>
      </c>
      <c r="S43" s="40">
        <f t="shared" si="13"/>
        <v>75.414844502837795</v>
      </c>
      <c r="T43" s="46">
        <f t="shared" si="13"/>
        <v>37.386522153692873</v>
      </c>
      <c r="U43" s="38" t="str">
        <f t="shared" si="13"/>
        <v>..</v>
      </c>
      <c r="V43" s="39" t="str">
        <f t="shared" si="13"/>
        <v>..</v>
      </c>
      <c r="W43" s="40">
        <f t="shared" si="13"/>
        <v>0</v>
      </c>
      <c r="X43" s="46" t="str">
        <f t="shared" si="13"/>
        <v>..</v>
      </c>
      <c r="Y43" s="38" t="str">
        <f t="shared" si="13"/>
        <v>..</v>
      </c>
      <c r="Z43" s="76" t="str">
        <f t="shared" si="13"/>
        <v>..</v>
      </c>
      <c r="AA43" s="77" t="str">
        <f t="shared" si="13"/>
        <v>..</v>
      </c>
      <c r="AB43" s="76" t="str">
        <f t="shared" si="13"/>
        <v>..</v>
      </c>
      <c r="AD43" s="40">
        <f t="shared" si="14"/>
        <v>100</v>
      </c>
      <c r="AE43" s="38">
        <f t="shared" si="14"/>
        <v>88.779055549632247</v>
      </c>
      <c r="AF43" s="39">
        <f t="shared" si="14"/>
        <v>5.1320545264500206</v>
      </c>
      <c r="AG43" s="40">
        <f t="shared" si="14"/>
        <v>83.647001023182227</v>
      </c>
      <c r="AH43" s="46">
        <f t="shared" si="14"/>
        <v>32.505094188339811</v>
      </c>
      <c r="AI43" s="38">
        <f t="shared" si="14"/>
        <v>29.475346532956415</v>
      </c>
      <c r="AJ43" s="39" t="str">
        <f t="shared" si="14"/>
        <v>..</v>
      </c>
      <c r="AK43" s="40" t="str">
        <f t="shared" si="14"/>
        <v>..</v>
      </c>
      <c r="AL43" s="46" t="str">
        <f t="shared" si="14"/>
        <v>..</v>
      </c>
      <c r="AM43" s="38">
        <f t="shared" si="14"/>
        <v>2.722584673347531</v>
      </c>
      <c r="AN43" s="76" t="str">
        <f t="shared" si="14"/>
        <v>..</v>
      </c>
      <c r="AO43" s="77" t="str">
        <f t="shared" si="14"/>
        <v>..</v>
      </c>
      <c r="AP43" s="76" t="str">
        <f t="shared" si="14"/>
        <v>..</v>
      </c>
      <c r="AQ43" s="16"/>
    </row>
    <row r="44" spans="1:43">
      <c r="A44" s="9">
        <v>2006</v>
      </c>
      <c r="B44" s="25">
        <f t="shared" si="12"/>
        <v>100</v>
      </c>
      <c r="C44" s="38">
        <f t="shared" si="12"/>
        <v>82.952956383129361</v>
      </c>
      <c r="D44" s="39">
        <f t="shared" si="12"/>
        <v>6.8962382602813097</v>
      </c>
      <c r="E44" s="40">
        <f t="shared" si="12"/>
        <v>76.056718122848039</v>
      </c>
      <c r="F44" s="46">
        <f t="shared" si="12"/>
        <v>8.4380582875492127</v>
      </c>
      <c r="G44" s="38">
        <f t="shared" si="12"/>
        <v>6.2146182520582975</v>
      </c>
      <c r="H44" s="39" t="str">
        <f t="shared" si="12"/>
        <v>..</v>
      </c>
      <c r="I44" s="40" t="str">
        <f t="shared" si="12"/>
        <v>..</v>
      </c>
      <c r="J44" s="46">
        <f t="shared" si="12"/>
        <v>1.4603962299719913</v>
      </c>
      <c r="K44" s="38">
        <f t="shared" si="12"/>
        <v>0.76304380551892403</v>
      </c>
      <c r="L44" s="76" t="str">
        <f t="shared" si="12"/>
        <v>..</v>
      </c>
      <c r="M44" s="77" t="str">
        <f t="shared" si="12"/>
        <v>..</v>
      </c>
      <c r="N44" s="78" t="str">
        <f t="shared" si="12"/>
        <v>..</v>
      </c>
      <c r="P44" s="40">
        <f t="shared" si="13"/>
        <v>100</v>
      </c>
      <c r="Q44" s="38">
        <f t="shared" si="13"/>
        <v>75.74192525248003</v>
      </c>
      <c r="R44" s="39">
        <f t="shared" si="13"/>
        <v>4.9038869743477784</v>
      </c>
      <c r="S44" s="40">
        <f t="shared" si="13"/>
        <v>70.838038278132245</v>
      </c>
      <c r="T44" s="46">
        <f t="shared" si="13"/>
        <v>37.875355511320961</v>
      </c>
      <c r="U44" s="38" t="str">
        <f t="shared" si="13"/>
        <v>..</v>
      </c>
      <c r="V44" s="39" t="str">
        <f t="shared" si="13"/>
        <v>..</v>
      </c>
      <c r="W44" s="40">
        <f t="shared" si="13"/>
        <v>0</v>
      </c>
      <c r="X44" s="46" t="str">
        <f t="shared" si="13"/>
        <v>..</v>
      </c>
      <c r="Y44" s="38" t="str">
        <f t="shared" si="13"/>
        <v>..</v>
      </c>
      <c r="Z44" s="76" t="str">
        <f t="shared" si="13"/>
        <v>..</v>
      </c>
      <c r="AA44" s="77" t="str">
        <f t="shared" si="13"/>
        <v>..</v>
      </c>
      <c r="AB44" s="76" t="str">
        <f t="shared" si="13"/>
        <v>..</v>
      </c>
      <c r="AD44" s="40">
        <f t="shared" si="14"/>
        <v>100</v>
      </c>
      <c r="AE44" s="38">
        <f t="shared" si="14"/>
        <v>88.834340164862198</v>
      </c>
      <c r="AF44" s="39">
        <f t="shared" si="14"/>
        <v>5.1457695086055528</v>
      </c>
      <c r="AG44" s="40">
        <f t="shared" si="14"/>
        <v>83.688570656256644</v>
      </c>
      <c r="AH44" s="46">
        <f t="shared" si="14"/>
        <v>30.257058527753443</v>
      </c>
      <c r="AI44" s="38">
        <f t="shared" si="14"/>
        <v>26.80942392562093</v>
      </c>
      <c r="AJ44" s="39" t="str">
        <f t="shared" si="14"/>
        <v>..</v>
      </c>
      <c r="AK44" s="40" t="str">
        <f t="shared" si="14"/>
        <v>..</v>
      </c>
      <c r="AL44" s="46" t="str">
        <f t="shared" si="14"/>
        <v>..</v>
      </c>
      <c r="AM44" s="38">
        <f t="shared" si="14"/>
        <v>3.1298439135177927</v>
      </c>
      <c r="AN44" s="76" t="str">
        <f t="shared" si="14"/>
        <v>..</v>
      </c>
      <c r="AO44" s="77" t="str">
        <f t="shared" si="14"/>
        <v>..</v>
      </c>
      <c r="AP44" s="76" t="str">
        <f t="shared" si="14"/>
        <v>..</v>
      </c>
      <c r="AQ44" s="16"/>
    </row>
    <row r="45" spans="1:43">
      <c r="A45" s="9">
        <v>2007</v>
      </c>
      <c r="B45" s="25">
        <f t="shared" si="12"/>
        <v>100</v>
      </c>
      <c r="C45" s="38">
        <f t="shared" si="12"/>
        <v>82.905613448494989</v>
      </c>
      <c r="D45" s="39">
        <f t="shared" si="12"/>
        <v>6.970447783174655</v>
      </c>
      <c r="E45" s="40">
        <f t="shared" si="12"/>
        <v>75.935165665320326</v>
      </c>
      <c r="F45" s="46">
        <f t="shared" si="12"/>
        <v>8.356423843588157</v>
      </c>
      <c r="G45" s="38">
        <f t="shared" si="12"/>
        <v>6.0348730340112313</v>
      </c>
      <c r="H45" s="39">
        <f t="shared" si="12"/>
        <v>4.6998960927038533</v>
      </c>
      <c r="I45" s="40">
        <f t="shared" si="12"/>
        <v>1.3349769413073773</v>
      </c>
      <c r="J45" s="46">
        <f t="shared" si="12"/>
        <v>1.5954951687198131</v>
      </c>
      <c r="K45" s="38">
        <f t="shared" si="12"/>
        <v>0.72612382149762866</v>
      </c>
      <c r="L45" s="76">
        <f t="shared" si="12"/>
        <v>0.58553534075320524</v>
      </c>
      <c r="M45" s="77">
        <f t="shared" si="12"/>
        <v>0.14052030010390729</v>
      </c>
      <c r="N45" s="78">
        <f t="shared" si="12"/>
        <v>6.6204083747644358</v>
      </c>
      <c r="P45" s="40">
        <f t="shared" si="13"/>
        <v>100</v>
      </c>
      <c r="Q45" s="38">
        <f t="shared" si="13"/>
        <v>81.623919138525267</v>
      </c>
      <c r="R45" s="39">
        <f t="shared" si="13"/>
        <v>4.6184617033055337</v>
      </c>
      <c r="S45" s="40">
        <f t="shared" si="13"/>
        <v>77.005457435219739</v>
      </c>
      <c r="T45" s="46">
        <f t="shared" si="13"/>
        <v>45.713163205171703</v>
      </c>
      <c r="U45" s="38" t="str">
        <f t="shared" si="13"/>
        <v>..</v>
      </c>
      <c r="V45" s="39" t="str">
        <f t="shared" si="13"/>
        <v>..</v>
      </c>
      <c r="W45" s="40">
        <f t="shared" si="13"/>
        <v>0</v>
      </c>
      <c r="X45" s="46">
        <f t="shared" si="13"/>
        <v>11.318820651106309</v>
      </c>
      <c r="Y45" s="38" t="str">
        <f t="shared" si="13"/>
        <v>..</v>
      </c>
      <c r="Z45" s="76" t="str">
        <f t="shared" si="13"/>
        <v>..</v>
      </c>
      <c r="AA45" s="77">
        <f t="shared" si="13"/>
        <v>5.0359840705752092E-2</v>
      </c>
      <c r="AB45" s="76">
        <f t="shared" si="13"/>
        <v>34.343982713359644</v>
      </c>
      <c r="AD45" s="40">
        <f t="shared" si="14"/>
        <v>100</v>
      </c>
      <c r="AE45" s="38">
        <f t="shared" si="14"/>
        <v>88.653249273714323</v>
      </c>
      <c r="AF45" s="39">
        <f t="shared" si="14"/>
        <v>5.4694328294714047</v>
      </c>
      <c r="AG45" s="40">
        <f t="shared" si="14"/>
        <v>83.183816444242936</v>
      </c>
      <c r="AH45" s="46">
        <f t="shared" si="14"/>
        <v>28.156813731017216</v>
      </c>
      <c r="AI45" s="38">
        <f t="shared" si="14"/>
        <v>25.125165828229541</v>
      </c>
      <c r="AJ45" s="39" t="str">
        <f t="shared" si="14"/>
        <v>..</v>
      </c>
      <c r="AK45" s="40" t="str">
        <f t="shared" si="14"/>
        <v>..</v>
      </c>
      <c r="AL45" s="46">
        <f t="shared" si="14"/>
        <v>0.26964329838046092</v>
      </c>
      <c r="AM45" s="38">
        <f t="shared" si="14"/>
        <v>2.7620046044072124</v>
      </c>
      <c r="AN45" s="76">
        <f t="shared" si="14"/>
        <v>2.6442955488864417</v>
      </c>
      <c r="AO45" s="77">
        <f t="shared" si="14"/>
        <v>0.11774903821626</v>
      </c>
      <c r="AP45" s="76">
        <f t="shared" si="14"/>
        <v>27.769421394420498</v>
      </c>
      <c r="AQ45" s="16"/>
    </row>
    <row r="46" spans="1:43">
      <c r="A46" s="9">
        <v>2008</v>
      </c>
      <c r="B46" s="25">
        <f t="shared" si="12"/>
        <v>100</v>
      </c>
      <c r="C46" s="38">
        <f t="shared" si="12"/>
        <v>82.610002809850457</v>
      </c>
      <c r="D46" s="39">
        <f t="shared" si="12"/>
        <v>7.0103191113654582</v>
      </c>
      <c r="E46" s="40">
        <f t="shared" si="12"/>
        <v>75.599683698484995</v>
      </c>
      <c r="F46" s="46">
        <f t="shared" si="12"/>
        <v>10.102250200427406</v>
      </c>
      <c r="G46" s="38">
        <f t="shared" si="12"/>
        <v>7.6501401058462939</v>
      </c>
      <c r="H46" s="39">
        <f t="shared" si="12"/>
        <v>5.7121810884174868</v>
      </c>
      <c r="I46" s="40">
        <f t="shared" si="12"/>
        <v>1.9379590174288066</v>
      </c>
      <c r="J46" s="46">
        <f t="shared" si="12"/>
        <v>1.6592295854052759</v>
      </c>
      <c r="K46" s="38">
        <f t="shared" si="12"/>
        <v>0.79288050917583741</v>
      </c>
      <c r="L46" s="76">
        <f t="shared" si="12"/>
        <v>0.63240969166402439</v>
      </c>
      <c r="M46" s="77">
        <f t="shared" si="12"/>
        <v>0.16047081751181297</v>
      </c>
      <c r="N46" s="78">
        <f t="shared" si="12"/>
        <v>8.2825497975103168</v>
      </c>
      <c r="P46" s="40">
        <f t="shared" si="13"/>
        <v>100</v>
      </c>
      <c r="Q46" s="38">
        <f t="shared" si="13"/>
        <v>84.982048411121312</v>
      </c>
      <c r="R46" s="39">
        <f t="shared" si="13"/>
        <v>4.5724603326709508</v>
      </c>
      <c r="S46" s="40">
        <f t="shared" si="13"/>
        <v>80.409588078450369</v>
      </c>
      <c r="T46" s="46">
        <f t="shared" si="13"/>
        <v>49.080901513393925</v>
      </c>
      <c r="U46" s="38" t="str">
        <f t="shared" si="13"/>
        <v>..</v>
      </c>
      <c r="V46" s="39" t="str">
        <f t="shared" si="13"/>
        <v>..</v>
      </c>
      <c r="W46" s="40">
        <f t="shared" si="13"/>
        <v>0</v>
      </c>
      <c r="X46" s="46">
        <f t="shared" si="13"/>
        <v>8.1130153222308525</v>
      </c>
      <c r="Y46" s="38" t="str">
        <f t="shared" si="13"/>
        <v>..</v>
      </c>
      <c r="Z46" s="76" t="str">
        <f t="shared" si="13"/>
        <v>..</v>
      </c>
      <c r="AA46" s="77">
        <f t="shared" si="13"/>
        <v>5.480631180420361E-2</v>
      </c>
      <c r="AB46" s="76">
        <f t="shared" si="13"/>
        <v>40.913079879358875</v>
      </c>
      <c r="AD46" s="40">
        <f t="shared" si="14"/>
        <v>100</v>
      </c>
      <c r="AE46" s="38">
        <f t="shared" si="14"/>
        <v>88.943650230170405</v>
      </c>
      <c r="AF46" s="39">
        <f t="shared" si="14"/>
        <v>5.371467230938916</v>
      </c>
      <c r="AG46" s="40">
        <f t="shared" si="14"/>
        <v>83.572182999231487</v>
      </c>
      <c r="AH46" s="46">
        <f t="shared" si="14"/>
        <v>32.097710419365107</v>
      </c>
      <c r="AI46" s="38">
        <f t="shared" si="14"/>
        <v>28.803281121428387</v>
      </c>
      <c r="AJ46" s="39" t="str">
        <f t="shared" si="14"/>
        <v>..</v>
      </c>
      <c r="AK46" s="40" t="str">
        <f t="shared" si="14"/>
        <v>..</v>
      </c>
      <c r="AL46" s="46">
        <f t="shared" si="14"/>
        <v>0.46086336719756471</v>
      </c>
      <c r="AM46" s="38">
        <f t="shared" si="14"/>
        <v>2.8335310933843165</v>
      </c>
      <c r="AN46" s="76">
        <f t="shared" si="14"/>
        <v>2.6954009814379605</v>
      </c>
      <c r="AO46" s="77">
        <f t="shared" si="14"/>
        <v>0.13813011194635605</v>
      </c>
      <c r="AP46" s="76">
        <f t="shared" si="14"/>
        <v>31.49871694022119</v>
      </c>
      <c r="AQ46" s="16"/>
    </row>
    <row r="47" spans="1:43">
      <c r="A47" s="9">
        <v>2009</v>
      </c>
      <c r="B47" s="25">
        <f t="shared" si="12"/>
        <v>100</v>
      </c>
      <c r="C47" s="38">
        <f t="shared" si="12"/>
        <v>80.575415817315303</v>
      </c>
      <c r="D47" s="39">
        <f t="shared" si="12"/>
        <v>7.7712001835481406</v>
      </c>
      <c r="E47" s="40">
        <f t="shared" si="12"/>
        <v>72.804215633767157</v>
      </c>
      <c r="F47" s="46">
        <f t="shared" si="12"/>
        <v>6.1534785562961289</v>
      </c>
      <c r="G47" s="38">
        <f t="shared" si="12"/>
        <v>4.2754362492643478</v>
      </c>
      <c r="H47" s="39">
        <f t="shared" si="12"/>
        <v>2.8244284654384422</v>
      </c>
      <c r="I47" s="40">
        <f t="shared" si="12"/>
        <v>1.4509399035964983</v>
      </c>
      <c r="J47" s="46">
        <f t="shared" si="12"/>
        <v>1.2145130645683531</v>
      </c>
      <c r="K47" s="38">
        <f t="shared" si="12"/>
        <v>0.66352924246342782</v>
      </c>
      <c r="L47" s="76">
        <f t="shared" si="12"/>
        <v>0.52430689194757207</v>
      </c>
      <c r="M47" s="77">
        <f t="shared" si="12"/>
        <v>0.1392223505158558</v>
      </c>
      <c r="N47" s="78">
        <f t="shared" si="12"/>
        <v>4.7997431412119198</v>
      </c>
      <c r="P47" s="40">
        <f t="shared" si="13"/>
        <v>100</v>
      </c>
      <c r="Q47" s="38">
        <f t="shared" si="13"/>
        <v>78.183601503532785</v>
      </c>
      <c r="R47" s="39">
        <f t="shared" si="13"/>
        <v>6.4769884565538449</v>
      </c>
      <c r="S47" s="40">
        <f t="shared" si="13"/>
        <v>71.706613046978944</v>
      </c>
      <c r="T47" s="46">
        <f t="shared" si="13"/>
        <v>31.013592935290397</v>
      </c>
      <c r="U47" s="38" t="str">
        <f t="shared" si="13"/>
        <v>..</v>
      </c>
      <c r="V47" s="39" t="str">
        <f t="shared" si="13"/>
        <v>..</v>
      </c>
      <c r="W47" s="40">
        <f t="shared" si="13"/>
        <v>0</v>
      </c>
      <c r="X47" s="46">
        <f t="shared" si="13"/>
        <v>5.3161853668198047</v>
      </c>
      <c r="Y47" s="38" t="str">
        <f t="shared" si="13"/>
        <v>..</v>
      </c>
      <c r="Z47" s="76" t="str">
        <f t="shared" si="13"/>
        <v>..</v>
      </c>
      <c r="AA47" s="77">
        <f t="shared" si="13"/>
        <v>6.1570787029661622E-2</v>
      </c>
      <c r="AB47" s="76">
        <f t="shared" si="13"/>
        <v>25.635836781440929</v>
      </c>
      <c r="AD47" s="40">
        <f t="shared" si="14"/>
        <v>100</v>
      </c>
      <c r="AE47" s="38">
        <f t="shared" si="14"/>
        <v>86.502037878695845</v>
      </c>
      <c r="AF47" s="39">
        <f t="shared" si="14"/>
        <v>6.7898708065760083</v>
      </c>
      <c r="AG47" s="40">
        <f t="shared" si="14"/>
        <v>79.712167072119826</v>
      </c>
      <c r="AH47" s="46">
        <f t="shared" si="14"/>
        <v>21.87947337310084</v>
      </c>
      <c r="AI47" s="38">
        <f t="shared" si="14"/>
        <v>18.613253815079002</v>
      </c>
      <c r="AJ47" s="39" t="str">
        <f t="shared" si="14"/>
        <v>..</v>
      </c>
      <c r="AK47" s="40" t="str">
        <f t="shared" si="14"/>
        <v>..</v>
      </c>
      <c r="AL47" s="46">
        <f t="shared" si="14"/>
        <v>0.46509465065744582</v>
      </c>
      <c r="AM47" s="38">
        <f t="shared" si="14"/>
        <v>2.8011249073643896</v>
      </c>
      <c r="AN47" s="76">
        <f t="shared" si="14"/>
        <v>2.6589823970346553</v>
      </c>
      <c r="AO47" s="77">
        <f t="shared" si="14"/>
        <v>0.1421425103297346</v>
      </c>
      <c r="AP47" s="76">
        <f t="shared" si="14"/>
        <v>21.272236212113658</v>
      </c>
      <c r="AQ47" s="16"/>
    </row>
    <row r="48" spans="1:43">
      <c r="A48" s="9">
        <v>2010</v>
      </c>
      <c r="B48" s="25">
        <f t="shared" si="12"/>
        <v>100</v>
      </c>
      <c r="C48" s="38">
        <f t="shared" si="12"/>
        <v>81.155307284357519</v>
      </c>
      <c r="D48" s="39">
        <f t="shared" si="12"/>
        <v>7.6298586092365923</v>
      </c>
      <c r="E48" s="40">
        <f t="shared" si="12"/>
        <v>73.525448675120913</v>
      </c>
      <c r="F48" s="46">
        <f t="shared" si="12"/>
        <v>7.3323721872892174</v>
      </c>
      <c r="G48" s="38">
        <f t="shared" si="12"/>
        <v>4.7825433714488472</v>
      </c>
      <c r="H48" s="39">
        <f t="shared" si="12"/>
        <v>2.9838789595327682</v>
      </c>
      <c r="I48" s="40">
        <f t="shared" si="12"/>
        <v>1.79866441191608</v>
      </c>
      <c r="J48" s="46">
        <f t="shared" si="12"/>
        <v>1.6513597232922343</v>
      </c>
      <c r="K48" s="38">
        <f t="shared" si="12"/>
        <v>0.89853302687479419</v>
      </c>
      <c r="L48" s="76">
        <f t="shared" si="12"/>
        <v>0.71011856620879032</v>
      </c>
      <c r="M48" s="77">
        <f t="shared" si="12"/>
        <v>0.18841446066600387</v>
      </c>
      <c r="N48" s="78">
        <f t="shared" si="12"/>
        <v>5.4925980033309783</v>
      </c>
      <c r="P48" s="40">
        <f t="shared" si="13"/>
        <v>100</v>
      </c>
      <c r="Q48" s="38">
        <f t="shared" si="13"/>
        <v>80.674098469237578</v>
      </c>
      <c r="R48" s="39">
        <f t="shared" si="13"/>
        <v>5.8110097144539301</v>
      </c>
      <c r="S48" s="40">
        <f t="shared" si="13"/>
        <v>74.863088754783632</v>
      </c>
      <c r="T48" s="46">
        <f t="shared" si="13"/>
        <v>37.544524580512217</v>
      </c>
      <c r="U48" s="38" t="str">
        <f t="shared" si="13"/>
        <v>..</v>
      </c>
      <c r="V48" s="39" t="str">
        <f t="shared" si="13"/>
        <v>..</v>
      </c>
      <c r="W48" s="40">
        <f t="shared" si="13"/>
        <v>0</v>
      </c>
      <c r="X48" s="46">
        <f t="shared" si="13"/>
        <v>9.0741831027377096</v>
      </c>
      <c r="Y48" s="38" t="str">
        <f t="shared" si="13"/>
        <v>..</v>
      </c>
      <c r="Z48" s="76" t="str">
        <f t="shared" si="13"/>
        <v>..</v>
      </c>
      <c r="AA48" s="77">
        <f t="shared" si="13"/>
        <v>4.5260523991757437E-2</v>
      </c>
      <c r="AB48" s="76">
        <f t="shared" si="13"/>
        <v>28.42508095378275</v>
      </c>
      <c r="AD48" s="40">
        <f t="shared" si="14"/>
        <v>100</v>
      </c>
      <c r="AE48" s="38">
        <f t="shared" si="14"/>
        <v>87.30206495289832</v>
      </c>
      <c r="AF48" s="39">
        <f t="shared" si="14"/>
        <v>6.2701480142155406</v>
      </c>
      <c r="AG48" s="40">
        <f t="shared" si="14"/>
        <v>81.031916938682784</v>
      </c>
      <c r="AH48" s="46">
        <f t="shared" si="14"/>
        <v>24.253441428922489</v>
      </c>
      <c r="AI48" s="38">
        <f t="shared" si="14"/>
        <v>20.137370522435262</v>
      </c>
      <c r="AJ48" s="39" t="str">
        <f t="shared" si="14"/>
        <v>..</v>
      </c>
      <c r="AK48" s="40" t="str">
        <f t="shared" si="14"/>
        <v>..</v>
      </c>
      <c r="AL48" s="46">
        <f t="shared" si="14"/>
        <v>0.44061449842981648</v>
      </c>
      <c r="AM48" s="38">
        <f t="shared" si="14"/>
        <v>3.6754181901288443</v>
      </c>
      <c r="AN48" s="76">
        <f t="shared" si="14"/>
        <v>3.5128391220118833</v>
      </c>
      <c r="AO48" s="77">
        <f t="shared" si="14"/>
        <v>0.16257906811696063</v>
      </c>
      <c r="AP48" s="76">
        <f t="shared" si="14"/>
        <v>23.650247862375711</v>
      </c>
      <c r="AQ48" s="16"/>
    </row>
    <row r="49" spans="1:43">
      <c r="A49" s="9">
        <v>2011</v>
      </c>
      <c r="B49" s="25" t="str">
        <f t="shared" si="12"/>
        <v>..</v>
      </c>
      <c r="C49" s="38" t="str">
        <f t="shared" si="12"/>
        <v>..</v>
      </c>
      <c r="D49" s="39" t="str">
        <f t="shared" si="12"/>
        <v>..</v>
      </c>
      <c r="E49" s="40" t="str">
        <f t="shared" si="12"/>
        <v>..</v>
      </c>
      <c r="F49" s="46" t="str">
        <f t="shared" si="12"/>
        <v>..</v>
      </c>
      <c r="G49" s="38" t="str">
        <f t="shared" si="12"/>
        <v>..</v>
      </c>
      <c r="H49" s="39" t="str">
        <f t="shared" si="12"/>
        <v>..</v>
      </c>
      <c r="I49" s="40" t="str">
        <f t="shared" si="12"/>
        <v>..</v>
      </c>
      <c r="J49" s="46" t="str">
        <f t="shared" si="12"/>
        <v>..</v>
      </c>
      <c r="K49" s="38" t="str">
        <f t="shared" si="12"/>
        <v>..</v>
      </c>
      <c r="L49" s="76" t="str">
        <f t="shared" si="12"/>
        <v>..</v>
      </c>
      <c r="M49" s="77" t="str">
        <f t="shared" si="12"/>
        <v>..</v>
      </c>
      <c r="N49" s="78" t="str">
        <f t="shared" si="12"/>
        <v>..</v>
      </c>
      <c r="P49" s="40" t="str">
        <f t="shared" si="13"/>
        <v>..</v>
      </c>
      <c r="Q49" s="38" t="str">
        <f t="shared" si="13"/>
        <v>..</v>
      </c>
      <c r="R49" s="39" t="str">
        <f t="shared" si="13"/>
        <v>..</v>
      </c>
      <c r="S49" s="40" t="str">
        <f t="shared" si="13"/>
        <v>..</v>
      </c>
      <c r="T49" s="46" t="str">
        <f t="shared" si="13"/>
        <v>..</v>
      </c>
      <c r="U49" s="38" t="str">
        <f t="shared" si="13"/>
        <v>..</v>
      </c>
      <c r="V49" s="39" t="str">
        <f t="shared" si="13"/>
        <v>..</v>
      </c>
      <c r="W49" s="40" t="str">
        <f t="shared" si="13"/>
        <v>..</v>
      </c>
      <c r="X49" s="46" t="str">
        <f t="shared" si="13"/>
        <v>..</v>
      </c>
      <c r="Y49" s="38" t="str">
        <f t="shared" si="13"/>
        <v>..</v>
      </c>
      <c r="Z49" s="76" t="str">
        <f t="shared" si="13"/>
        <v>..</v>
      </c>
      <c r="AA49" s="77" t="str">
        <f t="shared" si="13"/>
        <v>..</v>
      </c>
      <c r="AB49" s="76" t="str">
        <f t="shared" si="13"/>
        <v>..</v>
      </c>
      <c r="AD49" s="40" t="str">
        <f t="shared" si="14"/>
        <v>..</v>
      </c>
      <c r="AE49" s="38" t="str">
        <f t="shared" si="14"/>
        <v>..</v>
      </c>
      <c r="AF49" s="39" t="str">
        <f t="shared" si="14"/>
        <v>..</v>
      </c>
      <c r="AG49" s="40" t="str">
        <f t="shared" si="14"/>
        <v>..</v>
      </c>
      <c r="AH49" s="46" t="str">
        <f t="shared" si="14"/>
        <v>..</v>
      </c>
      <c r="AI49" s="38" t="str">
        <f t="shared" si="14"/>
        <v>..</v>
      </c>
      <c r="AJ49" s="39" t="str">
        <f t="shared" si="14"/>
        <v>..</v>
      </c>
      <c r="AK49" s="40" t="str">
        <f t="shared" si="14"/>
        <v>..</v>
      </c>
      <c r="AL49" s="46" t="str">
        <f t="shared" si="14"/>
        <v>..</v>
      </c>
      <c r="AM49" s="38" t="str">
        <f t="shared" si="14"/>
        <v>..</v>
      </c>
      <c r="AN49" s="76" t="str">
        <f t="shared" si="14"/>
        <v>..</v>
      </c>
      <c r="AO49" s="77" t="str">
        <f t="shared" si="14"/>
        <v>..</v>
      </c>
      <c r="AP49" s="76" t="str">
        <f t="shared" si="14"/>
        <v>..</v>
      </c>
      <c r="AQ49" s="16"/>
    </row>
    <row r="50" spans="1:43">
      <c r="A50" s="9">
        <v>2012</v>
      </c>
      <c r="B50" s="25" t="str">
        <f t="shared" si="12"/>
        <v>..</v>
      </c>
      <c r="C50" s="38" t="str">
        <f t="shared" si="12"/>
        <v>..</v>
      </c>
      <c r="D50" s="39" t="str">
        <f t="shared" si="12"/>
        <v>..</v>
      </c>
      <c r="E50" s="40" t="str">
        <f t="shared" si="12"/>
        <v>..</v>
      </c>
      <c r="F50" s="46" t="str">
        <f t="shared" si="12"/>
        <v>..</v>
      </c>
      <c r="G50" s="38" t="str">
        <f t="shared" si="12"/>
        <v>..</v>
      </c>
      <c r="H50" s="39" t="str">
        <f t="shared" si="12"/>
        <v>..</v>
      </c>
      <c r="I50" s="40" t="str">
        <f t="shared" si="12"/>
        <v>..</v>
      </c>
      <c r="J50" s="46" t="str">
        <f t="shared" si="12"/>
        <v>..</v>
      </c>
      <c r="K50" s="38" t="str">
        <f t="shared" si="12"/>
        <v>..</v>
      </c>
      <c r="L50" s="76" t="str">
        <f t="shared" si="12"/>
        <v>..</v>
      </c>
      <c r="M50" s="77" t="str">
        <f t="shared" si="12"/>
        <v>..</v>
      </c>
      <c r="N50" s="78" t="str">
        <f t="shared" si="12"/>
        <v>..</v>
      </c>
      <c r="P50" s="40" t="str">
        <f t="shared" si="13"/>
        <v>..</v>
      </c>
      <c r="Q50" s="38" t="str">
        <f t="shared" si="13"/>
        <v>..</v>
      </c>
      <c r="R50" s="39" t="str">
        <f t="shared" si="13"/>
        <v>..</v>
      </c>
      <c r="S50" s="40" t="str">
        <f t="shared" si="13"/>
        <v>..</v>
      </c>
      <c r="T50" s="46" t="str">
        <f t="shared" si="13"/>
        <v>..</v>
      </c>
      <c r="U50" s="38" t="str">
        <f t="shared" si="13"/>
        <v>..</v>
      </c>
      <c r="V50" s="39" t="str">
        <f t="shared" si="13"/>
        <v>..</v>
      </c>
      <c r="W50" s="40" t="str">
        <f t="shared" si="13"/>
        <v>..</v>
      </c>
      <c r="X50" s="46" t="str">
        <f t="shared" si="13"/>
        <v>..</v>
      </c>
      <c r="Y50" s="38" t="str">
        <f t="shared" si="13"/>
        <v>..</v>
      </c>
      <c r="Z50" s="76" t="str">
        <f t="shared" si="13"/>
        <v>..</v>
      </c>
      <c r="AA50" s="77" t="str">
        <f t="shared" si="13"/>
        <v>..</v>
      </c>
      <c r="AB50" s="76" t="str">
        <f t="shared" si="13"/>
        <v>..</v>
      </c>
      <c r="AD50" s="40" t="str">
        <f t="shared" si="14"/>
        <v>..</v>
      </c>
      <c r="AE50" s="38" t="str">
        <f t="shared" si="14"/>
        <v>..</v>
      </c>
      <c r="AF50" s="39" t="str">
        <f t="shared" si="14"/>
        <v>..</v>
      </c>
      <c r="AG50" s="40" t="str">
        <f t="shared" si="14"/>
        <v>..</v>
      </c>
      <c r="AH50" s="46" t="str">
        <f t="shared" si="14"/>
        <v>..</v>
      </c>
      <c r="AI50" s="38" t="str">
        <f t="shared" si="14"/>
        <v>..</v>
      </c>
      <c r="AJ50" s="39" t="str">
        <f t="shared" si="14"/>
        <v>..</v>
      </c>
      <c r="AK50" s="40" t="str">
        <f t="shared" si="14"/>
        <v>..</v>
      </c>
      <c r="AL50" s="46" t="str">
        <f t="shared" si="14"/>
        <v>..</v>
      </c>
      <c r="AM50" s="38" t="str">
        <f t="shared" si="14"/>
        <v>..</v>
      </c>
      <c r="AN50" s="76" t="str">
        <f t="shared" si="14"/>
        <v>..</v>
      </c>
      <c r="AO50" s="77" t="str">
        <f t="shared" si="14"/>
        <v>..</v>
      </c>
      <c r="AP50" s="76" t="str">
        <f t="shared" si="14"/>
        <v>..</v>
      </c>
      <c r="AQ50" s="16"/>
    </row>
    <row r="51" spans="1:43">
      <c r="D51" s="50"/>
      <c r="E51" s="16"/>
      <c r="F51" s="49"/>
      <c r="G51" s="16"/>
      <c r="J51" s="16"/>
      <c r="K51" s="16"/>
      <c r="Q51" s="17"/>
      <c r="U51" s="51"/>
    </row>
    <row r="52" spans="1:43">
      <c r="D52" s="50"/>
      <c r="E52" s="16"/>
      <c r="F52" s="49"/>
      <c r="G52" s="16"/>
      <c r="J52" s="16"/>
      <c r="K52" s="16"/>
      <c r="Q52" s="17"/>
      <c r="U52" s="51"/>
    </row>
    <row r="53" spans="1:43">
      <c r="D53" s="50"/>
      <c r="E53" s="16"/>
      <c r="F53" s="49"/>
      <c r="G53" s="16"/>
      <c r="J53" s="16"/>
      <c r="K53" s="16"/>
      <c r="Q53" s="17"/>
      <c r="U53" s="51"/>
    </row>
    <row r="54" spans="1:43">
      <c r="D54" s="50"/>
      <c r="E54" s="16"/>
      <c r="F54" s="49"/>
      <c r="G54" s="16"/>
      <c r="J54" s="16"/>
      <c r="K54" s="16"/>
      <c r="Q54" s="17"/>
      <c r="U54" s="51"/>
    </row>
    <row r="55" spans="1:43">
      <c r="D55" s="50"/>
      <c r="E55" s="16"/>
      <c r="F55" s="49"/>
      <c r="G55" s="16"/>
      <c r="J55" s="16"/>
      <c r="K55" s="16"/>
      <c r="Q55" s="17"/>
      <c r="U55" s="51"/>
    </row>
    <row r="56" spans="1:43">
      <c r="D56" s="50"/>
      <c r="E56" s="16"/>
      <c r="F56" s="49"/>
      <c r="G56" s="16"/>
      <c r="J56" s="16"/>
      <c r="K56" s="16"/>
      <c r="Q56" s="17"/>
      <c r="U56" s="51"/>
    </row>
    <row r="57" spans="1:43">
      <c r="D57" s="50"/>
      <c r="E57" s="16"/>
      <c r="F57" s="49"/>
      <c r="G57" s="16"/>
      <c r="J57" s="16"/>
      <c r="K57" s="16"/>
      <c r="Q57" s="17"/>
      <c r="U57" s="51"/>
    </row>
    <row r="58" spans="1:43">
      <c r="D58" s="50"/>
      <c r="E58" s="16"/>
      <c r="F58" s="49"/>
      <c r="G58" s="16"/>
      <c r="J58" s="16"/>
      <c r="K58" s="16"/>
      <c r="Q58" s="17"/>
      <c r="U58" s="51"/>
    </row>
    <row r="59" spans="1:43">
      <c r="D59" s="16"/>
      <c r="E59" s="16"/>
      <c r="F59" s="49"/>
      <c r="G59" s="16"/>
      <c r="J59" s="16"/>
      <c r="K59" s="16"/>
      <c r="Q59" s="17"/>
      <c r="U59" s="51"/>
    </row>
    <row r="60" spans="1:43">
      <c r="D60" s="16"/>
      <c r="E60" s="16"/>
      <c r="F60" s="49"/>
      <c r="G60" s="16"/>
      <c r="J60" s="16"/>
      <c r="K60" s="16"/>
    </row>
    <row r="61" spans="1:43">
      <c r="E61" s="16"/>
      <c r="F61" s="49"/>
    </row>
  </sheetData>
  <mergeCells count="7">
    <mergeCell ref="B6:N6"/>
    <mergeCell ref="P6:AB6"/>
    <mergeCell ref="AD6:AP6"/>
    <mergeCell ref="C28:N29"/>
    <mergeCell ref="B37:N37"/>
    <mergeCell ref="P37:AB37"/>
    <mergeCell ref="AD37:AP37"/>
  </mergeCells>
  <pageMargins left="0.70866141732283472" right="0.70866141732283472" top="0.74803149606299213" bottom="0.74803149606299213" header="0.31496062992125984" footer="0.31496062992125984"/>
  <pageSetup scale="55" orientation="landscape" horizontalDpi="300" verticalDpi="300" r:id="rId1"/>
  <colBreaks count="1" manualBreakCount="1">
    <brk id="29" max="1048575" man="1"/>
  </colBreaks>
</worksheet>
</file>

<file path=xl/worksheets/sheet30.xml><?xml version="1.0" encoding="utf-8"?>
<worksheet xmlns="http://schemas.openxmlformats.org/spreadsheetml/2006/main" xmlns:r="http://schemas.openxmlformats.org/officeDocument/2006/relationships">
  <dimension ref="A1:F20"/>
  <sheetViews>
    <sheetView zoomScaleNormal="100" workbookViewId="0"/>
  </sheetViews>
  <sheetFormatPr defaultRowHeight="15"/>
  <cols>
    <col min="1" max="1" width="12.7109375" customWidth="1"/>
    <col min="2" max="6" width="20.7109375" customWidth="1"/>
  </cols>
  <sheetData>
    <row r="1" spans="1:6">
      <c r="B1" s="11" t="str">
        <f>ToC!B59</f>
        <v>Appendix Table 41: Average Years of Schooling in Canada, Newfoundland and Labrador, and Alberta, 2000-2012</v>
      </c>
    </row>
    <row r="3" spans="1:6" s="83" customFormat="1">
      <c r="B3" s="92" t="s">
        <v>123</v>
      </c>
      <c r="C3" s="453" t="s">
        <v>122</v>
      </c>
      <c r="D3" s="454"/>
      <c r="E3" s="453" t="s">
        <v>121</v>
      </c>
      <c r="F3" s="454"/>
    </row>
    <row r="4" spans="1:6" s="83" customFormat="1">
      <c r="A4" s="101"/>
      <c r="B4" s="91"/>
      <c r="C4" s="90" t="s">
        <v>120</v>
      </c>
      <c r="D4" s="92" t="s">
        <v>119</v>
      </c>
      <c r="E4" s="90" t="s">
        <v>120</v>
      </c>
      <c r="F4" s="90" t="s">
        <v>119</v>
      </c>
    </row>
    <row r="5" spans="1:6" s="83" customFormat="1">
      <c r="A5" s="88">
        <v>2000</v>
      </c>
      <c r="B5" s="87">
        <v>13.49193909821423</v>
      </c>
      <c r="C5" s="100">
        <v>13.304238355014686</v>
      </c>
      <c r="D5" s="99">
        <v>0.98608793429668029</v>
      </c>
      <c r="E5" s="87">
        <v>13.430162064825932</v>
      </c>
      <c r="F5" s="136">
        <v>0.99542118942736157</v>
      </c>
    </row>
    <row r="6" spans="1:6" s="83" customFormat="1">
      <c r="A6" s="88">
        <v>2001</v>
      </c>
      <c r="B6" s="87">
        <v>13.555920868803906</v>
      </c>
      <c r="C6" s="87">
        <v>13.372226787181594</v>
      </c>
      <c r="D6" s="99">
        <v>0.98644916244347181</v>
      </c>
      <c r="E6" s="87">
        <v>13.540253741814778</v>
      </c>
      <c r="F6" s="136">
        <v>0.99884425948330946</v>
      </c>
    </row>
    <row r="7" spans="1:6" s="83" customFormat="1">
      <c r="A7" s="88">
        <v>2002</v>
      </c>
      <c r="B7" s="87">
        <v>13.570559052694474</v>
      </c>
      <c r="C7" s="87">
        <v>13.424778761061946</v>
      </c>
      <c r="D7" s="99">
        <v>0.98925760603771273</v>
      </c>
      <c r="E7" s="87">
        <v>13.554012084250946</v>
      </c>
      <c r="F7" s="136">
        <v>0.99878067157150441</v>
      </c>
    </row>
    <row r="8" spans="1:6" s="83" customFormat="1">
      <c r="A8" s="88">
        <v>2003</v>
      </c>
      <c r="B8" s="87">
        <v>13.617713004484303</v>
      </c>
      <c r="C8" s="87">
        <v>13.478878799842082</v>
      </c>
      <c r="D8" s="99">
        <v>0.9898048809960599</v>
      </c>
      <c r="E8" s="87">
        <v>13.512597907651859</v>
      </c>
      <c r="F8" s="136">
        <v>0.99228100219193716</v>
      </c>
    </row>
    <row r="9" spans="1:6" s="83" customFormat="1">
      <c r="A9" s="88">
        <v>2004</v>
      </c>
      <c r="B9" s="87">
        <v>13.634039278781415</v>
      </c>
      <c r="C9" s="87">
        <v>13.376431109356496</v>
      </c>
      <c r="D9" s="99">
        <v>0.98110551362237641</v>
      </c>
      <c r="E9" s="87">
        <v>13.521909359077499</v>
      </c>
      <c r="F9" s="136">
        <v>0.99177573737238511</v>
      </c>
    </row>
    <row r="10" spans="1:6" s="83" customFormat="1">
      <c r="A10" s="88">
        <v>2005</v>
      </c>
      <c r="B10" s="87">
        <v>13.702636828866339</v>
      </c>
      <c r="C10" s="87">
        <v>13.475498007968127</v>
      </c>
      <c r="D10" s="99">
        <v>0.98342371444744747</v>
      </c>
      <c r="E10" s="87">
        <v>13.633207070707071</v>
      </c>
      <c r="F10" s="136">
        <v>0.9949331096615649</v>
      </c>
    </row>
    <row r="11" spans="1:6" s="83" customFormat="1">
      <c r="A11" s="88">
        <v>2006</v>
      </c>
      <c r="B11" s="87">
        <v>13.735971958188472</v>
      </c>
      <c r="C11" s="87">
        <v>13.481334392374901</v>
      </c>
      <c r="D11" s="99">
        <v>0.98146199143470347</v>
      </c>
      <c r="E11" s="87">
        <v>13.633640669085047</v>
      </c>
      <c r="F11" s="136">
        <v>0.9925501239071457</v>
      </c>
    </row>
    <row r="12" spans="1:6" s="83" customFormat="1">
      <c r="A12" s="88">
        <v>2007</v>
      </c>
      <c r="B12" s="87">
        <v>13.777057402623544</v>
      </c>
      <c r="C12" s="87">
        <v>13.542149420695166</v>
      </c>
      <c r="D12" s="99">
        <v>0.98294933561911091</v>
      </c>
      <c r="E12" s="87">
        <v>13.668451140933097</v>
      </c>
      <c r="F12" s="136">
        <v>0.99211687528646242</v>
      </c>
    </row>
    <row r="13" spans="1:6" s="83" customFormat="1">
      <c r="A13" s="88">
        <v>2008</v>
      </c>
      <c r="B13" s="87">
        <v>13.814037101939695</v>
      </c>
      <c r="C13" s="87">
        <v>13.558928571428572</v>
      </c>
      <c r="D13" s="99">
        <v>0.98153265923433042</v>
      </c>
      <c r="E13" s="87">
        <v>13.699464964565637</v>
      </c>
      <c r="F13" s="136">
        <v>0.9917061075970347</v>
      </c>
    </row>
    <row r="14" spans="1:6" s="83" customFormat="1">
      <c r="A14" s="88">
        <v>2009</v>
      </c>
      <c r="B14" s="87">
        <v>13.858502918871734</v>
      </c>
      <c r="C14" s="87">
        <v>13.614803024273776</v>
      </c>
      <c r="D14" s="99">
        <v>0.98241513560125593</v>
      </c>
      <c r="E14" s="87">
        <v>13.75635583444839</v>
      </c>
      <c r="F14" s="136">
        <v>0.99262928434468589</v>
      </c>
    </row>
    <row r="15" spans="1:6" s="83" customFormat="1">
      <c r="A15" s="88">
        <v>2010</v>
      </c>
      <c r="B15" s="87">
        <v>13.915390470226882</v>
      </c>
      <c r="C15" s="87">
        <v>13.64124073351541</v>
      </c>
      <c r="D15" s="99">
        <v>0.98029881106836081</v>
      </c>
      <c r="E15" s="87">
        <v>13.769225420664718</v>
      </c>
      <c r="F15" s="136">
        <v>0.98949615895616472</v>
      </c>
    </row>
    <row r="16" spans="1:6" s="83" customFormat="1">
      <c r="A16" s="88">
        <v>2011</v>
      </c>
      <c r="B16" s="87">
        <v>13.952404889996467</v>
      </c>
      <c r="C16" s="87">
        <v>13.725</v>
      </c>
      <c r="D16" s="99">
        <v>0.98370138397004869</v>
      </c>
      <c r="E16" s="87">
        <v>13.779004153123873</v>
      </c>
      <c r="F16" s="136">
        <v>0.98757198216080166</v>
      </c>
    </row>
    <row r="17" spans="1:6" s="83" customFormat="1">
      <c r="A17" s="88">
        <v>2012</v>
      </c>
      <c r="B17" s="87">
        <v>14.001091327127957</v>
      </c>
      <c r="C17" s="87">
        <v>13.804785415875426</v>
      </c>
      <c r="D17" s="99">
        <v>0.98597924214149102</v>
      </c>
      <c r="E17" s="87">
        <v>13.790814288883958</v>
      </c>
      <c r="F17" s="136">
        <v>0.98498138228435272</v>
      </c>
    </row>
    <row r="18" spans="1:6" s="83" customFormat="1">
      <c r="A18" s="126"/>
      <c r="B18" s="134"/>
      <c r="C18" s="134"/>
      <c r="D18" s="137"/>
      <c r="E18" s="134"/>
      <c r="F18" s="137"/>
    </row>
    <row r="19" spans="1:6" s="83" customFormat="1">
      <c r="B19" s="83" t="s">
        <v>154</v>
      </c>
    </row>
    <row r="20" spans="1:6">
      <c r="B20" t="s">
        <v>126</v>
      </c>
    </row>
  </sheetData>
  <mergeCells count="2">
    <mergeCell ref="C3:D3"/>
    <mergeCell ref="E3:F3"/>
  </mergeCells>
  <pageMargins left="0.70866141732283472" right="0.70866141732283472" top="0.74803149606299213" bottom="0.74803149606299213" header="0.31496062992125984" footer="0.31496062992125984"/>
  <pageSetup scale="85" orientation="landscape" horizontalDpi="300" verticalDpi="300" r:id="rId1"/>
</worksheet>
</file>

<file path=xl/worksheets/sheet31.xml><?xml version="1.0" encoding="utf-8"?>
<worksheet xmlns="http://schemas.openxmlformats.org/spreadsheetml/2006/main" xmlns:r="http://schemas.openxmlformats.org/officeDocument/2006/relationships">
  <dimension ref="A1:F19"/>
  <sheetViews>
    <sheetView zoomScaleNormal="100" workbookViewId="0"/>
  </sheetViews>
  <sheetFormatPr defaultRowHeight="15"/>
  <cols>
    <col min="1" max="1" width="16.7109375" customWidth="1"/>
    <col min="2" max="6" width="20.7109375" customWidth="1"/>
  </cols>
  <sheetData>
    <row r="1" spans="1:6" ht="15" customHeight="1">
      <c r="B1" s="11" t="str">
        <f>ToC!B60</f>
        <v>Appendix Table 42: Program Graduates in Alberta, 2000-2012</v>
      </c>
    </row>
    <row r="2" spans="1:6" ht="15" customHeight="1"/>
    <row r="3" spans="1:6" s="83" customFormat="1" ht="31.5" customHeight="1">
      <c r="B3" s="105" t="s">
        <v>128</v>
      </c>
      <c r="C3" s="453" t="s">
        <v>130</v>
      </c>
      <c r="D3" s="455"/>
      <c r="E3" s="456" t="s">
        <v>129</v>
      </c>
      <c r="F3" s="456"/>
    </row>
    <row r="4" spans="1:6" s="83" customFormat="1" ht="30">
      <c r="A4" s="101"/>
      <c r="B4" s="105"/>
      <c r="C4" s="105" t="s">
        <v>128</v>
      </c>
      <c r="D4" s="104" t="s">
        <v>127</v>
      </c>
      <c r="E4" s="105" t="s">
        <v>128</v>
      </c>
      <c r="F4" s="104" t="s">
        <v>127</v>
      </c>
    </row>
    <row r="5" spans="1:6" s="83" customFormat="1">
      <c r="A5" s="88">
        <v>2000</v>
      </c>
      <c r="B5" s="142">
        <v>24921</v>
      </c>
      <c r="C5" s="142">
        <v>12033</v>
      </c>
      <c r="D5" s="140">
        <v>0.42109064644275912</v>
      </c>
      <c r="E5" s="143">
        <v>10494</v>
      </c>
      <c r="F5" s="141">
        <v>0.48284579270494765</v>
      </c>
    </row>
    <row r="6" spans="1:6" s="83" customFormat="1">
      <c r="A6" s="88">
        <v>2001</v>
      </c>
      <c r="B6" s="142">
        <v>25914</v>
      </c>
      <c r="C6" s="142">
        <v>12858</v>
      </c>
      <c r="D6" s="140">
        <v>0.3983561009492938</v>
      </c>
      <c r="E6" s="143">
        <v>10323</v>
      </c>
      <c r="F6" s="141">
        <v>0.49617967122018986</v>
      </c>
    </row>
    <row r="7" spans="1:6" s="83" customFormat="1">
      <c r="A7" s="88">
        <v>2002</v>
      </c>
      <c r="B7" s="142">
        <v>28713</v>
      </c>
      <c r="C7" s="142">
        <v>14025</v>
      </c>
      <c r="D7" s="140">
        <v>0.40748093198202906</v>
      </c>
      <c r="E7" s="143">
        <v>11700</v>
      </c>
      <c r="F7" s="141">
        <v>0.48845470692717585</v>
      </c>
    </row>
    <row r="8" spans="1:6" s="83" customFormat="1">
      <c r="A8" s="88">
        <v>2003</v>
      </c>
      <c r="B8" s="142">
        <v>30135</v>
      </c>
      <c r="C8" s="142">
        <v>14742</v>
      </c>
      <c r="D8" s="140">
        <v>0.40676953708312591</v>
      </c>
      <c r="E8" s="143">
        <v>12258</v>
      </c>
      <c r="F8" s="141">
        <v>0.48919860627177703</v>
      </c>
    </row>
    <row r="9" spans="1:6" s="83" customFormat="1">
      <c r="A9" s="88">
        <v>2004</v>
      </c>
      <c r="B9" s="142">
        <v>36171</v>
      </c>
      <c r="C9" s="142">
        <v>15639</v>
      </c>
      <c r="D9" s="140">
        <v>0.45857178402587706</v>
      </c>
      <c r="E9" s="143">
        <v>16587</v>
      </c>
      <c r="F9" s="141">
        <v>0.43236294268889441</v>
      </c>
    </row>
    <row r="10" spans="1:6" s="83" customFormat="1">
      <c r="A10" s="88">
        <v>2005</v>
      </c>
      <c r="B10" s="142">
        <v>35118</v>
      </c>
      <c r="C10" s="142">
        <v>15561</v>
      </c>
      <c r="D10" s="140">
        <v>0.45361353152229628</v>
      </c>
      <c r="E10" s="143">
        <v>15930</v>
      </c>
      <c r="F10" s="141">
        <v>0.44310609943618656</v>
      </c>
    </row>
    <row r="11" spans="1:6" s="83" customFormat="1">
      <c r="A11" s="88">
        <v>2006</v>
      </c>
      <c r="B11" s="142">
        <v>35061</v>
      </c>
      <c r="C11" s="142">
        <v>15759</v>
      </c>
      <c r="D11" s="140">
        <v>0.4234619662873278</v>
      </c>
      <c r="E11" s="143">
        <v>14847</v>
      </c>
      <c r="F11" s="141">
        <v>0.44947377427911356</v>
      </c>
    </row>
    <row r="12" spans="1:6" s="83" customFormat="1">
      <c r="A12" s="88">
        <v>2007</v>
      </c>
      <c r="B12" s="142">
        <v>36222</v>
      </c>
      <c r="C12" s="142">
        <v>16845</v>
      </c>
      <c r="D12" s="140">
        <v>0.40649329136988571</v>
      </c>
      <c r="E12" s="143">
        <v>14724</v>
      </c>
      <c r="F12" s="141">
        <v>0.46504886533046214</v>
      </c>
    </row>
    <row r="13" spans="1:6" s="83" customFormat="1">
      <c r="A13" s="88">
        <v>2008</v>
      </c>
      <c r="B13" s="142">
        <v>36264</v>
      </c>
      <c r="C13" s="142">
        <v>15894</v>
      </c>
      <c r="D13" s="140">
        <v>0.44283587028457977</v>
      </c>
      <c r="E13" s="143">
        <v>16059</v>
      </c>
      <c r="F13" s="141">
        <v>0.4382859033752482</v>
      </c>
    </row>
    <row r="14" spans="1:6" s="83" customFormat="1">
      <c r="A14" s="88">
        <v>2009</v>
      </c>
      <c r="B14" s="142">
        <v>36774</v>
      </c>
      <c r="C14" s="142">
        <v>16308</v>
      </c>
      <c r="D14" s="140">
        <v>0.42837330722793276</v>
      </c>
      <c r="E14" s="143">
        <v>15753</v>
      </c>
      <c r="F14" s="141">
        <v>0.44346549192364171</v>
      </c>
    </row>
    <row r="15" spans="1:6" s="83" customFormat="1">
      <c r="A15" s="88">
        <v>2010</v>
      </c>
      <c r="B15" s="142">
        <v>37083</v>
      </c>
      <c r="C15" s="142">
        <v>17547</v>
      </c>
      <c r="D15" s="140">
        <v>0.39737885284362107</v>
      </c>
      <c r="E15" s="143">
        <v>14736</v>
      </c>
      <c r="F15" s="141">
        <v>0.47318178140927108</v>
      </c>
    </row>
    <row r="16" spans="1:6" s="83" customFormat="1">
      <c r="A16" s="88">
        <v>2011</v>
      </c>
      <c r="B16" s="142">
        <v>38034</v>
      </c>
      <c r="C16" s="142">
        <v>18045</v>
      </c>
      <c r="D16" s="140">
        <v>0.41157911342483039</v>
      </c>
      <c r="E16" s="143">
        <v>15654</v>
      </c>
      <c r="F16" s="141">
        <v>0.47444391859914814</v>
      </c>
    </row>
    <row r="17" spans="1:6" s="83" customFormat="1">
      <c r="A17" s="126"/>
      <c r="B17" s="138"/>
      <c r="C17" s="138"/>
      <c r="D17" s="139"/>
      <c r="E17" s="103"/>
      <c r="F17" s="102"/>
    </row>
    <row r="18" spans="1:6" s="83" customFormat="1">
      <c r="B18" s="83" t="s">
        <v>157</v>
      </c>
    </row>
    <row r="19" spans="1:6" s="83" customFormat="1"/>
  </sheetData>
  <mergeCells count="2">
    <mergeCell ref="C3:D3"/>
    <mergeCell ref="E3:F3"/>
  </mergeCells>
  <pageMargins left="0.70866141732283472" right="0.70866141732283472" top="0.74803149606299213" bottom="0.74803149606299213" header="0.31496062992125984" footer="0.31496062992125984"/>
  <pageSetup scale="85" orientation="landscape" horizontalDpi="300" verticalDpi="300" r:id="rId1"/>
</worksheet>
</file>

<file path=xl/worksheets/sheet32.xml><?xml version="1.0" encoding="utf-8"?>
<worksheet xmlns="http://schemas.openxmlformats.org/spreadsheetml/2006/main" xmlns:r="http://schemas.openxmlformats.org/officeDocument/2006/relationships">
  <dimension ref="A1:F31"/>
  <sheetViews>
    <sheetView zoomScaleNormal="100" workbookViewId="0"/>
  </sheetViews>
  <sheetFormatPr defaultRowHeight="15"/>
  <cols>
    <col min="1" max="1" width="49.42578125" style="106" customWidth="1"/>
    <col min="2" max="6" width="17.7109375" style="106" customWidth="1"/>
  </cols>
  <sheetData>
    <row r="1" spans="1:6">
      <c r="B1" s="150" t="str">
        <f>ToC!B61</f>
        <v>Appendix Table 43: Average Weekly Earnings by Industry in Canada and Alberta, 2012</v>
      </c>
    </row>
    <row r="3" spans="1:6" s="83" customFormat="1">
      <c r="A3" s="123"/>
      <c r="B3" s="457">
        <v>2012</v>
      </c>
      <c r="C3" s="461"/>
      <c r="D3" s="458"/>
      <c r="E3" s="457" t="s">
        <v>142</v>
      </c>
      <c r="F3" s="458"/>
    </row>
    <row r="4" spans="1:6" s="83" customFormat="1">
      <c r="A4" s="123"/>
      <c r="B4" s="122" t="s">
        <v>123</v>
      </c>
      <c r="C4" s="459" t="s">
        <v>121</v>
      </c>
      <c r="D4" s="460"/>
      <c r="E4" s="121" t="s">
        <v>123</v>
      </c>
      <c r="F4" s="121" t="s">
        <v>121</v>
      </c>
    </row>
    <row r="5" spans="1:6" s="83" customFormat="1">
      <c r="A5" s="120"/>
      <c r="B5" s="116"/>
      <c r="C5" s="119" t="s">
        <v>120</v>
      </c>
      <c r="D5" s="118" t="s">
        <v>119</v>
      </c>
      <c r="E5" s="117"/>
      <c r="F5" s="116"/>
    </row>
    <row r="6" spans="1:6" s="83" customFormat="1">
      <c r="A6" s="115" t="s">
        <v>141</v>
      </c>
      <c r="B6" s="114">
        <v>896.81</v>
      </c>
      <c r="C6" s="113">
        <v>1072.98</v>
      </c>
      <c r="D6" s="112">
        <f t="shared" ref="D6:D24" si="0">C6/B6</f>
        <v>1.1964407176547989</v>
      </c>
      <c r="E6" s="112">
        <v>2.8755234204324021</v>
      </c>
      <c r="F6" s="112">
        <v>4.301115597893701</v>
      </c>
    </row>
    <row r="7" spans="1:6" s="83" customFormat="1">
      <c r="A7" s="115" t="s">
        <v>140</v>
      </c>
      <c r="B7" s="114">
        <v>996.17</v>
      </c>
      <c r="C7" s="113">
        <v>1175.44</v>
      </c>
      <c r="D7" s="112">
        <f t="shared" si="0"/>
        <v>1.1799592439041531</v>
      </c>
      <c r="E7" s="112">
        <v>1.821824738551836</v>
      </c>
      <c r="F7" s="112">
        <v>3.0343940740085174</v>
      </c>
    </row>
    <row r="8" spans="1:6" s="83" customFormat="1">
      <c r="A8" s="115" t="s">
        <v>139</v>
      </c>
      <c r="B8" s="114">
        <v>1848.04</v>
      </c>
      <c r="C8" s="113">
        <v>1978.03</v>
      </c>
      <c r="D8" s="112">
        <f t="shared" si="0"/>
        <v>1.0703393865933637</v>
      </c>
      <c r="E8" s="112">
        <v>4.3852170379177213</v>
      </c>
      <c r="F8" s="112">
        <v>4.6263954503893201</v>
      </c>
    </row>
    <row r="9" spans="1:6" s="83" customFormat="1">
      <c r="A9" s="115" t="s">
        <v>67</v>
      </c>
      <c r="B9" s="114">
        <v>1641.17</v>
      </c>
      <c r="C9" s="113">
        <v>1757.58</v>
      </c>
      <c r="D9" s="112">
        <f t="shared" si="0"/>
        <v>1.0709311040294422</v>
      </c>
      <c r="E9" s="112">
        <v>3.2100689344043865</v>
      </c>
      <c r="F9" s="112">
        <v>4.6243778501156241</v>
      </c>
    </row>
    <row r="10" spans="1:6" s="83" customFormat="1">
      <c r="A10" s="115" t="s">
        <v>68</v>
      </c>
      <c r="B10" s="114">
        <v>1144.23</v>
      </c>
      <c r="C10" s="113">
        <v>1403.19</v>
      </c>
      <c r="D10" s="112">
        <f t="shared" si="0"/>
        <v>1.2263181353399228</v>
      </c>
      <c r="E10" s="112">
        <v>3.4326184887051525</v>
      </c>
      <c r="F10" s="112">
        <v>4.5778494269472558</v>
      </c>
    </row>
    <row r="11" spans="1:6" s="83" customFormat="1">
      <c r="A11" s="115" t="s">
        <v>69</v>
      </c>
      <c r="B11" s="114">
        <v>1005.18</v>
      </c>
      <c r="C11" s="113">
        <v>1168.27</v>
      </c>
      <c r="D11" s="112">
        <f t="shared" si="0"/>
        <v>1.1622495473447543</v>
      </c>
      <c r="E11" s="112">
        <v>2.1050132438117153</v>
      </c>
      <c r="F11" s="112">
        <v>3.4577911956763741</v>
      </c>
    </row>
    <row r="12" spans="1:6" s="83" customFormat="1">
      <c r="A12" s="115" t="s">
        <v>138</v>
      </c>
      <c r="B12" s="114">
        <v>679.21</v>
      </c>
      <c r="C12" s="113">
        <v>771.57</v>
      </c>
      <c r="D12" s="112">
        <f t="shared" si="0"/>
        <v>1.1359815079283284</v>
      </c>
      <c r="E12" s="112">
        <v>2.4293050652421488</v>
      </c>
      <c r="F12" s="112">
        <v>3.1437954099287957</v>
      </c>
    </row>
    <row r="13" spans="1:6" s="83" customFormat="1">
      <c r="A13" s="115" t="s">
        <v>72</v>
      </c>
      <c r="B13" s="114">
        <v>934.64</v>
      </c>
      <c r="C13" s="113">
        <v>1149.4000000000001</v>
      </c>
      <c r="D13" s="112">
        <f t="shared" si="0"/>
        <v>1.2297783103654885</v>
      </c>
      <c r="E13" s="112">
        <v>2.2367349127009994</v>
      </c>
      <c r="F13" s="112">
        <v>4.0533270100193919</v>
      </c>
    </row>
    <row r="14" spans="1:6" s="83" customFormat="1">
      <c r="A14" s="115" t="s">
        <v>73</v>
      </c>
      <c r="B14" s="114">
        <v>1122.51</v>
      </c>
      <c r="C14" s="113">
        <v>1173.57</v>
      </c>
      <c r="D14" s="112">
        <f t="shared" si="0"/>
        <v>1.0454873453243179</v>
      </c>
      <c r="E14" s="112">
        <v>3.0295542754396942</v>
      </c>
      <c r="F14" s="112">
        <v>4.6405412211993013</v>
      </c>
    </row>
    <row r="15" spans="1:6" s="83" customFormat="1">
      <c r="A15" s="115" t="s">
        <v>137</v>
      </c>
      <c r="B15" s="114">
        <v>1092.96</v>
      </c>
      <c r="C15" s="113">
        <v>1191.8800000000001</v>
      </c>
      <c r="D15" s="112">
        <f t="shared" si="0"/>
        <v>1.090506514419558</v>
      </c>
      <c r="E15" s="112">
        <v>2.525107270797089</v>
      </c>
      <c r="F15" s="112">
        <v>3.178577967601881</v>
      </c>
    </row>
    <row r="16" spans="1:6" s="83" customFormat="1">
      <c r="A16" s="115" t="s">
        <v>136</v>
      </c>
      <c r="B16" s="114">
        <v>862.21</v>
      </c>
      <c r="C16" s="113">
        <v>1051.6600000000001</v>
      </c>
      <c r="D16" s="112">
        <f t="shared" si="0"/>
        <v>1.2197260528177591</v>
      </c>
      <c r="E16" s="112">
        <v>3.4740757902754549</v>
      </c>
      <c r="F16" s="112">
        <v>4.9391747855491497</v>
      </c>
    </row>
    <row r="17" spans="1:6" s="83" customFormat="1">
      <c r="A17" s="115" t="s">
        <v>74</v>
      </c>
      <c r="B17" s="114">
        <v>1249.1300000000001</v>
      </c>
      <c r="C17" s="113">
        <v>1421.56</v>
      </c>
      <c r="D17" s="112">
        <f t="shared" si="0"/>
        <v>1.1380400758928213</v>
      </c>
      <c r="E17" s="112">
        <v>3.0670654063883251</v>
      </c>
      <c r="F17" s="112">
        <v>3.9470061246568378</v>
      </c>
    </row>
    <row r="18" spans="1:6" s="83" customFormat="1">
      <c r="A18" s="115" t="s">
        <v>135</v>
      </c>
      <c r="B18" s="114">
        <v>730.51</v>
      </c>
      <c r="C18" s="113">
        <v>909.53</v>
      </c>
      <c r="D18" s="112">
        <f t="shared" si="0"/>
        <v>1.2450616692447742</v>
      </c>
      <c r="E18" s="112">
        <v>3.1851964188531312</v>
      </c>
      <c r="F18" s="112">
        <v>4.3130440076211585</v>
      </c>
    </row>
    <row r="19" spans="1:6" s="83" customFormat="1">
      <c r="A19" s="115" t="s">
        <v>134</v>
      </c>
      <c r="B19" s="114">
        <v>982.73</v>
      </c>
      <c r="C19" s="113">
        <v>1018.24</v>
      </c>
      <c r="D19" s="112">
        <f t="shared" si="0"/>
        <v>1.036134034780662</v>
      </c>
      <c r="E19" s="112">
        <v>3.3342365222169157</v>
      </c>
      <c r="F19" s="112">
        <v>4.0999073751051052</v>
      </c>
    </row>
    <row r="20" spans="1:6" s="83" customFormat="1">
      <c r="A20" s="115" t="s">
        <v>133</v>
      </c>
      <c r="B20" s="114">
        <v>816.48</v>
      </c>
      <c r="C20" s="113">
        <v>900.56</v>
      </c>
      <c r="D20" s="112">
        <f t="shared" si="0"/>
        <v>1.1029786400156769</v>
      </c>
      <c r="E20" s="112">
        <v>3.3379050664979593</v>
      </c>
      <c r="F20" s="112">
        <v>4.1079297347515586</v>
      </c>
    </row>
    <row r="21" spans="1:6" s="83" customFormat="1">
      <c r="A21" s="115" t="s">
        <v>76</v>
      </c>
      <c r="B21" s="114">
        <v>543.91</v>
      </c>
      <c r="C21" s="113">
        <v>533.67999999999995</v>
      </c>
      <c r="D21" s="112">
        <f t="shared" si="0"/>
        <v>0.9811917412807265</v>
      </c>
      <c r="E21" s="112">
        <v>2.2069831534178963</v>
      </c>
      <c r="F21" s="112">
        <v>3.189864822296129</v>
      </c>
    </row>
    <row r="22" spans="1:6" s="83" customFormat="1">
      <c r="A22" s="115" t="s">
        <v>77</v>
      </c>
      <c r="B22" s="114">
        <v>366.98</v>
      </c>
      <c r="C22" s="113">
        <v>421.44</v>
      </c>
      <c r="D22" s="112">
        <f t="shared" si="0"/>
        <v>1.1484004577906153</v>
      </c>
      <c r="E22" s="112">
        <v>2.9733457242984151</v>
      </c>
      <c r="F22" s="112">
        <v>4.3913301598890175</v>
      </c>
    </row>
    <row r="23" spans="1:6" s="83" customFormat="1">
      <c r="A23" s="115" t="s">
        <v>132</v>
      </c>
      <c r="B23" s="114">
        <v>735.35</v>
      </c>
      <c r="C23" s="113">
        <v>873.59</v>
      </c>
      <c r="D23" s="112">
        <f t="shared" si="0"/>
        <v>1.1879921125994424</v>
      </c>
      <c r="E23" s="112">
        <v>3.4251322377828464</v>
      </c>
      <c r="F23" s="112">
        <v>5.5296133840386119</v>
      </c>
    </row>
    <row r="24" spans="1:6" s="83" customFormat="1">
      <c r="A24" s="115" t="s">
        <v>131</v>
      </c>
      <c r="B24" s="114">
        <v>1148.43</v>
      </c>
      <c r="C24" s="113">
        <v>1209.31</v>
      </c>
      <c r="D24" s="112">
        <f t="shared" si="0"/>
        <v>1.0530115026601534</v>
      </c>
      <c r="E24" s="112">
        <v>3.5315428315324526</v>
      </c>
      <c r="F24" s="112">
        <v>4.753070616456867</v>
      </c>
    </row>
    <row r="26" spans="1:6">
      <c r="B26" s="111" t="s">
        <v>158</v>
      </c>
      <c r="C26" s="110"/>
      <c r="D26" s="110"/>
      <c r="E26" s="109"/>
      <c r="F26" s="109"/>
    </row>
    <row r="27" spans="1:6">
      <c r="B27" s="108" t="s">
        <v>159</v>
      </c>
    </row>
    <row r="28" spans="1:6">
      <c r="B28" s="108"/>
    </row>
    <row r="29" spans="1:6">
      <c r="A29" s="107"/>
    </row>
    <row r="30" spans="1:6">
      <c r="A30" s="107"/>
    </row>
    <row r="31" spans="1:6">
      <c r="A31" s="107"/>
    </row>
  </sheetData>
  <mergeCells count="3">
    <mergeCell ref="E3:F3"/>
    <mergeCell ref="C4:D4"/>
    <mergeCell ref="B3:D3"/>
  </mergeCells>
  <pageMargins left="0.70866141732283472" right="0.70866141732283472" top="0.74803149606299213" bottom="0.74803149606299213" header="0.31496062992125984" footer="0.31496062992125984"/>
  <pageSetup scale="65" orientation="landscape" horizontalDpi="300" verticalDpi="300" r:id="rId1"/>
</worksheet>
</file>

<file path=xl/worksheets/sheet33.xml><?xml version="1.0" encoding="utf-8"?>
<worksheet xmlns="http://schemas.openxmlformats.org/spreadsheetml/2006/main" xmlns:r="http://schemas.openxmlformats.org/officeDocument/2006/relationships">
  <dimension ref="A1:G19"/>
  <sheetViews>
    <sheetView zoomScaleNormal="100" workbookViewId="0"/>
  </sheetViews>
  <sheetFormatPr defaultRowHeight="15"/>
  <cols>
    <col min="2" max="7" width="20.7109375" customWidth="1"/>
  </cols>
  <sheetData>
    <row r="1" spans="1:7">
      <c r="B1" s="11" t="str">
        <f>ToC!B62</f>
        <v>Appendix Table 44: Average Weekly Earnings in Canada and Alberta, Industrial Aggregate and Mining and Oil and Gas Extraction, 2001-2012</v>
      </c>
    </row>
    <row r="3" spans="1:7" s="83" customFormat="1">
      <c r="A3" s="127"/>
      <c r="B3" s="453" t="s">
        <v>123</v>
      </c>
      <c r="C3" s="454"/>
      <c r="D3" s="453" t="s">
        <v>124</v>
      </c>
      <c r="E3" s="455"/>
      <c r="F3" s="455"/>
      <c r="G3" s="454"/>
    </row>
    <row r="4" spans="1:7" s="83" customFormat="1">
      <c r="A4" s="127"/>
      <c r="B4" s="126"/>
      <c r="C4" s="88"/>
      <c r="D4" s="462" t="s">
        <v>120</v>
      </c>
      <c r="E4" s="463"/>
      <c r="F4" s="464" t="s">
        <v>119</v>
      </c>
      <c r="G4" s="463"/>
    </row>
    <row r="5" spans="1:7" s="83" customFormat="1" ht="75">
      <c r="A5" s="125"/>
      <c r="B5" s="147" t="s">
        <v>141</v>
      </c>
      <c r="C5" s="148" t="s">
        <v>139</v>
      </c>
      <c r="D5" s="149" t="s">
        <v>141</v>
      </c>
      <c r="E5" s="148" t="s">
        <v>139</v>
      </c>
      <c r="F5" s="147" t="s">
        <v>144</v>
      </c>
      <c r="G5" s="148" t="s">
        <v>143</v>
      </c>
    </row>
    <row r="6" spans="1:7" s="83" customFormat="1">
      <c r="A6" s="88">
        <v>2001</v>
      </c>
      <c r="B6" s="144">
        <v>656.55</v>
      </c>
      <c r="C6" s="145">
        <v>1152.6099999999999</v>
      </c>
      <c r="D6" s="146">
        <v>675.17</v>
      </c>
      <c r="E6" s="145">
        <v>1202.76</v>
      </c>
      <c r="F6" s="134">
        <f t="shared" ref="F6:F17" si="0">(D6/B6)*100</f>
        <v>102.83603685934048</v>
      </c>
      <c r="G6" s="86">
        <f t="shared" ref="G6:G17" si="1">(E6/C6)*100</f>
        <v>104.35099469898752</v>
      </c>
    </row>
    <row r="7" spans="1:7" s="83" customFormat="1">
      <c r="A7" s="88">
        <v>2002</v>
      </c>
      <c r="B7" s="144">
        <v>672.52</v>
      </c>
      <c r="C7" s="145">
        <v>1138.03</v>
      </c>
      <c r="D7" s="146">
        <v>692.77</v>
      </c>
      <c r="E7" s="145">
        <v>1202.3800000000001</v>
      </c>
      <c r="F7" s="134">
        <f t="shared" si="0"/>
        <v>103.0110628680188</v>
      </c>
      <c r="G7" s="86">
        <f t="shared" si="1"/>
        <v>105.6545082291328</v>
      </c>
    </row>
    <row r="8" spans="1:7" s="83" customFormat="1">
      <c r="A8" s="88">
        <v>2003</v>
      </c>
      <c r="B8" s="144">
        <v>690.64</v>
      </c>
      <c r="C8" s="145">
        <v>1219.07</v>
      </c>
      <c r="D8" s="146">
        <v>716.83</v>
      </c>
      <c r="E8" s="145">
        <v>1289.57</v>
      </c>
      <c r="F8" s="134">
        <f t="shared" si="0"/>
        <v>103.79213483146069</v>
      </c>
      <c r="G8" s="86">
        <f t="shared" si="1"/>
        <v>105.78309695095443</v>
      </c>
    </row>
    <row r="9" spans="1:7" s="83" customFormat="1">
      <c r="A9" s="88">
        <v>2004</v>
      </c>
      <c r="B9" s="144">
        <v>709.08</v>
      </c>
      <c r="C9" s="145">
        <v>1278.17</v>
      </c>
      <c r="D9" s="146">
        <v>740.7</v>
      </c>
      <c r="E9" s="145">
        <v>1351.27</v>
      </c>
      <c r="F9" s="134">
        <f t="shared" si="0"/>
        <v>104.45929937383652</v>
      </c>
      <c r="G9" s="86">
        <f t="shared" si="1"/>
        <v>105.71911404586243</v>
      </c>
    </row>
    <row r="10" spans="1:7" s="83" customFormat="1">
      <c r="A10" s="88">
        <v>2005</v>
      </c>
      <c r="B10" s="144">
        <v>737.01</v>
      </c>
      <c r="C10" s="145">
        <v>1296.3499999999999</v>
      </c>
      <c r="D10" s="146">
        <v>783.05</v>
      </c>
      <c r="E10" s="145">
        <v>1372.01</v>
      </c>
      <c r="F10" s="134">
        <f t="shared" si="0"/>
        <v>106.24686232208518</v>
      </c>
      <c r="G10" s="86">
        <f t="shared" si="1"/>
        <v>105.83638677826205</v>
      </c>
    </row>
    <row r="11" spans="1:7" s="83" customFormat="1">
      <c r="A11" s="88">
        <v>2006</v>
      </c>
      <c r="B11" s="144">
        <v>755.21</v>
      </c>
      <c r="C11" s="145">
        <v>1325.73</v>
      </c>
      <c r="D11" s="146">
        <v>822.24</v>
      </c>
      <c r="E11" s="145">
        <v>1414.6</v>
      </c>
      <c r="F11" s="134">
        <f t="shared" si="0"/>
        <v>108.87567696402326</v>
      </c>
      <c r="G11" s="86">
        <f t="shared" si="1"/>
        <v>106.7034765751699</v>
      </c>
    </row>
    <row r="12" spans="1:7" s="83" customFormat="1">
      <c r="A12" s="88">
        <v>2007</v>
      </c>
      <c r="B12" s="144">
        <v>787.73</v>
      </c>
      <c r="C12" s="145">
        <v>1437.44</v>
      </c>
      <c r="D12" s="146">
        <v>870.81</v>
      </c>
      <c r="E12" s="145">
        <v>1504.34</v>
      </c>
      <c r="F12" s="134">
        <f t="shared" si="0"/>
        <v>110.54676094600941</v>
      </c>
      <c r="G12" s="86">
        <f t="shared" si="1"/>
        <v>104.65410730187</v>
      </c>
    </row>
    <row r="13" spans="1:7" s="83" customFormat="1">
      <c r="A13" s="88">
        <v>2008</v>
      </c>
      <c r="B13" s="144">
        <v>810.47</v>
      </c>
      <c r="C13" s="145">
        <v>1528.26</v>
      </c>
      <c r="D13" s="146">
        <v>922.56</v>
      </c>
      <c r="E13" s="145">
        <v>1629.11</v>
      </c>
      <c r="F13" s="134">
        <f t="shared" si="0"/>
        <v>113.83024664700727</v>
      </c>
      <c r="G13" s="86">
        <f t="shared" si="1"/>
        <v>106.59900802219518</v>
      </c>
    </row>
    <row r="14" spans="1:7" s="83" customFormat="1">
      <c r="A14" s="88">
        <v>2009</v>
      </c>
      <c r="B14" s="144">
        <v>823.16</v>
      </c>
      <c r="C14" s="145">
        <v>1593.18</v>
      </c>
      <c r="D14" s="146">
        <v>948.98</v>
      </c>
      <c r="E14" s="145">
        <v>1719.6</v>
      </c>
      <c r="F14" s="134">
        <f t="shared" si="0"/>
        <v>115.28499927110161</v>
      </c>
      <c r="G14" s="86">
        <f t="shared" si="1"/>
        <v>107.93507324972695</v>
      </c>
    </row>
    <row r="15" spans="1:7" s="83" customFormat="1">
      <c r="A15" s="88">
        <v>2010</v>
      </c>
      <c r="B15" s="144">
        <v>852.95</v>
      </c>
      <c r="C15" s="145">
        <v>1705.57</v>
      </c>
      <c r="D15" s="146">
        <v>991.96</v>
      </c>
      <c r="E15" s="145">
        <v>1857.31</v>
      </c>
      <c r="F15" s="134">
        <f t="shared" si="0"/>
        <v>116.29755554252887</v>
      </c>
      <c r="G15" s="86">
        <f t="shared" si="1"/>
        <v>108.89673247066962</v>
      </c>
    </row>
    <row r="16" spans="1:7" s="83" customFormat="1">
      <c r="A16" s="88">
        <v>2011</v>
      </c>
      <c r="B16" s="144">
        <v>874.31</v>
      </c>
      <c r="C16" s="145">
        <v>1737.18</v>
      </c>
      <c r="D16" s="146">
        <v>1035.75</v>
      </c>
      <c r="E16" s="145">
        <v>1880.41</v>
      </c>
      <c r="F16" s="134">
        <f t="shared" si="0"/>
        <v>118.46484656471961</v>
      </c>
      <c r="G16" s="86">
        <f t="shared" si="1"/>
        <v>108.2449717358017</v>
      </c>
    </row>
    <row r="17" spans="1:7" s="83" customFormat="1">
      <c r="A17" s="88">
        <v>2012</v>
      </c>
      <c r="B17" s="144">
        <v>896.81</v>
      </c>
      <c r="C17" s="145">
        <v>1848.04</v>
      </c>
      <c r="D17" s="146">
        <v>1072.98</v>
      </c>
      <c r="E17" s="145">
        <v>1978.03</v>
      </c>
      <c r="F17" s="134">
        <f t="shared" si="0"/>
        <v>119.64407176547989</v>
      </c>
      <c r="G17" s="86">
        <f t="shared" si="1"/>
        <v>107.03393865933637</v>
      </c>
    </row>
    <row r="18" spans="1:7" s="83" customFormat="1"/>
    <row r="19" spans="1:7">
      <c r="B19" s="124" t="s">
        <v>162</v>
      </c>
    </row>
  </sheetData>
  <mergeCells count="4">
    <mergeCell ref="B3:C3"/>
    <mergeCell ref="D3:G3"/>
    <mergeCell ref="D4:E4"/>
    <mergeCell ref="F4:G4"/>
  </mergeCells>
  <pageMargins left="0.70866141732283472" right="0.70866141732283472" top="0.74803149606299213" bottom="0.74803149606299213" header="0.31496062992125984" footer="0.31496062992125984"/>
  <pageSetup scale="85" orientation="landscape" horizontalDpi="300" verticalDpi="300" r:id="rId1"/>
</worksheet>
</file>

<file path=xl/worksheets/sheet34.xml><?xml version="1.0" encoding="utf-8"?>
<worksheet xmlns="http://schemas.openxmlformats.org/spreadsheetml/2006/main" xmlns:r="http://schemas.openxmlformats.org/officeDocument/2006/relationships">
  <dimension ref="A1:C23"/>
  <sheetViews>
    <sheetView zoomScaleNormal="100" workbookViewId="0"/>
  </sheetViews>
  <sheetFormatPr defaultRowHeight="15"/>
  <cols>
    <col min="1" max="1" width="42.5703125" customWidth="1"/>
    <col min="2" max="3" width="15.7109375" customWidth="1"/>
  </cols>
  <sheetData>
    <row r="1" spans="1:3">
      <c r="B1" s="11" t="str">
        <f>ToC!B63</f>
        <v>Appendix Table 45: Job Vacancy Rates in Canada and Alberta, Two-digit NAICS level, 2012</v>
      </c>
    </row>
    <row r="3" spans="1:3" s="83" customFormat="1">
      <c r="A3" s="125"/>
      <c r="B3" s="128" t="s">
        <v>123</v>
      </c>
      <c r="C3" s="129" t="s">
        <v>121</v>
      </c>
    </row>
    <row r="4" spans="1:3" s="83" customFormat="1">
      <c r="A4" s="127"/>
      <c r="B4" s="465" t="s">
        <v>166</v>
      </c>
      <c r="C4" s="466"/>
    </row>
    <row r="5" spans="1:3" s="83" customFormat="1">
      <c r="A5" s="127" t="s">
        <v>139</v>
      </c>
      <c r="B5" s="151">
        <v>3.1</v>
      </c>
      <c r="C5" s="152">
        <v>4</v>
      </c>
    </row>
    <row r="6" spans="1:3" s="83" customFormat="1">
      <c r="A6" s="127" t="s">
        <v>68</v>
      </c>
      <c r="B6" s="151">
        <v>2</v>
      </c>
      <c r="C6" s="152">
        <v>4.2</v>
      </c>
    </row>
    <row r="7" spans="1:3" s="83" customFormat="1">
      <c r="A7" s="127" t="s">
        <v>69</v>
      </c>
      <c r="B7" s="151">
        <v>1.3</v>
      </c>
      <c r="C7" s="152">
        <v>2.1</v>
      </c>
    </row>
    <row r="8" spans="1:3" s="83" customFormat="1">
      <c r="A8" s="127" t="s">
        <v>70</v>
      </c>
      <c r="B8" s="151">
        <v>1.6</v>
      </c>
      <c r="C8" s="152" t="s">
        <v>1</v>
      </c>
    </row>
    <row r="9" spans="1:3" s="83" customFormat="1">
      <c r="A9" s="127" t="s">
        <v>71</v>
      </c>
      <c r="B9" s="151">
        <v>1.4</v>
      </c>
      <c r="C9" s="152">
        <v>3.2</v>
      </c>
    </row>
    <row r="10" spans="1:3" s="83" customFormat="1">
      <c r="A10" s="127" t="s">
        <v>72</v>
      </c>
      <c r="B10" s="151">
        <v>1.7</v>
      </c>
      <c r="C10" s="152">
        <v>2.9</v>
      </c>
    </row>
    <row r="11" spans="1:3" s="83" customFormat="1">
      <c r="A11" s="127" t="s">
        <v>73</v>
      </c>
      <c r="B11" s="151">
        <v>2.2000000000000002</v>
      </c>
      <c r="C11" s="152" t="s">
        <v>1</v>
      </c>
    </row>
    <row r="12" spans="1:3" s="83" customFormat="1">
      <c r="A12" s="127" t="s">
        <v>137</v>
      </c>
      <c r="B12" s="151">
        <v>1.5</v>
      </c>
      <c r="C12" s="152" t="s">
        <v>1</v>
      </c>
    </row>
    <row r="13" spans="1:3" s="83" customFormat="1">
      <c r="A13" s="127" t="s">
        <v>136</v>
      </c>
      <c r="B13" s="151">
        <v>1.3</v>
      </c>
      <c r="C13" s="152" t="s">
        <v>1</v>
      </c>
    </row>
    <row r="14" spans="1:3" s="83" customFormat="1">
      <c r="A14" s="127" t="s">
        <v>74</v>
      </c>
      <c r="B14" s="151">
        <v>2.1</v>
      </c>
      <c r="C14" s="152">
        <v>2.5</v>
      </c>
    </row>
    <row r="15" spans="1:3" s="83" customFormat="1">
      <c r="A15" s="127" t="s">
        <v>135</v>
      </c>
      <c r="B15" s="151">
        <v>1.9</v>
      </c>
      <c r="C15" s="152">
        <v>3.9</v>
      </c>
    </row>
    <row r="16" spans="1:3" s="83" customFormat="1">
      <c r="A16" s="127" t="s">
        <v>134</v>
      </c>
      <c r="B16" s="151">
        <v>0.8</v>
      </c>
      <c r="C16" s="152" t="s">
        <v>1</v>
      </c>
    </row>
    <row r="17" spans="1:3" s="83" customFormat="1">
      <c r="A17" s="127" t="s">
        <v>133</v>
      </c>
      <c r="B17" s="151">
        <v>2.2000000000000002</v>
      </c>
      <c r="C17" s="152">
        <v>1.5</v>
      </c>
    </row>
    <row r="18" spans="1:3" s="83" customFormat="1">
      <c r="A18" s="127" t="s">
        <v>76</v>
      </c>
      <c r="B18" s="151">
        <v>2</v>
      </c>
      <c r="C18" s="152" t="s">
        <v>1</v>
      </c>
    </row>
    <row r="19" spans="1:3" s="83" customFormat="1">
      <c r="A19" s="127" t="s">
        <v>77</v>
      </c>
      <c r="B19" s="151">
        <v>2.2000000000000002</v>
      </c>
      <c r="C19" s="152">
        <v>6.3</v>
      </c>
    </row>
    <row r="20" spans="1:3" s="83" customFormat="1">
      <c r="A20" s="127" t="s">
        <v>132</v>
      </c>
      <c r="B20" s="151">
        <v>2.2000000000000002</v>
      </c>
      <c r="C20" s="152">
        <v>4.4000000000000004</v>
      </c>
    </row>
    <row r="21" spans="1:3">
      <c r="A21" s="8" t="s">
        <v>131</v>
      </c>
      <c r="B21" s="153">
        <v>1.4</v>
      </c>
      <c r="C21" s="39">
        <v>2.2000000000000002</v>
      </c>
    </row>
    <row r="22" spans="1:3">
      <c r="A22" s="80"/>
      <c r="B22" s="47"/>
      <c r="C22" s="72"/>
    </row>
    <row r="23" spans="1:3">
      <c r="B23" t="s">
        <v>165</v>
      </c>
    </row>
  </sheetData>
  <mergeCells count="1">
    <mergeCell ref="B4:C4"/>
  </mergeCells>
  <pageMargins left="0.7" right="0.7" top="0.75" bottom="0.75" header="0.3" footer="0.3"/>
  <pageSetup scale="88" orientation="portrait" horizontalDpi="300" verticalDpi="300" r:id="rId1"/>
</worksheet>
</file>

<file path=xl/worksheets/sheet35.xml><?xml version="1.0" encoding="utf-8"?>
<worksheet xmlns="http://schemas.openxmlformats.org/spreadsheetml/2006/main" xmlns:r="http://schemas.openxmlformats.org/officeDocument/2006/relationships">
  <dimension ref="A1:D20"/>
  <sheetViews>
    <sheetView zoomScaleNormal="100" workbookViewId="0"/>
  </sheetViews>
  <sheetFormatPr defaultRowHeight="15"/>
  <cols>
    <col min="1" max="1" width="30.7109375" customWidth="1"/>
    <col min="2" max="4" width="20.7109375" customWidth="1"/>
  </cols>
  <sheetData>
    <row r="1" spans="1:4">
      <c r="B1" s="11" t="str">
        <f>ToC!B64</f>
        <v>Appendix Table 46: Job Vacancy Rate and Unemployment Rate in Canada and the Provinces, 2012</v>
      </c>
    </row>
    <row r="3" spans="1:4" s="83" customFormat="1" ht="45">
      <c r="A3" s="125"/>
      <c r="B3" s="154" t="s">
        <v>169</v>
      </c>
      <c r="C3" s="154" t="s">
        <v>170</v>
      </c>
      <c r="D3" s="147" t="s">
        <v>146</v>
      </c>
    </row>
    <row r="4" spans="1:4" s="83" customFormat="1">
      <c r="A4" s="127"/>
      <c r="B4" s="155"/>
      <c r="C4" s="155"/>
      <c r="D4" s="156"/>
    </row>
    <row r="5" spans="1:4" s="83" customFormat="1">
      <c r="A5" s="130" t="s">
        <v>123</v>
      </c>
      <c r="B5" s="132">
        <v>1.7</v>
      </c>
      <c r="C5" s="132">
        <v>7.3</v>
      </c>
      <c r="D5" s="131">
        <f t="shared" ref="D5:D15" si="0">C5/B5</f>
        <v>4.2941176470588234</v>
      </c>
    </row>
    <row r="6" spans="1:4" s="83" customFormat="1">
      <c r="A6" s="157" t="s">
        <v>122</v>
      </c>
      <c r="B6" s="132">
        <v>1.3</v>
      </c>
      <c r="C6" s="132">
        <v>12.5</v>
      </c>
      <c r="D6" s="131">
        <f t="shared" si="0"/>
        <v>9.615384615384615</v>
      </c>
    </row>
    <row r="7" spans="1:4" s="83" customFormat="1">
      <c r="A7" s="157" t="s">
        <v>145</v>
      </c>
      <c r="B7" s="132">
        <v>1.9</v>
      </c>
      <c r="C7" s="132">
        <v>11.3</v>
      </c>
      <c r="D7" s="131">
        <f t="shared" si="0"/>
        <v>5.9473684210526319</v>
      </c>
    </row>
    <row r="8" spans="1:4" s="83" customFormat="1">
      <c r="A8" s="157" t="s">
        <v>171</v>
      </c>
      <c r="B8" s="132">
        <v>1.2</v>
      </c>
      <c r="C8" s="132">
        <v>9</v>
      </c>
      <c r="D8" s="131">
        <f t="shared" si="0"/>
        <v>7.5</v>
      </c>
    </row>
    <row r="9" spans="1:4" s="83" customFormat="1">
      <c r="A9" s="157" t="s">
        <v>172</v>
      </c>
      <c r="B9" s="132">
        <v>1.3</v>
      </c>
      <c r="C9" s="132">
        <v>10.199999999999999</v>
      </c>
      <c r="D9" s="131">
        <f t="shared" si="0"/>
        <v>7.8461538461538449</v>
      </c>
    </row>
    <row r="10" spans="1:4" s="83" customFormat="1">
      <c r="A10" s="157" t="s">
        <v>173</v>
      </c>
      <c r="B10" s="132">
        <v>1.4</v>
      </c>
      <c r="C10" s="132">
        <v>7.8</v>
      </c>
      <c r="D10" s="131">
        <f t="shared" si="0"/>
        <v>5.5714285714285721</v>
      </c>
    </row>
    <row r="11" spans="1:4" s="83" customFormat="1">
      <c r="A11" s="157" t="s">
        <v>174</v>
      </c>
      <c r="B11" s="132">
        <v>1.4</v>
      </c>
      <c r="C11" s="132">
        <v>7.8</v>
      </c>
      <c r="D11" s="131">
        <f t="shared" si="0"/>
        <v>5.5714285714285721</v>
      </c>
    </row>
    <row r="12" spans="1:4" s="83" customFormat="1">
      <c r="A12" s="157" t="s">
        <v>175</v>
      </c>
      <c r="B12" s="132">
        <v>1.8</v>
      </c>
      <c r="C12" s="132">
        <v>5.3</v>
      </c>
      <c r="D12" s="131">
        <f t="shared" si="0"/>
        <v>2.9444444444444442</v>
      </c>
    </row>
    <row r="13" spans="1:4" s="83" customFormat="1">
      <c r="A13" s="157" t="s">
        <v>176</v>
      </c>
      <c r="B13" s="132">
        <v>2.9</v>
      </c>
      <c r="C13" s="132">
        <v>4.7</v>
      </c>
      <c r="D13" s="131">
        <f t="shared" si="0"/>
        <v>1.6206896551724139</v>
      </c>
    </row>
    <row r="14" spans="1:4" s="83" customFormat="1">
      <c r="A14" s="157" t="s">
        <v>121</v>
      </c>
      <c r="B14" s="132">
        <v>3.1</v>
      </c>
      <c r="C14" s="132">
        <v>4.5999999999999996</v>
      </c>
      <c r="D14" s="131">
        <f t="shared" si="0"/>
        <v>1.4838709677419353</v>
      </c>
    </row>
    <row r="15" spans="1:4" s="83" customFormat="1">
      <c r="A15" s="157" t="s">
        <v>177</v>
      </c>
      <c r="B15" s="132">
        <v>1.6</v>
      </c>
      <c r="C15" s="132">
        <v>6.7</v>
      </c>
      <c r="D15" s="131">
        <f t="shared" si="0"/>
        <v>4.1875</v>
      </c>
    </row>
    <row r="16" spans="1:4" s="83" customFormat="1">
      <c r="A16" s="88"/>
      <c r="B16" s="126"/>
      <c r="C16" s="126"/>
      <c r="D16" s="131"/>
    </row>
    <row r="17" spans="2:2" s="83" customFormat="1">
      <c r="B17" s="130" t="s">
        <v>168</v>
      </c>
    </row>
    <row r="18" spans="2:2" s="83" customFormat="1"/>
    <row r="19" spans="2:2" s="83" customFormat="1"/>
    <row r="20" spans="2:2" s="83" customFormat="1"/>
  </sheetData>
  <pageMargins left="0.70866141732283472" right="0.70866141732283472" top="0.74803149606299213" bottom="0.74803149606299213" header="0.31496062992125984" footer="0.31496062992125984"/>
  <pageSetup scale="85" orientation="landscape" horizontalDpi="300" verticalDpi="300" r:id="rId1"/>
</worksheet>
</file>

<file path=xl/worksheets/sheet36.xml><?xml version="1.0" encoding="utf-8"?>
<worksheet xmlns="http://schemas.openxmlformats.org/spreadsheetml/2006/main" xmlns:r="http://schemas.openxmlformats.org/officeDocument/2006/relationships">
  <dimension ref="A1:L29"/>
  <sheetViews>
    <sheetView zoomScaleNormal="100" workbookViewId="0"/>
  </sheetViews>
  <sheetFormatPr defaultRowHeight="15"/>
  <cols>
    <col min="1" max="1" width="15.85546875" customWidth="1"/>
    <col min="2" max="12" width="12.7109375" customWidth="1"/>
  </cols>
  <sheetData>
    <row r="1" spans="1:12">
      <c r="B1" s="11" t="str">
        <f>ToC!B68</f>
        <v>Appendix Table 47: Provincial Revenues and Expenditures per Capita in Newfoundland and Labrador and Alberta, 1989-2009</v>
      </c>
    </row>
    <row r="2" spans="1:12" ht="15.75" thickBot="1"/>
    <row r="3" spans="1:12" ht="15.75" thickBot="1">
      <c r="A3" s="158"/>
      <c r="B3" s="467" t="s">
        <v>193</v>
      </c>
      <c r="C3" s="468"/>
      <c r="D3" s="469"/>
      <c r="E3" s="467" t="s">
        <v>122</v>
      </c>
      <c r="F3" s="468"/>
      <c r="G3" s="468"/>
      <c r="H3" s="469"/>
      <c r="I3" s="467" t="s">
        <v>121</v>
      </c>
      <c r="J3" s="468"/>
      <c r="K3" s="468"/>
      <c r="L3" s="469"/>
    </row>
    <row r="4" spans="1:12" ht="34.5" thickBot="1">
      <c r="A4" s="163" t="s">
        <v>182</v>
      </c>
      <c r="B4" s="164" t="s">
        <v>194</v>
      </c>
      <c r="C4" s="165" t="s">
        <v>195</v>
      </c>
      <c r="D4" s="164" t="s">
        <v>196</v>
      </c>
      <c r="E4" s="166" t="s">
        <v>197</v>
      </c>
      <c r="F4" s="164" t="s">
        <v>198</v>
      </c>
      <c r="G4" s="164" t="s">
        <v>195</v>
      </c>
      <c r="H4" s="167" t="s">
        <v>196</v>
      </c>
      <c r="I4" s="164" t="s">
        <v>197</v>
      </c>
      <c r="J4" s="164" t="s">
        <v>194</v>
      </c>
      <c r="K4" s="164" t="s">
        <v>195</v>
      </c>
      <c r="L4" s="167" t="s">
        <v>199</v>
      </c>
    </row>
    <row r="5" spans="1:12">
      <c r="A5" s="160">
        <v>1989</v>
      </c>
      <c r="B5" s="168">
        <v>13040</v>
      </c>
      <c r="C5" s="169">
        <v>27276781</v>
      </c>
      <c r="D5" s="168">
        <v>478</v>
      </c>
      <c r="E5" s="170">
        <v>3216</v>
      </c>
      <c r="F5" s="168">
        <v>331</v>
      </c>
      <c r="G5" s="169">
        <v>576551</v>
      </c>
      <c r="H5" s="171">
        <v>574</v>
      </c>
      <c r="I5" s="168">
        <v>14687</v>
      </c>
      <c r="J5" s="168">
        <v>1526</v>
      </c>
      <c r="K5" s="169">
        <v>2498325</v>
      </c>
      <c r="L5" s="171">
        <v>611</v>
      </c>
    </row>
    <row r="6" spans="1:12">
      <c r="A6" s="160">
        <v>1990</v>
      </c>
      <c r="B6" s="168">
        <v>14177</v>
      </c>
      <c r="C6" s="169">
        <v>27691138</v>
      </c>
      <c r="D6" s="168">
        <v>512</v>
      </c>
      <c r="E6" s="170">
        <v>3437</v>
      </c>
      <c r="F6" s="168">
        <v>323</v>
      </c>
      <c r="G6" s="169">
        <v>577368</v>
      </c>
      <c r="H6" s="171">
        <v>559</v>
      </c>
      <c r="I6" s="168">
        <v>15933</v>
      </c>
      <c r="J6" s="168">
        <v>1622</v>
      </c>
      <c r="K6" s="169">
        <v>2547788</v>
      </c>
      <c r="L6" s="171">
        <v>637</v>
      </c>
    </row>
    <row r="7" spans="1:12">
      <c r="A7" s="160">
        <v>1991</v>
      </c>
      <c r="B7" s="168">
        <v>15443</v>
      </c>
      <c r="C7" s="169">
        <v>28037420</v>
      </c>
      <c r="D7" s="168">
        <v>551</v>
      </c>
      <c r="E7" s="170">
        <v>3642</v>
      </c>
      <c r="F7" s="168">
        <v>311</v>
      </c>
      <c r="G7" s="169">
        <v>579644</v>
      </c>
      <c r="H7" s="171">
        <v>537</v>
      </c>
      <c r="I7" s="168">
        <v>16868</v>
      </c>
      <c r="J7" s="168">
        <v>1634</v>
      </c>
      <c r="K7" s="169">
        <v>2592306</v>
      </c>
      <c r="L7" s="171">
        <v>630</v>
      </c>
    </row>
    <row r="8" spans="1:12">
      <c r="A8" s="160">
        <v>1992</v>
      </c>
      <c r="B8" s="168">
        <v>16782</v>
      </c>
      <c r="C8" s="169">
        <v>28371264</v>
      </c>
      <c r="D8" s="168">
        <v>592</v>
      </c>
      <c r="E8" s="170">
        <v>3860</v>
      </c>
      <c r="F8" s="168">
        <v>329</v>
      </c>
      <c r="G8" s="169">
        <v>580109</v>
      </c>
      <c r="H8" s="171">
        <v>567</v>
      </c>
      <c r="I8" s="168">
        <v>17375</v>
      </c>
      <c r="J8" s="168">
        <v>1671</v>
      </c>
      <c r="K8" s="169">
        <v>2632672</v>
      </c>
      <c r="L8" s="171">
        <v>635</v>
      </c>
    </row>
    <row r="9" spans="1:12">
      <c r="A9" s="160">
        <v>1993</v>
      </c>
      <c r="B9" s="168">
        <v>17479</v>
      </c>
      <c r="C9" s="169">
        <v>28684764</v>
      </c>
      <c r="D9" s="168">
        <v>609</v>
      </c>
      <c r="E9" s="170">
        <v>4002</v>
      </c>
      <c r="F9" s="168">
        <v>367</v>
      </c>
      <c r="G9" s="169">
        <v>579977</v>
      </c>
      <c r="H9" s="171">
        <v>633</v>
      </c>
      <c r="I9" s="168">
        <v>18731</v>
      </c>
      <c r="J9" s="168">
        <v>1742</v>
      </c>
      <c r="K9" s="169">
        <v>2667292</v>
      </c>
      <c r="L9" s="171">
        <v>653</v>
      </c>
    </row>
    <row r="10" spans="1:12">
      <c r="A10" s="160">
        <v>1994</v>
      </c>
      <c r="B10" s="168">
        <v>17683</v>
      </c>
      <c r="C10" s="169">
        <v>29000663</v>
      </c>
      <c r="D10" s="168">
        <v>610</v>
      </c>
      <c r="E10" s="170">
        <v>3887</v>
      </c>
      <c r="F10" s="168">
        <v>360</v>
      </c>
      <c r="G10" s="169">
        <v>574466</v>
      </c>
      <c r="H10" s="171">
        <v>627</v>
      </c>
      <c r="I10" s="168">
        <v>18337</v>
      </c>
      <c r="J10" s="168">
        <v>1744</v>
      </c>
      <c r="K10" s="169">
        <v>2700606</v>
      </c>
      <c r="L10" s="171">
        <v>646</v>
      </c>
    </row>
    <row r="11" spans="1:12">
      <c r="A11" s="160">
        <v>1995</v>
      </c>
      <c r="B11" s="168">
        <v>17761</v>
      </c>
      <c r="C11" s="169">
        <v>29302311</v>
      </c>
      <c r="D11" s="168">
        <v>606</v>
      </c>
      <c r="E11" s="170">
        <v>4006</v>
      </c>
      <c r="F11" s="168">
        <v>347</v>
      </c>
      <c r="G11" s="169">
        <v>567397</v>
      </c>
      <c r="H11" s="171">
        <v>612</v>
      </c>
      <c r="I11" s="168">
        <v>16884</v>
      </c>
      <c r="J11" s="168">
        <v>1684</v>
      </c>
      <c r="K11" s="169">
        <v>2734519</v>
      </c>
      <c r="L11" s="171">
        <v>616</v>
      </c>
    </row>
    <row r="12" spans="1:12">
      <c r="A12" s="160">
        <v>1996</v>
      </c>
      <c r="B12" s="168">
        <v>18003</v>
      </c>
      <c r="C12" s="169">
        <v>29610218</v>
      </c>
      <c r="D12" s="168">
        <v>608</v>
      </c>
      <c r="E12" s="170">
        <v>4010</v>
      </c>
      <c r="F12" s="168">
        <v>344</v>
      </c>
      <c r="G12" s="169">
        <v>559698</v>
      </c>
      <c r="H12" s="171">
        <v>615</v>
      </c>
      <c r="I12" s="168">
        <v>16230</v>
      </c>
      <c r="J12" s="168">
        <v>1704</v>
      </c>
      <c r="K12" s="169">
        <v>2775133</v>
      </c>
      <c r="L12" s="171">
        <v>614</v>
      </c>
    </row>
    <row r="13" spans="1:12">
      <c r="A13" s="160">
        <v>1997</v>
      </c>
      <c r="B13" s="168">
        <v>17693</v>
      </c>
      <c r="C13" s="169">
        <v>29905948</v>
      </c>
      <c r="D13" s="168">
        <v>592</v>
      </c>
      <c r="E13" s="170">
        <v>4016</v>
      </c>
      <c r="F13" s="168">
        <v>322</v>
      </c>
      <c r="G13" s="169">
        <v>550911</v>
      </c>
      <c r="H13" s="171">
        <v>584</v>
      </c>
      <c r="I13" s="168">
        <v>16364</v>
      </c>
      <c r="J13" s="168">
        <v>1741</v>
      </c>
      <c r="K13" s="169">
        <v>2829848</v>
      </c>
      <c r="L13" s="171">
        <v>615</v>
      </c>
    </row>
    <row r="14" spans="1:12">
      <c r="A14" s="160">
        <v>1998</v>
      </c>
      <c r="B14" s="168">
        <v>18216</v>
      </c>
      <c r="C14" s="169">
        <v>30155173</v>
      </c>
      <c r="D14" s="168">
        <v>604</v>
      </c>
      <c r="E14" s="170">
        <v>3931</v>
      </c>
      <c r="F14" s="168">
        <v>328</v>
      </c>
      <c r="G14" s="169">
        <v>539843</v>
      </c>
      <c r="H14" s="171">
        <v>608</v>
      </c>
      <c r="I14" s="168">
        <v>17016</v>
      </c>
      <c r="J14" s="168">
        <v>1908</v>
      </c>
      <c r="K14" s="169">
        <v>2899066</v>
      </c>
      <c r="L14" s="171">
        <v>658</v>
      </c>
    </row>
    <row r="15" spans="1:12">
      <c r="A15" s="160">
        <v>1999</v>
      </c>
      <c r="B15" s="168">
        <v>19309</v>
      </c>
      <c r="C15" s="169">
        <v>30401286</v>
      </c>
      <c r="D15" s="168">
        <v>635</v>
      </c>
      <c r="E15" s="170">
        <v>4087</v>
      </c>
      <c r="F15" s="168">
        <v>338</v>
      </c>
      <c r="G15" s="169">
        <v>533329</v>
      </c>
      <c r="H15" s="171">
        <v>634</v>
      </c>
      <c r="I15" s="168">
        <v>17957</v>
      </c>
      <c r="J15" s="168">
        <v>2010</v>
      </c>
      <c r="K15" s="169">
        <v>2952692</v>
      </c>
      <c r="L15" s="171">
        <v>681</v>
      </c>
    </row>
    <row r="16" spans="1:12">
      <c r="A16" s="160">
        <v>2000</v>
      </c>
      <c r="B16" s="168">
        <v>20643</v>
      </c>
      <c r="C16" s="169">
        <v>30685730</v>
      </c>
      <c r="D16" s="168">
        <v>673</v>
      </c>
      <c r="E16" s="170">
        <v>4481</v>
      </c>
      <c r="F16" s="168">
        <v>375</v>
      </c>
      <c r="G16" s="169">
        <v>527966</v>
      </c>
      <c r="H16" s="171">
        <v>710</v>
      </c>
      <c r="I16" s="168">
        <v>19704</v>
      </c>
      <c r="J16" s="168">
        <v>2232</v>
      </c>
      <c r="K16" s="169">
        <v>3004198</v>
      </c>
      <c r="L16" s="171">
        <v>743</v>
      </c>
    </row>
    <row r="17" spans="1:12">
      <c r="A17" s="160">
        <v>2001</v>
      </c>
      <c r="B17" s="168">
        <v>22110</v>
      </c>
      <c r="C17" s="169">
        <v>31020596</v>
      </c>
      <c r="D17" s="168">
        <v>713</v>
      </c>
      <c r="E17" s="170">
        <v>4567</v>
      </c>
      <c r="F17" s="168">
        <v>388</v>
      </c>
      <c r="G17" s="169">
        <v>522046</v>
      </c>
      <c r="H17" s="171">
        <v>743</v>
      </c>
      <c r="I17" s="168">
        <v>22933</v>
      </c>
      <c r="J17" s="168">
        <v>2624</v>
      </c>
      <c r="K17" s="169">
        <v>3058084</v>
      </c>
      <c r="L17" s="171">
        <v>858</v>
      </c>
    </row>
    <row r="18" spans="1:12">
      <c r="A18" s="160">
        <v>2002</v>
      </c>
      <c r="B18" s="168">
        <v>24079</v>
      </c>
      <c r="C18" s="169">
        <v>31358418</v>
      </c>
      <c r="D18" s="168">
        <v>768</v>
      </c>
      <c r="E18" s="170">
        <v>4777</v>
      </c>
      <c r="F18" s="168">
        <v>418</v>
      </c>
      <c r="G18" s="169">
        <v>519483</v>
      </c>
      <c r="H18" s="171">
        <v>805</v>
      </c>
      <c r="I18" s="168">
        <v>25785</v>
      </c>
      <c r="J18" s="168">
        <v>2827</v>
      </c>
      <c r="K18" s="169">
        <v>3128262</v>
      </c>
      <c r="L18" s="171">
        <v>904</v>
      </c>
    </row>
    <row r="19" spans="1:12">
      <c r="A19" s="160">
        <v>2003</v>
      </c>
      <c r="B19" s="168">
        <v>26141</v>
      </c>
      <c r="C19" s="169">
        <v>31641630</v>
      </c>
      <c r="D19" s="168">
        <v>826</v>
      </c>
      <c r="E19" s="170">
        <v>4846</v>
      </c>
      <c r="F19" s="168">
        <v>424</v>
      </c>
      <c r="G19" s="169">
        <v>518445</v>
      </c>
      <c r="H19" s="171">
        <v>818</v>
      </c>
      <c r="I19" s="168">
        <v>24452</v>
      </c>
      <c r="J19" s="168">
        <v>2933</v>
      </c>
      <c r="K19" s="169">
        <v>3182852</v>
      </c>
      <c r="L19" s="171">
        <v>922</v>
      </c>
    </row>
    <row r="20" spans="1:12">
      <c r="A20" s="160">
        <v>2004</v>
      </c>
      <c r="B20" s="168">
        <v>28223</v>
      </c>
      <c r="C20" s="169">
        <v>31938004</v>
      </c>
      <c r="D20" s="168">
        <v>884</v>
      </c>
      <c r="E20" s="170">
        <v>5079</v>
      </c>
      <c r="F20" s="168">
        <v>465</v>
      </c>
      <c r="G20" s="169">
        <v>517402</v>
      </c>
      <c r="H20" s="171">
        <v>899</v>
      </c>
      <c r="I20" s="168">
        <v>25683</v>
      </c>
      <c r="J20" s="168">
        <v>3326</v>
      </c>
      <c r="K20" s="169">
        <v>3238387</v>
      </c>
      <c r="L20" s="171">
        <v>1027</v>
      </c>
    </row>
    <row r="21" spans="1:12">
      <c r="A21" s="160">
        <v>2005</v>
      </c>
      <c r="B21" s="168">
        <v>29943</v>
      </c>
      <c r="C21" s="169">
        <v>32242364</v>
      </c>
      <c r="D21" s="168">
        <v>929</v>
      </c>
      <c r="E21" s="170">
        <v>4964</v>
      </c>
      <c r="F21" s="168">
        <v>454</v>
      </c>
      <c r="G21" s="169">
        <v>514315</v>
      </c>
      <c r="H21" s="171">
        <v>883</v>
      </c>
      <c r="I21" s="168">
        <v>27511</v>
      </c>
      <c r="J21" s="168">
        <v>3539</v>
      </c>
      <c r="K21" s="169">
        <v>3321638</v>
      </c>
      <c r="L21" s="171">
        <v>1065</v>
      </c>
    </row>
    <row r="22" spans="1:12">
      <c r="A22" s="160">
        <v>2006</v>
      </c>
      <c r="B22" s="168">
        <v>31649</v>
      </c>
      <c r="C22" s="169">
        <v>32570505</v>
      </c>
      <c r="D22" s="168">
        <v>972</v>
      </c>
      <c r="E22" s="170">
        <v>7149</v>
      </c>
      <c r="F22" s="168">
        <v>487</v>
      </c>
      <c r="G22" s="169">
        <v>510584</v>
      </c>
      <c r="H22" s="171">
        <v>954</v>
      </c>
      <c r="I22" s="168">
        <v>31150</v>
      </c>
      <c r="J22" s="168">
        <v>3753</v>
      </c>
      <c r="K22" s="169">
        <v>3421361</v>
      </c>
      <c r="L22" s="171">
        <v>1097</v>
      </c>
    </row>
    <row r="23" spans="1:12">
      <c r="A23" s="160">
        <v>2007</v>
      </c>
      <c r="B23" s="168">
        <v>33515</v>
      </c>
      <c r="C23" s="169">
        <v>32887928</v>
      </c>
      <c r="D23" s="168">
        <v>1019</v>
      </c>
      <c r="E23" s="170">
        <v>5822</v>
      </c>
      <c r="F23" s="168">
        <v>520</v>
      </c>
      <c r="G23" s="169">
        <v>509039</v>
      </c>
      <c r="H23" s="171">
        <v>1022</v>
      </c>
      <c r="I23" s="168">
        <v>33313</v>
      </c>
      <c r="J23" s="168">
        <v>4068</v>
      </c>
      <c r="K23" s="169">
        <v>3514031</v>
      </c>
      <c r="L23" s="171">
        <v>1158</v>
      </c>
    </row>
    <row r="24" spans="1:12">
      <c r="A24" s="160">
        <v>2008</v>
      </c>
      <c r="B24" s="168">
        <v>36665</v>
      </c>
      <c r="C24" s="169">
        <v>33245773</v>
      </c>
      <c r="D24" s="168">
        <v>1103</v>
      </c>
      <c r="E24" s="170">
        <v>6432</v>
      </c>
      <c r="F24" s="168">
        <v>541</v>
      </c>
      <c r="G24" s="169">
        <v>511543</v>
      </c>
      <c r="H24" s="171">
        <v>1058</v>
      </c>
      <c r="I24" s="168">
        <v>38294</v>
      </c>
      <c r="J24" s="168">
        <v>5042</v>
      </c>
      <c r="K24" s="169">
        <v>3595755</v>
      </c>
      <c r="L24" s="171">
        <v>1402</v>
      </c>
    </row>
    <row r="25" spans="1:12" ht="15.75" thickBot="1">
      <c r="A25" s="160">
        <v>2009</v>
      </c>
      <c r="B25" s="168">
        <v>38232</v>
      </c>
      <c r="C25" s="169">
        <v>33628571</v>
      </c>
      <c r="D25" s="168">
        <v>1137</v>
      </c>
      <c r="E25" s="170">
        <v>6853</v>
      </c>
      <c r="F25" s="168">
        <v>538</v>
      </c>
      <c r="G25" s="169">
        <v>516729</v>
      </c>
      <c r="H25" s="171">
        <v>1041</v>
      </c>
      <c r="I25" s="168">
        <v>42058</v>
      </c>
      <c r="J25" s="168">
        <v>5085</v>
      </c>
      <c r="K25" s="169">
        <v>3679092</v>
      </c>
      <c r="L25" s="171">
        <v>1382</v>
      </c>
    </row>
    <row r="26" spans="1:12">
      <c r="A26" s="161" t="s">
        <v>200</v>
      </c>
      <c r="B26" s="172">
        <v>5.53</v>
      </c>
      <c r="C26" s="172">
        <v>1.05</v>
      </c>
      <c r="D26" s="173">
        <v>4.43</v>
      </c>
      <c r="E26" s="172">
        <v>3.86</v>
      </c>
      <c r="F26" s="172">
        <v>2.46</v>
      </c>
      <c r="G26" s="172">
        <v>-0.55000000000000004</v>
      </c>
      <c r="H26" s="173">
        <v>3.02</v>
      </c>
      <c r="I26" s="172">
        <v>5.4</v>
      </c>
      <c r="J26" s="172">
        <v>6.2</v>
      </c>
      <c r="K26" s="172">
        <v>1.95</v>
      </c>
      <c r="L26" s="173">
        <v>4.17</v>
      </c>
    </row>
    <row r="27" spans="1:12" ht="15.75" thickBot="1">
      <c r="A27" s="162" t="s">
        <v>201</v>
      </c>
      <c r="B27" s="159">
        <v>6.63</v>
      </c>
      <c r="C27" s="159">
        <v>0.98</v>
      </c>
      <c r="D27" s="174">
        <v>5.59</v>
      </c>
      <c r="E27" s="159">
        <v>4.55</v>
      </c>
      <c r="F27" s="159">
        <v>4.37</v>
      </c>
      <c r="G27" s="159">
        <v>-0.53</v>
      </c>
      <c r="H27" s="174">
        <v>4.93</v>
      </c>
      <c r="I27" s="159">
        <v>8.18</v>
      </c>
      <c r="J27" s="159">
        <v>9.34</v>
      </c>
      <c r="K27" s="159">
        <v>2.21</v>
      </c>
      <c r="L27" s="174">
        <v>6.98</v>
      </c>
    </row>
    <row r="29" spans="1:12">
      <c r="B29" t="s">
        <v>62</v>
      </c>
      <c r="C29" t="s">
        <v>238</v>
      </c>
    </row>
  </sheetData>
  <mergeCells count="3">
    <mergeCell ref="B3:D3"/>
    <mergeCell ref="E3:H3"/>
    <mergeCell ref="I3:L3"/>
  </mergeCells>
  <pageMargins left="0.70866141732283472" right="0.70866141732283472" top="0.74803149606299213" bottom="0.74803149606299213" header="0.31496062992125984" footer="0.31496062992125984"/>
  <pageSetup scale="75" orientation="landscape" horizontalDpi="300" verticalDpi="300" r:id="rId1"/>
</worksheet>
</file>

<file path=xl/worksheets/sheet37.xml><?xml version="1.0" encoding="utf-8"?>
<worksheet xmlns="http://schemas.openxmlformats.org/spreadsheetml/2006/main" xmlns:r="http://schemas.openxmlformats.org/officeDocument/2006/relationships">
  <dimension ref="A1:S108"/>
  <sheetViews>
    <sheetView view="pageBreakPreview" zoomScale="60" zoomScaleNormal="100" workbookViewId="0"/>
  </sheetViews>
  <sheetFormatPr defaultRowHeight="15"/>
  <cols>
    <col min="1" max="1" width="9.42578125" style="11" customWidth="1"/>
    <col min="2" max="2" width="17.42578125" style="75" customWidth="1"/>
    <col min="3" max="3" width="16.28515625" style="75" customWidth="1"/>
    <col min="4" max="5" width="17.42578125" style="75" customWidth="1"/>
    <col min="6" max="6" width="14.140625" style="75" customWidth="1"/>
    <col min="7" max="7" width="15" style="75" customWidth="1"/>
    <col min="8" max="8" width="14.5703125" style="75" customWidth="1"/>
    <col min="9" max="9" width="15.28515625" style="75" customWidth="1"/>
    <col min="10" max="10" width="14.140625" style="75" customWidth="1"/>
    <col min="11" max="11" width="18.140625" style="75" customWidth="1"/>
    <col min="12" max="12" width="16.42578125" style="75" customWidth="1"/>
    <col min="13" max="13" width="16.140625" style="75" customWidth="1"/>
    <col min="14" max="14" width="17.140625" style="75" customWidth="1"/>
    <col min="15" max="15" width="15" style="236" customWidth="1"/>
    <col min="16" max="16" width="16.42578125" style="236" customWidth="1"/>
    <col min="17" max="17" width="15.42578125" style="236" customWidth="1"/>
    <col min="18" max="18" width="20" style="75" customWidth="1"/>
    <col min="19" max="19" width="19.28515625" style="75" customWidth="1"/>
    <col min="20" max="16384" width="9.140625" style="75"/>
  </cols>
  <sheetData>
    <row r="1" spans="1:18">
      <c r="A1" s="254"/>
      <c r="B1" s="255" t="str">
        <f>ToC!B69</f>
        <v>Appendix Table 48: BERD Spending, Growth, and Intensity for Canada, Alberta, and Newfoundland and Labrador, 2000-2011</v>
      </c>
      <c r="C1" s="254"/>
      <c r="D1" s="254"/>
      <c r="E1" s="254"/>
      <c r="F1" s="254"/>
      <c r="G1" s="254"/>
      <c r="H1" s="254"/>
      <c r="I1" s="254"/>
      <c r="J1" s="254"/>
      <c r="K1" s="254"/>
      <c r="N1" s="212" t="s">
        <v>223</v>
      </c>
      <c r="Q1" s="75"/>
    </row>
    <row r="2" spans="1:18">
      <c r="N2" s="237" t="s">
        <v>222</v>
      </c>
      <c r="O2" s="238"/>
      <c r="P2" s="238"/>
      <c r="Q2" s="239"/>
    </row>
    <row r="3" spans="1:18">
      <c r="N3" s="240" t="s">
        <v>221</v>
      </c>
      <c r="O3" s="241"/>
      <c r="P3" s="241"/>
      <c r="Q3" s="242"/>
    </row>
    <row r="4" spans="1:18">
      <c r="A4" s="470" t="s">
        <v>220</v>
      </c>
      <c r="B4" s="471"/>
      <c r="C4" s="472"/>
    </row>
    <row r="5" spans="1:18">
      <c r="A5" s="328"/>
      <c r="B5" s="473" t="s">
        <v>212</v>
      </c>
      <c r="C5" s="474"/>
      <c r="D5" s="474"/>
      <c r="E5" s="474"/>
      <c r="F5" s="475"/>
      <c r="G5" s="473" t="s">
        <v>211</v>
      </c>
      <c r="H5" s="474"/>
      <c r="I5" s="474"/>
      <c r="J5" s="475"/>
      <c r="K5" s="479" t="s">
        <v>210</v>
      </c>
      <c r="L5" s="480"/>
      <c r="M5" s="480"/>
      <c r="N5" s="481"/>
      <c r="O5" s="473" t="s">
        <v>219</v>
      </c>
      <c r="P5" s="474"/>
      <c r="Q5" s="475"/>
    </row>
    <row r="6" spans="1:18" ht="90.75" customHeight="1">
      <c r="A6" s="193" t="s">
        <v>182</v>
      </c>
      <c r="B6" s="211" t="s">
        <v>10</v>
      </c>
      <c r="C6" s="210" t="s">
        <v>11</v>
      </c>
      <c r="D6" s="209" t="s">
        <v>5</v>
      </c>
      <c r="E6" s="192" t="s">
        <v>209</v>
      </c>
      <c r="F6" s="190" t="s">
        <v>208</v>
      </c>
      <c r="G6" s="211" t="s">
        <v>206</v>
      </c>
      <c r="H6" s="210" t="s">
        <v>205</v>
      </c>
      <c r="I6" s="209" t="s">
        <v>204</v>
      </c>
      <c r="J6" s="191" t="s">
        <v>207</v>
      </c>
      <c r="K6" s="243" t="s">
        <v>206</v>
      </c>
      <c r="L6" s="210" t="s">
        <v>205</v>
      </c>
      <c r="M6" s="209" t="s">
        <v>204</v>
      </c>
      <c r="N6" s="190" t="s">
        <v>203</v>
      </c>
      <c r="O6" s="244" t="s">
        <v>218</v>
      </c>
      <c r="P6" s="245" t="s">
        <v>217</v>
      </c>
      <c r="Q6" s="246" t="s">
        <v>216</v>
      </c>
    </row>
    <row r="7" spans="1:18" ht="16.5" customHeight="1">
      <c r="A7" s="193"/>
      <c r="B7" s="476" t="s">
        <v>202</v>
      </c>
      <c r="C7" s="477"/>
      <c r="D7" s="477"/>
      <c r="E7" s="477"/>
      <c r="F7" s="478"/>
      <c r="G7" s="476" t="s">
        <v>202</v>
      </c>
      <c r="H7" s="477"/>
      <c r="I7" s="477"/>
      <c r="J7" s="478"/>
      <c r="K7" s="476" t="s">
        <v>166</v>
      </c>
      <c r="L7" s="477"/>
      <c r="M7" s="477"/>
      <c r="N7" s="478"/>
      <c r="O7" s="482"/>
      <c r="P7" s="483"/>
      <c r="Q7" s="484"/>
    </row>
    <row r="8" spans="1:18">
      <c r="A8" s="324">
        <v>2000</v>
      </c>
      <c r="B8" s="256">
        <v>61143.258379727078</v>
      </c>
      <c r="C8" s="257">
        <v>46909.674030719274</v>
      </c>
      <c r="D8" s="258">
        <v>4799.8206814106388</v>
      </c>
      <c r="E8" s="259">
        <v>852692.10682540655</v>
      </c>
      <c r="F8" s="260">
        <v>1025035.1168385342</v>
      </c>
      <c r="G8" s="261">
        <v>182</v>
      </c>
      <c r="H8" s="262">
        <v>129</v>
      </c>
      <c r="I8" s="263">
        <v>53</v>
      </c>
      <c r="J8" s="261">
        <v>12395</v>
      </c>
      <c r="K8" s="264">
        <f t="shared" ref="K8:K17" si="0">((G8/B8)*100)</f>
        <v>0.29766159806155296</v>
      </c>
      <c r="L8" s="264">
        <f t="shared" ref="L8:L17" si="1">((H8/C8)*100)</f>
        <v>0.27499658154845213</v>
      </c>
      <c r="M8" s="264">
        <f t="shared" ref="M8:M17" si="2">((I8/D8)*100)</f>
        <v>1.1042079177096178</v>
      </c>
      <c r="N8" s="265">
        <f t="shared" ref="N8:N17" si="3">((J8/E8)*100)</f>
        <v>1.4536313753562098</v>
      </c>
      <c r="O8" s="266">
        <f t="shared" ref="O8:O18" si="4">G8*(100/$G$8)</f>
        <v>100.00000000000001</v>
      </c>
      <c r="P8" s="267">
        <f t="shared" ref="P8:P18" si="5">J8*(100/$J$8)</f>
        <v>100</v>
      </c>
      <c r="Q8" s="268">
        <f t="shared" ref="Q8:Q18" si="6">(H8/$H$8)*100</f>
        <v>100</v>
      </c>
      <c r="R8" s="247"/>
    </row>
    <row r="9" spans="1:18">
      <c r="A9" s="323">
        <v>2001</v>
      </c>
      <c r="B9" s="269">
        <v>59716.195531183315</v>
      </c>
      <c r="C9" s="270">
        <v>45503.232266504281</v>
      </c>
      <c r="D9" s="271">
        <v>5437.4626419605493</v>
      </c>
      <c r="E9" s="272">
        <v>878361.07268988411</v>
      </c>
      <c r="F9" s="273">
        <v>1058086.8584441554</v>
      </c>
      <c r="G9" s="274">
        <v>218</v>
      </c>
      <c r="H9" s="275">
        <v>168</v>
      </c>
      <c r="I9" s="276">
        <v>50</v>
      </c>
      <c r="J9" s="274">
        <v>14266</v>
      </c>
      <c r="K9" s="277">
        <f t="shared" si="0"/>
        <v>0.36506009477137935</v>
      </c>
      <c r="L9" s="277">
        <f t="shared" si="1"/>
        <v>0.36920454137423492</v>
      </c>
      <c r="M9" s="277">
        <f t="shared" si="2"/>
        <v>0.91954654757815202</v>
      </c>
      <c r="N9" s="278">
        <f t="shared" si="3"/>
        <v>1.6241612297676109</v>
      </c>
      <c r="O9" s="279">
        <f t="shared" si="4"/>
        <v>119.7802197802198</v>
      </c>
      <c r="P9" s="280">
        <f t="shared" si="5"/>
        <v>115.09479628882615</v>
      </c>
      <c r="Q9" s="281">
        <f t="shared" si="6"/>
        <v>130.23255813953489</v>
      </c>
      <c r="R9" s="247"/>
    </row>
    <row r="10" spans="1:18">
      <c r="A10" s="324">
        <v>2002</v>
      </c>
      <c r="B10" s="282">
        <v>53763.165713197923</v>
      </c>
      <c r="C10" s="283">
        <v>39870.477919119476</v>
      </c>
      <c r="D10" s="258">
        <v>5291.0490137477582</v>
      </c>
      <c r="E10" s="259">
        <v>905505.42474378902</v>
      </c>
      <c r="F10" s="284">
        <v>1095597.9986071209</v>
      </c>
      <c r="G10" s="285">
        <f>(G11+G9)/2</f>
        <v>259</v>
      </c>
      <c r="H10" s="286">
        <f>(H11+H9)/2</f>
        <v>204.5</v>
      </c>
      <c r="I10" s="287">
        <v>45</v>
      </c>
      <c r="J10" s="285">
        <v>13545</v>
      </c>
      <c r="K10" s="264">
        <f t="shared" si="0"/>
        <v>0.48174246543004445</v>
      </c>
      <c r="L10" s="264">
        <f t="shared" si="1"/>
        <v>0.51291083195652931</v>
      </c>
      <c r="M10" s="264">
        <f t="shared" si="2"/>
        <v>0.85049297186770112</v>
      </c>
      <c r="N10" s="288">
        <f t="shared" si="3"/>
        <v>1.4958496801753045</v>
      </c>
      <c r="O10" s="266">
        <f t="shared" si="4"/>
        <v>142.30769230769232</v>
      </c>
      <c r="P10" s="289">
        <f t="shared" si="5"/>
        <v>109.27793465106897</v>
      </c>
      <c r="Q10" s="268">
        <f t="shared" si="6"/>
        <v>158.52713178294573</v>
      </c>
      <c r="R10" s="247"/>
    </row>
    <row r="11" spans="1:18">
      <c r="A11" s="323">
        <v>2003</v>
      </c>
      <c r="B11" s="269">
        <v>71830.168716718632</v>
      </c>
      <c r="C11" s="270">
        <v>56561.11861424995</v>
      </c>
      <c r="D11" s="271">
        <v>5948.8493723849369</v>
      </c>
      <c r="E11" s="272">
        <v>955034.85410983977</v>
      </c>
      <c r="F11" s="273">
        <v>1157136.381436395</v>
      </c>
      <c r="G11" s="274">
        <v>300</v>
      </c>
      <c r="H11" s="275">
        <v>241</v>
      </c>
      <c r="I11" s="276">
        <v>59</v>
      </c>
      <c r="J11" s="274">
        <v>14094</v>
      </c>
      <c r="K11" s="277">
        <f t="shared" si="0"/>
        <v>0.41765181031821014</v>
      </c>
      <c r="L11" s="277">
        <f t="shared" si="1"/>
        <v>0.42608775410478306</v>
      </c>
      <c r="M11" s="277">
        <f t="shared" si="2"/>
        <v>0.99178843347224421</v>
      </c>
      <c r="N11" s="278">
        <f t="shared" si="3"/>
        <v>1.4757576584088763</v>
      </c>
      <c r="O11" s="279">
        <f t="shared" si="4"/>
        <v>164.83516483516485</v>
      </c>
      <c r="P11" s="280">
        <f t="shared" si="5"/>
        <v>113.70713997579669</v>
      </c>
      <c r="Q11" s="281">
        <f t="shared" si="6"/>
        <v>186.8217054263566</v>
      </c>
      <c r="R11" s="247"/>
    </row>
    <row r="12" spans="1:18">
      <c r="A12" s="324">
        <v>2004</v>
      </c>
      <c r="B12" s="282">
        <v>85734.075052197164</v>
      </c>
      <c r="C12" s="283">
        <v>65998.951744592559</v>
      </c>
      <c r="D12" s="258">
        <v>7033.1589958158993</v>
      </c>
      <c r="E12" s="259">
        <v>1021384.0782797555</v>
      </c>
      <c r="F12" s="284">
        <v>1231466.7844636615</v>
      </c>
      <c r="G12" s="285">
        <v>389</v>
      </c>
      <c r="H12" s="286">
        <v>331</v>
      </c>
      <c r="I12" s="287">
        <v>58</v>
      </c>
      <c r="J12" s="285">
        <v>15144</v>
      </c>
      <c r="K12" s="264">
        <f t="shared" si="0"/>
        <v>0.45372857847147302</v>
      </c>
      <c r="L12" s="264">
        <f t="shared" si="1"/>
        <v>0.50152311703514219</v>
      </c>
      <c r="M12" s="264">
        <f t="shared" si="2"/>
        <v>0.82466499100197821</v>
      </c>
      <c r="N12" s="288">
        <f t="shared" si="3"/>
        <v>1.4826939563720203</v>
      </c>
      <c r="O12" s="266">
        <f t="shared" si="4"/>
        <v>213.73626373626377</v>
      </c>
      <c r="P12" s="289">
        <f t="shared" si="5"/>
        <v>122.17829770068576</v>
      </c>
      <c r="Q12" s="268">
        <f t="shared" si="6"/>
        <v>256.58914728682174</v>
      </c>
      <c r="R12" s="247"/>
    </row>
    <row r="13" spans="1:18">
      <c r="A13" s="323">
        <v>2005</v>
      </c>
      <c r="B13" s="269">
        <v>111092.01741316098</v>
      </c>
      <c r="C13" s="270">
        <v>86749.208234657286</v>
      </c>
      <c r="D13" s="271">
        <v>8268.1261207411826</v>
      </c>
      <c r="E13" s="272">
        <v>1090847.0690327995</v>
      </c>
      <c r="F13" s="273">
        <v>1312700.6658859779</v>
      </c>
      <c r="G13" s="290">
        <v>480</v>
      </c>
      <c r="H13" s="275">
        <v>438</v>
      </c>
      <c r="I13" s="276">
        <v>41</v>
      </c>
      <c r="J13" s="274">
        <v>15638</v>
      </c>
      <c r="K13" s="277">
        <f t="shared" si="0"/>
        <v>0.43207424905683167</v>
      </c>
      <c r="L13" s="277">
        <f t="shared" si="1"/>
        <v>0.50490374369205371</v>
      </c>
      <c r="M13" s="277">
        <f t="shared" si="2"/>
        <v>0.49588019584206122</v>
      </c>
      <c r="N13" s="278">
        <f t="shared" si="3"/>
        <v>1.4335648363491911</v>
      </c>
      <c r="O13" s="279">
        <f t="shared" si="4"/>
        <v>263.73626373626377</v>
      </c>
      <c r="P13" s="280">
        <f t="shared" si="5"/>
        <v>126.16377571601453</v>
      </c>
      <c r="Q13" s="281">
        <f t="shared" si="6"/>
        <v>339.53488372093022</v>
      </c>
      <c r="R13" s="247"/>
    </row>
    <row r="14" spans="1:18">
      <c r="A14" s="324">
        <v>2006</v>
      </c>
      <c r="B14" s="282">
        <v>117150.33521252364</v>
      </c>
      <c r="C14" s="283">
        <v>86281.059769492756</v>
      </c>
      <c r="D14" s="258">
        <v>10593.768679019724</v>
      </c>
      <c r="E14" s="259">
        <v>1151682.8061608458</v>
      </c>
      <c r="F14" s="284">
        <v>1388356.5533718222</v>
      </c>
      <c r="G14" s="285">
        <v>731</v>
      </c>
      <c r="H14" s="286">
        <v>663</v>
      </c>
      <c r="I14" s="287">
        <v>68</v>
      </c>
      <c r="J14" s="285">
        <v>16474</v>
      </c>
      <c r="K14" s="264">
        <f t="shared" si="0"/>
        <v>0.62398455682938103</v>
      </c>
      <c r="L14" s="264">
        <f t="shared" si="1"/>
        <v>0.7684189343191441</v>
      </c>
      <c r="M14" s="264">
        <f t="shared" si="2"/>
        <v>0.64188677382270598</v>
      </c>
      <c r="N14" s="288">
        <f t="shared" si="3"/>
        <v>1.4304285791081972</v>
      </c>
      <c r="O14" s="266">
        <f t="shared" si="4"/>
        <v>401.64835164835171</v>
      </c>
      <c r="P14" s="289">
        <f t="shared" si="5"/>
        <v>132.90843081887857</v>
      </c>
      <c r="Q14" s="268">
        <f t="shared" si="6"/>
        <v>513.95348837209303</v>
      </c>
      <c r="R14" s="247"/>
    </row>
    <row r="15" spans="1:18">
      <c r="A15" s="323">
        <v>2007</v>
      </c>
      <c r="B15" s="269">
        <v>122563</v>
      </c>
      <c r="C15" s="270">
        <v>88513</v>
      </c>
      <c r="D15" s="271">
        <v>10650</v>
      </c>
      <c r="E15" s="272">
        <v>1215970</v>
      </c>
      <c r="F15" s="273">
        <v>1466692</v>
      </c>
      <c r="G15" s="274">
        <v>781</v>
      </c>
      <c r="H15" s="275">
        <v>714</v>
      </c>
      <c r="I15" s="276">
        <v>67</v>
      </c>
      <c r="J15" s="274">
        <v>16756</v>
      </c>
      <c r="K15" s="277">
        <f t="shared" si="0"/>
        <v>0.63722330556530116</v>
      </c>
      <c r="L15" s="277">
        <f t="shared" si="1"/>
        <v>0.80666116841593882</v>
      </c>
      <c r="M15" s="277">
        <f t="shared" si="2"/>
        <v>0.62910798122065725</v>
      </c>
      <c r="N15" s="278">
        <f t="shared" si="3"/>
        <v>1.3779945228911898</v>
      </c>
      <c r="O15" s="279">
        <f t="shared" si="4"/>
        <v>429.12087912087918</v>
      </c>
      <c r="P15" s="280">
        <f t="shared" si="5"/>
        <v>135.18354175070593</v>
      </c>
      <c r="Q15" s="281">
        <f t="shared" si="6"/>
        <v>553.48837209302326</v>
      </c>
      <c r="R15" s="247"/>
    </row>
    <row r="16" spans="1:18">
      <c r="A16" s="324">
        <v>2008</v>
      </c>
      <c r="B16" s="282">
        <v>156755</v>
      </c>
      <c r="C16" s="283">
        <v>118706</v>
      </c>
      <c r="D16" s="258">
        <v>12303</v>
      </c>
      <c r="E16" s="259">
        <v>1281846.196</v>
      </c>
      <c r="F16" s="284">
        <v>1551684</v>
      </c>
      <c r="G16" s="285">
        <v>980</v>
      </c>
      <c r="H16" s="286">
        <v>934</v>
      </c>
      <c r="I16" s="287">
        <v>46</v>
      </c>
      <c r="J16" s="285">
        <v>16644</v>
      </c>
      <c r="K16" s="264">
        <f t="shared" si="0"/>
        <v>0.62517942011419092</v>
      </c>
      <c r="L16" s="264">
        <f t="shared" si="1"/>
        <v>0.78681785250956149</v>
      </c>
      <c r="M16" s="264">
        <f t="shared" si="2"/>
        <v>0.37389254653336584</v>
      </c>
      <c r="N16" s="288">
        <f t="shared" si="3"/>
        <v>1.2984397076605281</v>
      </c>
      <c r="O16" s="266">
        <f t="shared" si="4"/>
        <v>538.46153846153845</v>
      </c>
      <c r="P16" s="289">
        <f t="shared" si="5"/>
        <v>134.27995159338442</v>
      </c>
      <c r="Q16" s="268">
        <f t="shared" si="6"/>
        <v>724.03100775193798</v>
      </c>
      <c r="R16" s="247"/>
    </row>
    <row r="17" spans="1:18">
      <c r="A17" s="323">
        <v>2009</v>
      </c>
      <c r="B17" s="269">
        <v>90652</v>
      </c>
      <c r="C17" s="270">
        <v>62985</v>
      </c>
      <c r="D17" s="271">
        <v>9775</v>
      </c>
      <c r="E17" s="272">
        <v>1187023.328</v>
      </c>
      <c r="F17" s="273">
        <v>1473183</v>
      </c>
      <c r="G17" s="274">
        <v>929</v>
      </c>
      <c r="H17" s="275">
        <v>821</v>
      </c>
      <c r="I17" s="276">
        <v>108</v>
      </c>
      <c r="J17" s="274">
        <v>16038</v>
      </c>
      <c r="K17" s="277">
        <f t="shared" si="0"/>
        <v>1.0247981291091206</v>
      </c>
      <c r="L17" s="277">
        <f t="shared" si="1"/>
        <v>1.3034849567357307</v>
      </c>
      <c r="M17" s="277">
        <f t="shared" si="2"/>
        <v>1.1048593350383633</v>
      </c>
      <c r="N17" s="278">
        <f t="shared" si="3"/>
        <v>1.351110767723682</v>
      </c>
      <c r="O17" s="279">
        <f t="shared" si="4"/>
        <v>510.43956043956047</v>
      </c>
      <c r="P17" s="280">
        <f t="shared" si="5"/>
        <v>129.39088342073416</v>
      </c>
      <c r="Q17" s="281">
        <f t="shared" si="6"/>
        <v>636.4341085271318</v>
      </c>
      <c r="R17" s="247"/>
    </row>
    <row r="18" spans="1:18">
      <c r="A18" s="324">
        <v>2010</v>
      </c>
      <c r="B18" s="282">
        <v>114686</v>
      </c>
      <c r="C18" s="283">
        <v>74804</v>
      </c>
      <c r="D18" s="258">
        <v>14054</v>
      </c>
      <c r="E18" s="283">
        <v>1269354.219</v>
      </c>
      <c r="F18" s="284">
        <v>1564105</v>
      </c>
      <c r="G18" s="285">
        <v>959</v>
      </c>
      <c r="H18" s="286">
        <v>862</v>
      </c>
      <c r="I18" s="182" t="s">
        <v>1</v>
      </c>
      <c r="J18" s="285">
        <v>15467</v>
      </c>
      <c r="K18" s="264">
        <f>((G18/B18)*100)</f>
        <v>0.83619622272988847</v>
      </c>
      <c r="L18" s="288">
        <f>((H18/C18)*100)</f>
        <v>1.1523447943960217</v>
      </c>
      <c r="M18" s="201" t="s">
        <v>1</v>
      </c>
      <c r="N18" s="288">
        <f>((J18/E18)*100)</f>
        <v>1.2184936063146294</v>
      </c>
      <c r="O18" s="266">
        <f t="shared" si="4"/>
        <v>526.92307692307702</v>
      </c>
      <c r="P18" s="289">
        <f t="shared" si="5"/>
        <v>124.78418717224687</v>
      </c>
      <c r="Q18" s="268">
        <f t="shared" si="6"/>
        <v>668.21705426356596</v>
      </c>
      <c r="R18" s="247"/>
    </row>
    <row r="19" spans="1:18" s="236" customFormat="1">
      <c r="A19" s="329">
        <v>2011</v>
      </c>
      <c r="B19" s="181" t="s">
        <v>1</v>
      </c>
      <c r="C19" s="180" t="s">
        <v>1</v>
      </c>
      <c r="D19" s="336" t="s">
        <v>1</v>
      </c>
      <c r="E19" s="180" t="s">
        <v>1</v>
      </c>
      <c r="F19" s="181" t="s">
        <v>1</v>
      </c>
      <c r="G19" s="291">
        <v>966</v>
      </c>
      <c r="H19" s="292">
        <v>839</v>
      </c>
      <c r="I19" s="292">
        <v>126</v>
      </c>
      <c r="J19" s="293">
        <v>15960</v>
      </c>
      <c r="K19" s="181" t="s">
        <v>1</v>
      </c>
      <c r="L19" s="181" t="s">
        <v>1</v>
      </c>
      <c r="M19" s="208" t="s">
        <v>1</v>
      </c>
      <c r="N19" s="208" t="s">
        <v>1</v>
      </c>
      <c r="O19" s="294"/>
      <c r="P19" s="295"/>
      <c r="Q19" s="296"/>
      <c r="R19" s="247"/>
    </row>
    <row r="20" spans="1:18" s="236" customFormat="1">
      <c r="A20" s="178"/>
      <c r="B20" s="176"/>
      <c r="C20" s="176"/>
      <c r="D20" s="176"/>
      <c r="E20" s="176"/>
      <c r="F20" s="176"/>
      <c r="G20" s="207"/>
      <c r="H20" s="207"/>
      <c r="I20" s="206"/>
      <c r="J20" s="206"/>
      <c r="K20" s="176"/>
      <c r="L20" s="176"/>
      <c r="M20" s="176"/>
      <c r="N20" s="176"/>
      <c r="O20" s="248"/>
    </row>
    <row r="21" spans="1:18">
      <c r="I21" s="249"/>
    </row>
    <row r="22" spans="1:18">
      <c r="A22" s="470" t="s">
        <v>215</v>
      </c>
      <c r="B22" s="471"/>
      <c r="C22" s="472"/>
    </row>
    <row r="23" spans="1:18" ht="30.75" customHeight="1">
      <c r="A23" s="326"/>
      <c r="B23" s="473" t="s">
        <v>212</v>
      </c>
      <c r="C23" s="474"/>
      <c r="D23" s="474"/>
      <c r="E23" s="474"/>
      <c r="F23" s="475"/>
      <c r="G23" s="473" t="s">
        <v>211</v>
      </c>
      <c r="H23" s="474"/>
      <c r="I23" s="474"/>
      <c r="J23" s="475"/>
      <c r="K23" s="479" t="s">
        <v>210</v>
      </c>
      <c r="L23" s="480"/>
      <c r="M23" s="480"/>
      <c r="N23" s="481"/>
      <c r="O23" s="485" t="s">
        <v>214</v>
      </c>
      <c r="P23" s="486"/>
      <c r="Q23" s="487"/>
    </row>
    <row r="24" spans="1:18" ht="90">
      <c r="A24" s="193" t="s">
        <v>182</v>
      </c>
      <c r="B24" s="211" t="s">
        <v>10</v>
      </c>
      <c r="C24" s="210" t="s">
        <v>11</v>
      </c>
      <c r="D24" s="209" t="s">
        <v>5</v>
      </c>
      <c r="E24" s="192" t="s">
        <v>209</v>
      </c>
      <c r="F24" s="191" t="s">
        <v>208</v>
      </c>
      <c r="G24" s="211" t="s">
        <v>206</v>
      </c>
      <c r="H24" s="210" t="s">
        <v>205</v>
      </c>
      <c r="I24" s="209" t="s">
        <v>204</v>
      </c>
      <c r="J24" s="191" t="s">
        <v>207</v>
      </c>
      <c r="K24" s="211" t="s">
        <v>206</v>
      </c>
      <c r="L24" s="250" t="s">
        <v>205</v>
      </c>
      <c r="M24" s="209" t="s">
        <v>204</v>
      </c>
      <c r="N24" s="190" t="s">
        <v>203</v>
      </c>
      <c r="O24" s="211" t="s">
        <v>206</v>
      </c>
      <c r="P24" s="210" t="s">
        <v>205</v>
      </c>
      <c r="Q24" s="209" t="s">
        <v>204</v>
      </c>
    </row>
    <row r="25" spans="1:18">
      <c r="A25" s="189"/>
      <c r="B25" s="476" t="s">
        <v>202</v>
      </c>
      <c r="C25" s="477"/>
      <c r="D25" s="477"/>
      <c r="E25" s="477"/>
      <c r="F25" s="478"/>
      <c r="G25" s="476" t="s">
        <v>202</v>
      </c>
      <c r="H25" s="477"/>
      <c r="I25" s="477"/>
      <c r="J25" s="478"/>
      <c r="K25" s="476" t="s">
        <v>166</v>
      </c>
      <c r="L25" s="477"/>
      <c r="M25" s="477"/>
      <c r="N25" s="478"/>
      <c r="O25" s="476" t="s">
        <v>166</v>
      </c>
      <c r="P25" s="477"/>
      <c r="Q25" s="478"/>
    </row>
    <row r="26" spans="1:18">
      <c r="A26" s="322">
        <v>2000</v>
      </c>
      <c r="B26" s="256">
        <v>39408.084608174329</v>
      </c>
      <c r="C26" s="257">
        <v>35873.216142997509</v>
      </c>
      <c r="D26" s="297">
        <v>3052.0956682582691</v>
      </c>
      <c r="E26" s="297">
        <v>124053.0188771769</v>
      </c>
      <c r="F26" s="260">
        <v>141041.56655149887</v>
      </c>
      <c r="G26" s="261">
        <v>129</v>
      </c>
      <c r="H26" s="262">
        <v>127</v>
      </c>
      <c r="I26" s="263">
        <v>1</v>
      </c>
      <c r="J26" s="261">
        <v>583</v>
      </c>
      <c r="K26" s="298">
        <f>((G26/B26))*100</f>
        <v>0.32734399878252857</v>
      </c>
      <c r="L26" s="299">
        <f>((H26/C26))*100</f>
        <v>0.35402457224285017</v>
      </c>
      <c r="M26" s="300">
        <f>((I26/D26))*100</f>
        <v>3.2764372702991554E-2</v>
      </c>
      <c r="N26" s="300">
        <f>((J26/E26))*100</f>
        <v>0.46996034862901637</v>
      </c>
      <c r="O26" s="264">
        <f t="shared" ref="O26:O36" si="7">(G26/J8)*100</f>
        <v>1.0407422347720856</v>
      </c>
      <c r="P26" s="301">
        <f t="shared" ref="P26:P35" si="8">(H26/J8)*100</f>
        <v>1.0246066962484872</v>
      </c>
      <c r="Q26" s="204" t="s">
        <v>1</v>
      </c>
    </row>
    <row r="27" spans="1:18">
      <c r="A27" s="323">
        <v>2001</v>
      </c>
      <c r="B27" s="269">
        <v>38825.429777989222</v>
      </c>
      <c r="C27" s="270">
        <v>34696.622938275235</v>
      </c>
      <c r="D27" s="271">
        <v>3628.0842545991591</v>
      </c>
      <c r="E27" s="271">
        <v>132350.03559333109</v>
      </c>
      <c r="F27" s="273">
        <v>150524.10009526796</v>
      </c>
      <c r="G27" s="274">
        <v>164</v>
      </c>
      <c r="H27" s="275">
        <v>153.5</v>
      </c>
      <c r="I27" s="186" t="s">
        <v>1</v>
      </c>
      <c r="J27" s="274">
        <v>712</v>
      </c>
      <c r="K27" s="277">
        <f t="shared" ref="K27:K35" si="9">((G27/B27))*100</f>
        <v>0.42240356626515518</v>
      </c>
      <c r="L27" s="302">
        <f t="shared" ref="L27:L35" si="10">((H27/C27))*100</f>
        <v>0.44240616809616939</v>
      </c>
      <c r="M27" s="205" t="s">
        <v>1</v>
      </c>
      <c r="N27" s="303">
        <f t="shared" ref="N27:N36" si="11">((J27/E27))*100</f>
        <v>0.53796736571174486</v>
      </c>
      <c r="O27" s="304">
        <f t="shared" si="7"/>
        <v>1.1495864292723958</v>
      </c>
      <c r="P27" s="305">
        <f t="shared" si="8"/>
        <v>1.0759848591055656</v>
      </c>
      <c r="Q27" s="203" t="s">
        <v>1</v>
      </c>
    </row>
    <row r="28" spans="1:18">
      <c r="A28" s="324">
        <v>2002</v>
      </c>
      <c r="B28" s="282">
        <v>32510.867048330794</v>
      </c>
      <c r="C28" s="283">
        <v>28447.643259075005</v>
      </c>
      <c r="D28" s="258">
        <v>3567.8605124675578</v>
      </c>
      <c r="E28" s="258">
        <v>127102.07356684459</v>
      </c>
      <c r="F28" s="284">
        <v>146337.7384906458</v>
      </c>
      <c r="G28" s="285">
        <v>180</v>
      </c>
      <c r="H28" s="286">
        <v>180</v>
      </c>
      <c r="I28" s="287">
        <v>0</v>
      </c>
      <c r="J28" s="285">
        <v>788</v>
      </c>
      <c r="K28" s="264">
        <f t="shared" si="9"/>
        <v>0.55366102581149623</v>
      </c>
      <c r="L28" s="301">
        <f t="shared" si="10"/>
        <v>0.6327413429672375</v>
      </c>
      <c r="M28" s="306">
        <f>((I28/D28))*100</f>
        <v>0</v>
      </c>
      <c r="N28" s="306">
        <f t="shared" si="11"/>
        <v>0.61997414982028665</v>
      </c>
      <c r="O28" s="264">
        <f t="shared" si="7"/>
        <v>1.3289036544850499</v>
      </c>
      <c r="P28" s="301">
        <f t="shared" si="8"/>
        <v>1.3289036544850499</v>
      </c>
      <c r="Q28" s="204" t="s">
        <v>1</v>
      </c>
    </row>
    <row r="29" spans="1:18">
      <c r="A29" s="323">
        <v>2003</v>
      </c>
      <c r="B29" s="269">
        <v>45278.672509031065</v>
      </c>
      <c r="C29" s="270">
        <v>40859.294588936726</v>
      </c>
      <c r="D29" s="271">
        <v>4014.4869158744491</v>
      </c>
      <c r="E29" s="271">
        <v>145238.87287377316</v>
      </c>
      <c r="F29" s="273">
        <v>166026.4493883019</v>
      </c>
      <c r="G29" s="274">
        <v>229</v>
      </c>
      <c r="H29" s="307">
        <v>218</v>
      </c>
      <c r="I29" s="186" t="s">
        <v>1</v>
      </c>
      <c r="J29" s="274">
        <v>884</v>
      </c>
      <c r="K29" s="277">
        <f t="shared" si="9"/>
        <v>0.50575687693654181</v>
      </c>
      <c r="L29" s="302">
        <f t="shared" si="10"/>
        <v>0.53353833489584224</v>
      </c>
      <c r="M29" s="205" t="s">
        <v>1</v>
      </c>
      <c r="N29" s="303">
        <f t="shared" si="11"/>
        <v>0.60865247884998586</v>
      </c>
      <c r="O29" s="304">
        <f t="shared" si="7"/>
        <v>1.6248048815098626</v>
      </c>
      <c r="P29" s="305">
        <f t="shared" si="8"/>
        <v>1.5467574854548034</v>
      </c>
      <c r="Q29" s="203" t="s">
        <v>1</v>
      </c>
    </row>
    <row r="30" spans="1:18">
      <c r="A30" s="324">
        <v>2004</v>
      </c>
      <c r="B30" s="282">
        <v>53715.088965949508</v>
      </c>
      <c r="C30" s="283">
        <v>48375.152829902072</v>
      </c>
      <c r="D30" s="258">
        <v>4844.1482055032184</v>
      </c>
      <c r="E30" s="258">
        <v>163332.36689069137</v>
      </c>
      <c r="F30" s="284">
        <v>185637.25750404454</v>
      </c>
      <c r="G30" s="285">
        <v>344</v>
      </c>
      <c r="H30" s="286">
        <v>307</v>
      </c>
      <c r="I30" s="182" t="s">
        <v>1</v>
      </c>
      <c r="J30" s="285">
        <v>1139</v>
      </c>
      <c r="K30" s="264">
        <f t="shared" si="9"/>
        <v>0.64041595503651649</v>
      </c>
      <c r="L30" s="301">
        <f t="shared" si="10"/>
        <v>0.63462331804817462</v>
      </c>
      <c r="M30" s="201" t="s">
        <v>1</v>
      </c>
      <c r="N30" s="306">
        <f t="shared" si="11"/>
        <v>0.69735106499881006</v>
      </c>
      <c r="O30" s="264">
        <f t="shared" si="7"/>
        <v>2.2715266772319072</v>
      </c>
      <c r="P30" s="301">
        <f t="shared" si="8"/>
        <v>2.0272054939249866</v>
      </c>
      <c r="Q30" s="204" t="s">
        <v>1</v>
      </c>
    </row>
    <row r="31" spans="1:18">
      <c r="A31" s="323">
        <v>2005</v>
      </c>
      <c r="B31" s="269">
        <v>69962.022748094634</v>
      </c>
      <c r="C31" s="270">
        <v>63440.974903755319</v>
      </c>
      <c r="D31" s="271">
        <v>5859.9285929367225</v>
      </c>
      <c r="E31" s="271">
        <v>191082.73515311914</v>
      </c>
      <c r="F31" s="273">
        <v>215234.02560448917</v>
      </c>
      <c r="G31" s="308">
        <v>393</v>
      </c>
      <c r="H31" s="275">
        <v>374</v>
      </c>
      <c r="I31" s="186" t="s">
        <v>1</v>
      </c>
      <c r="J31" s="274">
        <v>1208</v>
      </c>
      <c r="K31" s="264">
        <f t="shared" si="9"/>
        <v>0.5617333298310091</v>
      </c>
      <c r="L31" s="302">
        <f t="shared" si="10"/>
        <v>0.58952435798375713</v>
      </c>
      <c r="M31" s="205" t="s">
        <v>1</v>
      </c>
      <c r="N31" s="303">
        <f t="shared" si="11"/>
        <v>0.63218688963814595</v>
      </c>
      <c r="O31" s="304">
        <f t="shared" si="7"/>
        <v>2.5131090932344291</v>
      </c>
      <c r="P31" s="305">
        <f t="shared" si="8"/>
        <v>2.3916101803299656</v>
      </c>
      <c r="Q31" s="203" t="s">
        <v>1</v>
      </c>
    </row>
    <row r="32" spans="1:18">
      <c r="A32" s="324">
        <v>2006</v>
      </c>
      <c r="B32" s="282">
        <v>70734.356031784817</v>
      </c>
      <c r="C32" s="283">
        <v>62674.543701017275</v>
      </c>
      <c r="D32" s="258">
        <v>7316.887512367186</v>
      </c>
      <c r="E32" s="258">
        <v>207675.17236701454</v>
      </c>
      <c r="F32" s="284">
        <v>233778.03221322177</v>
      </c>
      <c r="G32" s="285">
        <v>575</v>
      </c>
      <c r="H32" s="286">
        <v>575</v>
      </c>
      <c r="I32" s="287">
        <v>0</v>
      </c>
      <c r="J32" s="285">
        <v>1422</v>
      </c>
      <c r="K32" s="264">
        <f t="shared" si="9"/>
        <v>0.81290059351303201</v>
      </c>
      <c r="L32" s="301">
        <f t="shared" si="10"/>
        <v>0.91743787197395599</v>
      </c>
      <c r="M32" s="306">
        <f>((I32/D32))*100</f>
        <v>0</v>
      </c>
      <c r="N32" s="306">
        <f t="shared" si="11"/>
        <v>0.68472315866769407</v>
      </c>
      <c r="O32" s="264">
        <f t="shared" si="7"/>
        <v>3.4903484278256647</v>
      </c>
      <c r="P32" s="301">
        <f t="shared" si="8"/>
        <v>3.4903484278256647</v>
      </c>
      <c r="Q32" s="204" t="s">
        <v>1</v>
      </c>
    </row>
    <row r="33" spans="1:19">
      <c r="A33" s="323">
        <v>2007</v>
      </c>
      <c r="B33" s="269">
        <v>70422.5</v>
      </c>
      <c r="C33" s="270">
        <v>62840.1</v>
      </c>
      <c r="D33" s="271">
        <v>6908</v>
      </c>
      <c r="E33" s="271">
        <v>221729.046</v>
      </c>
      <c r="F33" s="273">
        <v>250108.2</v>
      </c>
      <c r="G33" s="274">
        <v>578</v>
      </c>
      <c r="H33" s="307">
        <v>577</v>
      </c>
      <c r="I33" s="186" t="s">
        <v>1</v>
      </c>
      <c r="J33" s="274">
        <v>1449</v>
      </c>
      <c r="K33" s="277">
        <f t="shared" si="9"/>
        <v>0.8207604103802052</v>
      </c>
      <c r="L33" s="302">
        <f t="shared" si="10"/>
        <v>0.91820350381364768</v>
      </c>
      <c r="M33" s="205" t="s">
        <v>1</v>
      </c>
      <c r="N33" s="303">
        <f t="shared" si="11"/>
        <v>0.65350030866050812</v>
      </c>
      <c r="O33" s="304">
        <f t="shared" si="7"/>
        <v>3.4495106230603962</v>
      </c>
      <c r="P33" s="305">
        <f t="shared" si="8"/>
        <v>3.4435426116018144</v>
      </c>
      <c r="Q33" s="203" t="s">
        <v>1</v>
      </c>
    </row>
    <row r="34" spans="1:19">
      <c r="A34" s="324">
        <v>2008</v>
      </c>
      <c r="B34" s="282">
        <v>92135.9</v>
      </c>
      <c r="C34" s="283">
        <v>82679.3</v>
      </c>
      <c r="D34" s="258">
        <v>8133.6</v>
      </c>
      <c r="E34" s="258">
        <v>255311.147</v>
      </c>
      <c r="F34" s="284">
        <v>287048.2</v>
      </c>
      <c r="G34" s="285">
        <v>592</v>
      </c>
      <c r="H34" s="286">
        <v>590</v>
      </c>
      <c r="I34" s="287">
        <v>2</v>
      </c>
      <c r="J34" s="285">
        <v>1618</v>
      </c>
      <c r="K34" s="264">
        <f t="shared" si="9"/>
        <v>0.64252913359504826</v>
      </c>
      <c r="L34" s="301">
        <f t="shared" si="10"/>
        <v>0.71360062313057804</v>
      </c>
      <c r="M34" s="201" t="s">
        <v>1</v>
      </c>
      <c r="N34" s="306">
        <f t="shared" si="11"/>
        <v>0.63373652855039664</v>
      </c>
      <c r="O34" s="264">
        <f t="shared" si="7"/>
        <v>3.5568372987262675</v>
      </c>
      <c r="P34" s="301">
        <f t="shared" si="8"/>
        <v>3.5448209565008408</v>
      </c>
      <c r="Q34" s="204" t="s">
        <v>1</v>
      </c>
    </row>
    <row r="35" spans="1:19">
      <c r="A35" s="323">
        <v>2009</v>
      </c>
      <c r="B35" s="269">
        <v>52227.199999999997</v>
      </c>
      <c r="C35" s="270">
        <v>44430.6</v>
      </c>
      <c r="D35" s="271">
        <v>6686.4</v>
      </c>
      <c r="E35" s="271">
        <v>206483.91100000002</v>
      </c>
      <c r="F35" s="273">
        <v>238704.1</v>
      </c>
      <c r="G35" s="274">
        <v>480</v>
      </c>
      <c r="H35" s="275">
        <v>478</v>
      </c>
      <c r="I35" s="276">
        <v>2</v>
      </c>
      <c r="J35" s="274">
        <v>1571</v>
      </c>
      <c r="K35" s="277">
        <f t="shared" si="9"/>
        <v>0.91906133202622387</v>
      </c>
      <c r="L35" s="302">
        <f t="shared" si="10"/>
        <v>1.0758351226407026</v>
      </c>
      <c r="M35" s="303">
        <f>((I35/D35))*100</f>
        <v>2.9911462072266096E-2</v>
      </c>
      <c r="N35" s="303">
        <f t="shared" si="11"/>
        <v>0.76083409714183481</v>
      </c>
      <c r="O35" s="304">
        <f t="shared" si="7"/>
        <v>2.9928918817807704</v>
      </c>
      <c r="P35" s="305">
        <f t="shared" si="8"/>
        <v>2.9804214989400175</v>
      </c>
      <c r="Q35" s="203" t="s">
        <v>1</v>
      </c>
    </row>
    <row r="36" spans="1:19">
      <c r="A36" s="324">
        <v>2010</v>
      </c>
      <c r="B36" s="282">
        <v>63460.9</v>
      </c>
      <c r="C36" s="283">
        <v>52690.9</v>
      </c>
      <c r="D36" s="258">
        <v>9617</v>
      </c>
      <c r="E36" s="258">
        <v>228432.226</v>
      </c>
      <c r="F36" s="284">
        <v>261657.3</v>
      </c>
      <c r="G36" s="285">
        <v>469</v>
      </c>
      <c r="H36" s="183" t="s">
        <v>1</v>
      </c>
      <c r="I36" s="182" t="s">
        <v>1</v>
      </c>
      <c r="J36" s="285">
        <v>1474</v>
      </c>
      <c r="K36" s="264">
        <f>((G36/B36))*100</f>
        <v>0.73903773819785101</v>
      </c>
      <c r="L36" s="202" t="s">
        <v>1</v>
      </c>
      <c r="M36" s="201" t="s">
        <v>1</v>
      </c>
      <c r="N36" s="306">
        <f t="shared" si="11"/>
        <v>0.64526797545631764</v>
      </c>
      <c r="O36" s="264">
        <f t="shared" si="7"/>
        <v>3.0322622357276781</v>
      </c>
      <c r="P36" s="200" t="s">
        <v>1</v>
      </c>
      <c r="Q36" s="199" t="s">
        <v>1</v>
      </c>
    </row>
    <row r="37" spans="1:19" s="236" customFormat="1">
      <c r="A37" s="327">
        <v>2011</v>
      </c>
      <c r="B37" s="181" t="s">
        <v>1</v>
      </c>
      <c r="C37" s="180" t="s">
        <v>1</v>
      </c>
      <c r="D37" s="336" t="s">
        <v>1</v>
      </c>
      <c r="E37" s="180" t="s">
        <v>1</v>
      </c>
      <c r="F37" s="181" t="s">
        <v>1</v>
      </c>
      <c r="G37" s="309">
        <v>571</v>
      </c>
      <c r="H37" s="295"/>
      <c r="I37" s="180"/>
      <c r="J37" s="310">
        <v>1340</v>
      </c>
      <c r="K37" s="181" t="s">
        <v>1</v>
      </c>
      <c r="L37" s="180" t="s">
        <v>1</v>
      </c>
      <c r="M37" s="180" t="s">
        <v>1</v>
      </c>
      <c r="N37" s="181" t="s">
        <v>1</v>
      </c>
      <c r="O37" s="198" t="s">
        <v>1</v>
      </c>
      <c r="P37" s="197" t="s">
        <v>1</v>
      </c>
      <c r="Q37" s="196" t="s">
        <v>1</v>
      </c>
      <c r="R37" s="75"/>
      <c r="S37" s="75"/>
    </row>
    <row r="38" spans="1:19" s="236" customFormat="1">
      <c r="A38" s="178"/>
      <c r="B38" s="176"/>
      <c r="C38" s="176"/>
      <c r="D38" s="176"/>
      <c r="E38" s="176"/>
      <c r="F38" s="176"/>
      <c r="G38" s="251"/>
      <c r="H38" s="176"/>
      <c r="I38" s="176"/>
      <c r="J38" s="251"/>
      <c r="K38" s="176"/>
      <c r="L38" s="176"/>
      <c r="M38" s="176"/>
      <c r="N38" s="176"/>
      <c r="O38" s="194"/>
      <c r="P38" s="195"/>
      <c r="Q38" s="194"/>
      <c r="R38" s="75"/>
      <c r="S38" s="75"/>
    </row>
    <row r="40" spans="1:19">
      <c r="A40" s="470" t="s">
        <v>213</v>
      </c>
      <c r="B40" s="471"/>
      <c r="C40" s="472"/>
    </row>
    <row r="41" spans="1:19">
      <c r="A41" s="321"/>
      <c r="B41" s="473" t="s">
        <v>212</v>
      </c>
      <c r="C41" s="474"/>
      <c r="D41" s="474"/>
      <c r="E41" s="474"/>
      <c r="F41" s="475"/>
      <c r="G41" s="473" t="s">
        <v>211</v>
      </c>
      <c r="H41" s="474"/>
      <c r="I41" s="474"/>
      <c r="J41" s="475"/>
      <c r="K41" s="479" t="s">
        <v>210</v>
      </c>
      <c r="L41" s="480"/>
      <c r="M41" s="480"/>
      <c r="N41" s="481"/>
    </row>
    <row r="42" spans="1:19" ht="90">
      <c r="A42" s="193" t="s">
        <v>182</v>
      </c>
      <c r="B42" s="211" t="s">
        <v>10</v>
      </c>
      <c r="C42" s="210" t="s">
        <v>11</v>
      </c>
      <c r="D42" s="209" t="s">
        <v>5</v>
      </c>
      <c r="E42" s="192" t="s">
        <v>209</v>
      </c>
      <c r="F42" s="191" t="s">
        <v>208</v>
      </c>
      <c r="G42" s="211" t="s">
        <v>206</v>
      </c>
      <c r="H42" s="210" t="s">
        <v>205</v>
      </c>
      <c r="I42" s="209" t="s">
        <v>204</v>
      </c>
      <c r="J42" s="191" t="s">
        <v>207</v>
      </c>
      <c r="K42" s="211" t="s">
        <v>206</v>
      </c>
      <c r="L42" s="210" t="s">
        <v>205</v>
      </c>
      <c r="M42" s="209" t="s">
        <v>204</v>
      </c>
      <c r="N42" s="190" t="s">
        <v>203</v>
      </c>
    </row>
    <row r="43" spans="1:19">
      <c r="A43" s="189"/>
      <c r="B43" s="476" t="s">
        <v>202</v>
      </c>
      <c r="C43" s="477"/>
      <c r="D43" s="477"/>
      <c r="E43" s="477"/>
      <c r="F43" s="478"/>
      <c r="G43" s="476" t="s">
        <v>202</v>
      </c>
      <c r="H43" s="477"/>
      <c r="I43" s="477"/>
      <c r="J43" s="478"/>
      <c r="K43" s="476" t="s">
        <v>166</v>
      </c>
      <c r="L43" s="477"/>
      <c r="M43" s="477"/>
      <c r="N43" s="478"/>
    </row>
    <row r="44" spans="1:19">
      <c r="A44" s="322">
        <v>2000</v>
      </c>
      <c r="B44" s="256">
        <v>2446.4263395648363</v>
      </c>
      <c r="C44" s="311" t="s">
        <v>1</v>
      </c>
      <c r="D44" s="182" t="s">
        <v>1</v>
      </c>
      <c r="E44" s="312">
        <v>9610.0501890156229</v>
      </c>
      <c r="F44" s="260">
        <v>12780.094570117681</v>
      </c>
      <c r="G44" s="188" t="s">
        <v>1</v>
      </c>
      <c r="H44" s="313">
        <v>0</v>
      </c>
      <c r="I44" s="182" t="s">
        <v>1</v>
      </c>
      <c r="J44" s="314">
        <v>20</v>
      </c>
      <c r="K44" s="183" t="s">
        <v>1</v>
      </c>
      <c r="L44" s="183" t="s">
        <v>1</v>
      </c>
      <c r="M44" s="183" t="s">
        <v>1</v>
      </c>
      <c r="N44" s="265">
        <f t="shared" ref="N44:N54" si="12">((J44/E44))*100</f>
        <v>0.20811545836524545</v>
      </c>
    </row>
    <row r="45" spans="1:19">
      <c r="A45" s="323">
        <v>2001</v>
      </c>
      <c r="B45" s="269">
        <v>2201.1535185069397</v>
      </c>
      <c r="C45" s="185" t="s">
        <v>1</v>
      </c>
      <c r="D45" s="186" t="s">
        <v>1</v>
      </c>
      <c r="E45" s="315">
        <v>9689.8459860340445</v>
      </c>
      <c r="F45" s="273">
        <v>12998.294529100451</v>
      </c>
      <c r="G45" s="187" t="s">
        <v>1</v>
      </c>
      <c r="H45" s="316">
        <v>0</v>
      </c>
      <c r="I45" s="186" t="s">
        <v>1</v>
      </c>
      <c r="J45" s="317">
        <v>21</v>
      </c>
      <c r="K45" s="185" t="s">
        <v>1</v>
      </c>
      <c r="L45" s="185" t="s">
        <v>1</v>
      </c>
      <c r="M45" s="185" t="s">
        <v>1</v>
      </c>
      <c r="N45" s="278">
        <f t="shared" si="12"/>
        <v>0.21672171085347752</v>
      </c>
    </row>
    <row r="46" spans="1:19">
      <c r="A46" s="324">
        <v>2002</v>
      </c>
      <c r="B46" s="282">
        <v>3984.1828967112656</v>
      </c>
      <c r="C46" s="183" t="s">
        <v>1</v>
      </c>
      <c r="D46" s="182" t="s">
        <v>1</v>
      </c>
      <c r="E46" s="312">
        <v>11667.995099410597</v>
      </c>
      <c r="F46" s="284">
        <v>15220.23477280812</v>
      </c>
      <c r="G46" s="184" t="s">
        <v>1</v>
      </c>
      <c r="H46" s="318">
        <v>0</v>
      </c>
      <c r="I46" s="182" t="s">
        <v>1</v>
      </c>
      <c r="J46" s="319">
        <v>22</v>
      </c>
      <c r="K46" s="183" t="s">
        <v>1</v>
      </c>
      <c r="L46" s="183" t="s">
        <v>1</v>
      </c>
      <c r="M46" s="183" t="s">
        <v>1</v>
      </c>
      <c r="N46" s="288">
        <f t="shared" si="12"/>
        <v>0.18854995920517073</v>
      </c>
    </row>
    <row r="47" spans="1:19">
      <c r="A47" s="323">
        <v>2003</v>
      </c>
      <c r="B47" s="269">
        <v>4915.6594504189061</v>
      </c>
      <c r="C47" s="185" t="s">
        <v>1</v>
      </c>
      <c r="D47" s="186" t="s">
        <v>1</v>
      </c>
      <c r="E47" s="315">
        <v>13081.019367318784</v>
      </c>
      <c r="F47" s="273">
        <v>16812.881050041018</v>
      </c>
      <c r="G47" s="187" t="s">
        <v>1</v>
      </c>
      <c r="H47" s="316">
        <v>0</v>
      </c>
      <c r="I47" s="186" t="s">
        <v>1</v>
      </c>
      <c r="J47" s="317">
        <v>31</v>
      </c>
      <c r="K47" s="185" t="s">
        <v>1</v>
      </c>
      <c r="L47" s="185" t="s">
        <v>1</v>
      </c>
      <c r="M47" s="185" t="s">
        <v>1</v>
      </c>
      <c r="N47" s="278">
        <f t="shared" si="12"/>
        <v>0.2369845891173393</v>
      </c>
    </row>
    <row r="48" spans="1:19">
      <c r="A48" s="324">
        <v>2004</v>
      </c>
      <c r="B48" s="282">
        <v>5705.4939508565712</v>
      </c>
      <c r="C48" s="183" t="s">
        <v>1</v>
      </c>
      <c r="D48" s="182" t="s">
        <v>1</v>
      </c>
      <c r="E48" s="312">
        <v>14300.481587909851</v>
      </c>
      <c r="F48" s="284">
        <v>18082.343410382804</v>
      </c>
      <c r="G48" s="184" t="s">
        <v>1</v>
      </c>
      <c r="H48" s="183" t="s">
        <v>1</v>
      </c>
      <c r="I48" s="182" t="s">
        <v>1</v>
      </c>
      <c r="J48" s="319">
        <v>30</v>
      </c>
      <c r="K48" s="183" t="s">
        <v>1</v>
      </c>
      <c r="L48" s="183" t="s">
        <v>1</v>
      </c>
      <c r="M48" s="183" t="s">
        <v>1</v>
      </c>
      <c r="N48" s="288">
        <f t="shared" si="12"/>
        <v>0.20978314482334001</v>
      </c>
    </row>
    <row r="49" spans="1:17">
      <c r="A49" s="323">
        <v>2005</v>
      </c>
      <c r="B49" s="269">
        <v>7714.5904479804922</v>
      </c>
      <c r="C49" s="185" t="s">
        <v>1</v>
      </c>
      <c r="D49" s="186" t="s">
        <v>1</v>
      </c>
      <c r="E49" s="315">
        <v>16717.919124071806</v>
      </c>
      <c r="F49" s="273">
        <v>20634.683312522237</v>
      </c>
      <c r="G49" s="187" t="s">
        <v>1</v>
      </c>
      <c r="H49" s="185" t="s">
        <v>1</v>
      </c>
      <c r="I49" s="186" t="s">
        <v>1</v>
      </c>
      <c r="J49" s="317">
        <v>86</v>
      </c>
      <c r="K49" s="185" t="s">
        <v>1</v>
      </c>
      <c r="L49" s="185" t="s">
        <v>1</v>
      </c>
      <c r="M49" s="185" t="s">
        <v>1</v>
      </c>
      <c r="N49" s="278">
        <f t="shared" si="12"/>
        <v>0.51441808852975179</v>
      </c>
      <c r="P49" s="75"/>
      <c r="Q49" s="75"/>
    </row>
    <row r="50" spans="1:17">
      <c r="A50" s="324">
        <v>2006</v>
      </c>
      <c r="B50" s="282">
        <v>9397.5901275478282</v>
      </c>
      <c r="C50" s="183" t="s">
        <v>1</v>
      </c>
      <c r="D50" s="182" t="s">
        <v>1</v>
      </c>
      <c r="E50" s="312">
        <v>18793.000339796599</v>
      </c>
      <c r="F50" s="284">
        <v>24811.886253421129</v>
      </c>
      <c r="G50" s="184" t="s">
        <v>1</v>
      </c>
      <c r="H50" s="183" t="s">
        <v>1</v>
      </c>
      <c r="I50" s="182" t="s">
        <v>1</v>
      </c>
      <c r="J50" s="319">
        <v>101</v>
      </c>
      <c r="K50" s="183" t="s">
        <v>1</v>
      </c>
      <c r="L50" s="183" t="s">
        <v>1</v>
      </c>
      <c r="M50" s="183" t="s">
        <v>1</v>
      </c>
      <c r="N50" s="288">
        <f t="shared" si="12"/>
        <v>0.53743414129631817</v>
      </c>
      <c r="P50" s="75"/>
      <c r="Q50" s="75"/>
    </row>
    <row r="51" spans="1:17">
      <c r="A51" s="323">
        <v>2007</v>
      </c>
      <c r="B51" s="269">
        <v>12799</v>
      </c>
      <c r="C51" s="185" t="s">
        <v>1</v>
      </c>
      <c r="D51" s="186" t="s">
        <v>1</v>
      </c>
      <c r="E51" s="315">
        <v>22853.472999999998</v>
      </c>
      <c r="F51" s="273">
        <v>27998.5</v>
      </c>
      <c r="G51" s="187" t="s">
        <v>1</v>
      </c>
      <c r="H51" s="316">
        <v>0</v>
      </c>
      <c r="I51" s="186" t="s">
        <v>1</v>
      </c>
      <c r="J51" s="317">
        <v>89</v>
      </c>
      <c r="K51" s="185" t="s">
        <v>1</v>
      </c>
      <c r="L51" s="185" t="s">
        <v>1</v>
      </c>
      <c r="M51" s="185" t="s">
        <v>1</v>
      </c>
      <c r="N51" s="278">
        <f t="shared" si="12"/>
        <v>0.38943752662888487</v>
      </c>
      <c r="P51" s="75"/>
      <c r="Q51" s="75"/>
    </row>
    <row r="52" spans="1:17">
      <c r="A52" s="324">
        <v>2008</v>
      </c>
      <c r="B52" s="282">
        <v>14597.2</v>
      </c>
      <c r="C52" s="183" t="s">
        <v>1</v>
      </c>
      <c r="D52" s="182" t="s">
        <v>1</v>
      </c>
      <c r="E52" s="312">
        <v>25274.596000000001</v>
      </c>
      <c r="F52" s="284">
        <v>29741.1</v>
      </c>
      <c r="G52" s="184" t="s">
        <v>1</v>
      </c>
      <c r="H52" s="183" t="s">
        <v>1</v>
      </c>
      <c r="I52" s="182" t="s">
        <v>1</v>
      </c>
      <c r="J52" s="319">
        <v>90</v>
      </c>
      <c r="K52" s="183" t="s">
        <v>1</v>
      </c>
      <c r="L52" s="183" t="s">
        <v>1</v>
      </c>
      <c r="M52" s="183" t="s">
        <v>1</v>
      </c>
      <c r="N52" s="288">
        <f t="shared" si="12"/>
        <v>0.35608877783842713</v>
      </c>
      <c r="P52" s="75"/>
      <c r="Q52" s="75"/>
    </row>
    <row r="53" spans="1:17">
      <c r="A53" s="323">
        <v>2009</v>
      </c>
      <c r="B53" s="269">
        <v>7203</v>
      </c>
      <c r="C53" s="185" t="s">
        <v>1</v>
      </c>
      <c r="D53" s="186" t="s">
        <v>1</v>
      </c>
      <c r="E53" s="315">
        <v>18158.376</v>
      </c>
      <c r="F53" s="273">
        <v>23225.3</v>
      </c>
      <c r="G53" s="320">
        <v>40</v>
      </c>
      <c r="H53" s="185" t="s">
        <v>1</v>
      </c>
      <c r="I53" s="186" t="s">
        <v>1</v>
      </c>
      <c r="J53" s="317">
        <v>87</v>
      </c>
      <c r="K53" s="185" t="s">
        <v>1</v>
      </c>
      <c r="L53" s="185" t="s">
        <v>1</v>
      </c>
      <c r="M53" s="185" t="s">
        <v>1</v>
      </c>
      <c r="N53" s="278">
        <f t="shared" si="12"/>
        <v>0.47911773607948199</v>
      </c>
      <c r="P53" s="75"/>
      <c r="Q53" s="75"/>
    </row>
    <row r="54" spans="1:17">
      <c r="A54" s="324">
        <v>2010</v>
      </c>
      <c r="B54" s="282">
        <v>10203.1</v>
      </c>
      <c r="C54" s="183" t="s">
        <v>1</v>
      </c>
      <c r="D54" s="182" t="s">
        <v>1</v>
      </c>
      <c r="E54" s="312">
        <v>21923.993000000002</v>
      </c>
      <c r="F54" s="284">
        <v>27176</v>
      </c>
      <c r="G54" s="184" t="s">
        <v>1</v>
      </c>
      <c r="H54" s="183" t="s">
        <v>1</v>
      </c>
      <c r="I54" s="182" t="s">
        <v>1</v>
      </c>
      <c r="J54" s="319">
        <v>72</v>
      </c>
      <c r="K54" s="183" t="s">
        <v>1</v>
      </c>
      <c r="L54" s="183" t="s">
        <v>1</v>
      </c>
      <c r="M54" s="182" t="s">
        <v>1</v>
      </c>
      <c r="N54" s="288">
        <f t="shared" si="12"/>
        <v>0.32840732981441834</v>
      </c>
      <c r="P54" s="75"/>
      <c r="Q54" s="75"/>
    </row>
    <row r="55" spans="1:17" s="236" customFormat="1">
      <c r="A55" s="325">
        <v>2011</v>
      </c>
      <c r="B55" s="291" t="s">
        <v>1</v>
      </c>
      <c r="C55" s="180" t="s">
        <v>1</v>
      </c>
      <c r="D55" s="336" t="s">
        <v>1</v>
      </c>
      <c r="E55" s="180" t="s">
        <v>1</v>
      </c>
      <c r="F55" s="293" t="s">
        <v>1</v>
      </c>
      <c r="G55" s="181" t="s">
        <v>1</v>
      </c>
      <c r="H55" s="180" t="s">
        <v>1</v>
      </c>
      <c r="I55" s="180" t="s">
        <v>1</v>
      </c>
      <c r="J55" s="335">
        <v>66</v>
      </c>
      <c r="K55" s="180" t="s">
        <v>1</v>
      </c>
      <c r="L55" s="180" t="s">
        <v>1</v>
      </c>
      <c r="M55" s="180" t="s">
        <v>1</v>
      </c>
      <c r="N55" s="179" t="s">
        <v>1</v>
      </c>
      <c r="O55" s="252"/>
    </row>
    <row r="56" spans="1:17" s="236" customFormat="1">
      <c r="A56" s="178"/>
      <c r="B56" s="206"/>
      <c r="C56" s="177"/>
      <c r="D56" s="177"/>
      <c r="E56" s="177"/>
      <c r="F56" s="206"/>
      <c r="G56" s="176"/>
      <c r="H56" s="176"/>
      <c r="I56" s="176"/>
      <c r="J56" s="253"/>
      <c r="K56" s="176"/>
      <c r="L56" s="176"/>
      <c r="M56" s="176"/>
      <c r="N56" s="175"/>
      <c r="O56" s="248"/>
    </row>
    <row r="57" spans="1:17">
      <c r="B57" t="s">
        <v>239</v>
      </c>
      <c r="G57" s="236"/>
      <c r="H57" s="236"/>
      <c r="I57" s="236"/>
      <c r="P57" s="75"/>
      <c r="Q57" s="75"/>
    </row>
    <row r="61" spans="1:17">
      <c r="I61" s="236"/>
      <c r="P61" s="75"/>
      <c r="Q61" s="75"/>
    </row>
    <row r="90" spans="1:17">
      <c r="A90" s="75"/>
      <c r="O90" s="75"/>
      <c r="P90" s="75"/>
      <c r="Q90" s="75"/>
    </row>
    <row r="91" spans="1:17">
      <c r="A91" s="75"/>
      <c r="O91" s="75"/>
      <c r="P91" s="75"/>
      <c r="Q91" s="75"/>
    </row>
    <row r="92" spans="1:17">
      <c r="A92" s="75"/>
      <c r="O92" s="75"/>
      <c r="P92" s="75"/>
      <c r="Q92" s="75"/>
    </row>
    <row r="93" spans="1:17">
      <c r="A93" s="75"/>
      <c r="O93" s="75"/>
      <c r="P93" s="75"/>
      <c r="Q93" s="75"/>
    </row>
    <row r="94" spans="1:17">
      <c r="A94" s="75"/>
      <c r="O94" s="75"/>
      <c r="P94" s="75"/>
      <c r="Q94" s="75"/>
    </row>
    <row r="95" spans="1:17">
      <c r="A95" s="75"/>
      <c r="O95" s="75"/>
      <c r="P95" s="75"/>
      <c r="Q95" s="75"/>
    </row>
    <row r="96" spans="1:17">
      <c r="A96" s="75"/>
      <c r="O96" s="75"/>
      <c r="P96" s="75"/>
      <c r="Q96" s="75"/>
    </row>
    <row r="97" s="75" customFormat="1"/>
    <row r="98" s="75" customFormat="1"/>
    <row r="99" s="75" customFormat="1"/>
    <row r="100" s="75" customFormat="1"/>
    <row r="101" s="75" customFormat="1"/>
    <row r="102" s="75" customFormat="1"/>
    <row r="103" s="75" customFormat="1"/>
    <row r="104" s="75" customFormat="1"/>
    <row r="105" s="75" customFormat="1"/>
    <row r="106" s="75" customFormat="1"/>
    <row r="107" s="75" customFormat="1"/>
    <row r="108" s="75" customFormat="1"/>
  </sheetData>
  <mergeCells count="25">
    <mergeCell ref="O5:Q5"/>
    <mergeCell ref="B43:F43"/>
    <mergeCell ref="G43:J43"/>
    <mergeCell ref="K43:N43"/>
    <mergeCell ref="K25:N25"/>
    <mergeCell ref="O25:Q25"/>
    <mergeCell ref="K41:N41"/>
    <mergeCell ref="A40:C40"/>
    <mergeCell ref="G41:J41"/>
    <mergeCell ref="B41:F41"/>
    <mergeCell ref="K5:N5"/>
    <mergeCell ref="K23:N23"/>
    <mergeCell ref="A22:C22"/>
    <mergeCell ref="O7:Q7"/>
    <mergeCell ref="O23:Q23"/>
    <mergeCell ref="A4:C4"/>
    <mergeCell ref="B23:F23"/>
    <mergeCell ref="K7:N7"/>
    <mergeCell ref="B25:F25"/>
    <mergeCell ref="G25:J25"/>
    <mergeCell ref="G23:J23"/>
    <mergeCell ref="B5:F5"/>
    <mergeCell ref="G5:J5"/>
    <mergeCell ref="B7:F7"/>
    <mergeCell ref="G7:J7"/>
  </mergeCells>
  <conditionalFormatting sqref="B37:F38 M27:M31 M33:M34 L36:M38 C44:E56 M18:M20 G8:J18 K19:L20 N19:N20 K37:K38 N37:N38 B19:F20 G44:M56 I26:J38 H26:H36 H38 G26:G38">
    <cfRule type="containsText" dxfId="1" priority="2" operator="containsText" text="x">
      <formula>NOT(ISERROR(SEARCH("x",B8)))</formula>
    </cfRule>
  </conditionalFormatting>
  <conditionalFormatting sqref="N2 A1:A56 I26:J56 H26:H36 H38:H56 H2:J24 O24:O25 P24:Q24 G2:G56 B2:B56 K2:K56 C2:F24 C26:F56 O6:Q6 L4:N24 L26:N56">
    <cfRule type="containsText" dxfId="0" priority="1" operator="containsText" text="#VALUE!">
      <formula>NOT(ISERROR(SEARCH("#VALUE!",A1)))</formula>
    </cfRule>
  </conditionalFormatting>
  <pageMargins left="0.70866141732283472" right="0.70866141732283472" top="0.74803149606299213" bottom="0.74803149606299213" header="0.31496062992125984" footer="0.31496062992125984"/>
  <pageSetup scale="45" orientation="landscape" horizontalDpi="300" verticalDpi="300" r:id="rId1"/>
</worksheet>
</file>

<file path=xl/worksheets/sheet38.xml><?xml version="1.0" encoding="utf-8"?>
<worksheet xmlns="http://schemas.openxmlformats.org/spreadsheetml/2006/main" xmlns:r="http://schemas.openxmlformats.org/officeDocument/2006/relationships">
  <dimension ref="A1:AB32"/>
  <sheetViews>
    <sheetView zoomScaleNormal="100" workbookViewId="0"/>
  </sheetViews>
  <sheetFormatPr defaultRowHeight="15"/>
  <cols>
    <col min="1" max="1" width="12.7109375" style="75" customWidth="1"/>
    <col min="2" max="9" width="15.7109375" style="75" customWidth="1"/>
    <col min="10" max="10" width="3.7109375" style="75" customWidth="1"/>
    <col min="11" max="18" width="15.7109375" style="75" customWidth="1"/>
    <col min="19" max="19" width="3.7109375" style="75" customWidth="1"/>
    <col min="20" max="27" width="15.7109375" style="75" customWidth="1"/>
    <col min="28" max="28" width="3.7109375" style="75" customWidth="1"/>
    <col min="29" max="16384" width="9.140625" style="75"/>
  </cols>
  <sheetData>
    <row r="1" spans="1:28">
      <c r="B1" s="11" t="str">
        <f>ToC!B70</f>
        <v>Appendix Table 49: Total and Postsecondary Education Expenditures for Alberta and Newfoundland and Labrador, 1989-2009</v>
      </c>
      <c r="J1" s="362">
        <v>1</v>
      </c>
      <c r="K1" s="11" t="str">
        <f>B1 &amp; " (cont.)"</f>
        <v>Appendix Table 49: Total and Postsecondary Education Expenditures for Alberta and Newfoundland and Labrador, 1989-2009 (cont.)</v>
      </c>
      <c r="S1" s="362">
        <v>2</v>
      </c>
      <c r="T1" s="11" t="str">
        <f>K1</f>
        <v>Appendix Table 49: Total and Postsecondary Education Expenditures for Alberta and Newfoundland and Labrador, 1989-2009 (cont.)</v>
      </c>
      <c r="AB1" s="362">
        <v>3</v>
      </c>
    </row>
    <row r="3" spans="1:28">
      <c r="B3" s="64" t="s">
        <v>347</v>
      </c>
      <c r="K3" s="64" t="s">
        <v>348</v>
      </c>
      <c r="T3" s="64" t="s">
        <v>349</v>
      </c>
    </row>
    <row r="4" spans="1:28">
      <c r="B4" s="64"/>
    </row>
    <row r="5" spans="1:28" ht="45">
      <c r="A5" s="432" t="s">
        <v>182</v>
      </c>
      <c r="B5" s="431" t="s">
        <v>195</v>
      </c>
      <c r="C5" s="431" t="s">
        <v>212</v>
      </c>
      <c r="D5" s="431" t="s">
        <v>343</v>
      </c>
      <c r="E5" s="431" t="s">
        <v>344</v>
      </c>
      <c r="F5" s="431" t="s">
        <v>197</v>
      </c>
      <c r="G5" s="431" t="s">
        <v>345</v>
      </c>
      <c r="H5" s="431" t="s">
        <v>346</v>
      </c>
      <c r="I5" s="431" t="s">
        <v>196</v>
      </c>
      <c r="J5" s="430"/>
      <c r="K5" s="431" t="s">
        <v>195</v>
      </c>
      <c r="L5" s="431" t="s">
        <v>212</v>
      </c>
      <c r="M5" s="431" t="s">
        <v>343</v>
      </c>
      <c r="N5" s="431" t="s">
        <v>344</v>
      </c>
      <c r="O5" s="431" t="s">
        <v>197</v>
      </c>
      <c r="P5" s="431" t="s">
        <v>345</v>
      </c>
      <c r="Q5" s="431" t="s">
        <v>346</v>
      </c>
      <c r="R5" s="431" t="s">
        <v>196</v>
      </c>
      <c r="S5" s="430"/>
      <c r="T5" s="431" t="s">
        <v>195</v>
      </c>
      <c r="U5" s="431" t="s">
        <v>212</v>
      </c>
      <c r="V5" s="431" t="s">
        <v>343</v>
      </c>
      <c r="W5" s="431" t="s">
        <v>344</v>
      </c>
      <c r="X5" s="431" t="s">
        <v>197</v>
      </c>
      <c r="Y5" s="431" t="s">
        <v>345</v>
      </c>
      <c r="Z5" s="431" t="s">
        <v>346</v>
      </c>
      <c r="AA5" s="431" t="s">
        <v>196</v>
      </c>
    </row>
    <row r="6" spans="1:28">
      <c r="A6" s="433">
        <v>1989</v>
      </c>
      <c r="B6" s="427">
        <v>2498325</v>
      </c>
      <c r="C6" s="427">
        <v>65961</v>
      </c>
      <c r="D6" s="428">
        <v>13200</v>
      </c>
      <c r="E6" s="427">
        <v>5284</v>
      </c>
      <c r="F6" s="428">
        <v>14687</v>
      </c>
      <c r="G6" s="427">
        <v>5879</v>
      </c>
      <c r="H6" s="428">
        <v>1526</v>
      </c>
      <c r="I6" s="429">
        <v>611</v>
      </c>
      <c r="J6" s="249"/>
      <c r="K6" s="427">
        <v>576551</v>
      </c>
      <c r="L6" s="428">
        <v>8269</v>
      </c>
      <c r="M6" s="428">
        <v>3142</v>
      </c>
      <c r="N6" s="428">
        <v>5450</v>
      </c>
      <c r="O6" s="428">
        <v>3216</v>
      </c>
      <c r="P6" s="428">
        <v>5578</v>
      </c>
      <c r="Q6" s="429">
        <v>331</v>
      </c>
      <c r="R6" s="429">
        <v>574</v>
      </c>
      <c r="S6" s="249"/>
      <c r="T6" s="427">
        <v>27276781</v>
      </c>
      <c r="U6" s="428">
        <v>607671</v>
      </c>
      <c r="V6" s="427">
        <v>134104</v>
      </c>
      <c r="W6" s="428">
        <v>4916</v>
      </c>
      <c r="X6" s="428">
        <v>138346</v>
      </c>
      <c r="Y6" s="428">
        <v>5072</v>
      </c>
      <c r="Z6" s="428">
        <v>13040</v>
      </c>
      <c r="AA6" s="429">
        <v>478</v>
      </c>
    </row>
    <row r="7" spans="1:28">
      <c r="A7" s="433">
        <v>1990</v>
      </c>
      <c r="B7" s="427">
        <v>2547788</v>
      </c>
      <c r="C7" s="427">
        <v>72350</v>
      </c>
      <c r="D7" s="428">
        <v>13952</v>
      </c>
      <c r="E7" s="427">
        <v>5476</v>
      </c>
      <c r="F7" s="428">
        <v>15933</v>
      </c>
      <c r="G7" s="427">
        <v>6254</v>
      </c>
      <c r="H7" s="428">
        <v>1622</v>
      </c>
      <c r="I7" s="429">
        <v>637</v>
      </c>
      <c r="J7" s="249"/>
      <c r="K7" s="427">
        <v>577368</v>
      </c>
      <c r="L7" s="428">
        <v>8599</v>
      </c>
      <c r="M7" s="428">
        <v>3438</v>
      </c>
      <c r="N7" s="428">
        <v>5955</v>
      </c>
      <c r="O7" s="428">
        <v>3437</v>
      </c>
      <c r="P7" s="428">
        <v>5953</v>
      </c>
      <c r="Q7" s="429">
        <v>323</v>
      </c>
      <c r="R7" s="429">
        <v>559</v>
      </c>
      <c r="S7" s="249"/>
      <c r="T7" s="427">
        <v>27691138</v>
      </c>
      <c r="U7" s="428">
        <v>631401</v>
      </c>
      <c r="V7" s="427">
        <v>145888</v>
      </c>
      <c r="W7" s="428">
        <v>5268</v>
      </c>
      <c r="X7" s="428">
        <v>148971</v>
      </c>
      <c r="Y7" s="428">
        <v>5380</v>
      </c>
      <c r="Z7" s="428">
        <v>14177</v>
      </c>
      <c r="AA7" s="429">
        <v>512</v>
      </c>
    </row>
    <row r="8" spans="1:28">
      <c r="A8" s="433">
        <v>1991</v>
      </c>
      <c r="B8" s="427">
        <v>2592306</v>
      </c>
      <c r="C8" s="427">
        <v>71665</v>
      </c>
      <c r="D8" s="428">
        <v>15790</v>
      </c>
      <c r="E8" s="427">
        <v>6091</v>
      </c>
      <c r="F8" s="428">
        <v>16868</v>
      </c>
      <c r="G8" s="427">
        <v>6507</v>
      </c>
      <c r="H8" s="428">
        <v>1634</v>
      </c>
      <c r="I8" s="429">
        <v>630</v>
      </c>
      <c r="J8" s="249"/>
      <c r="K8" s="427">
        <v>579644</v>
      </c>
      <c r="L8" s="428">
        <v>8732</v>
      </c>
      <c r="M8" s="428">
        <v>3476</v>
      </c>
      <c r="N8" s="428">
        <v>5997</v>
      </c>
      <c r="O8" s="428">
        <v>3642</v>
      </c>
      <c r="P8" s="428">
        <v>6283</v>
      </c>
      <c r="Q8" s="429">
        <v>311</v>
      </c>
      <c r="R8" s="429">
        <v>537</v>
      </c>
      <c r="S8" s="249"/>
      <c r="T8" s="427">
        <v>28037420</v>
      </c>
      <c r="U8" s="428">
        <v>636082</v>
      </c>
      <c r="V8" s="427">
        <v>154781</v>
      </c>
      <c r="W8" s="428">
        <v>5521</v>
      </c>
      <c r="X8" s="428">
        <v>162418</v>
      </c>
      <c r="Y8" s="428">
        <v>5793</v>
      </c>
      <c r="Z8" s="428">
        <v>15443</v>
      </c>
      <c r="AA8" s="429">
        <v>551</v>
      </c>
    </row>
    <row r="9" spans="1:28">
      <c r="A9" s="433">
        <v>1992</v>
      </c>
      <c r="B9" s="427">
        <v>2632672</v>
      </c>
      <c r="C9" s="427">
        <v>72470</v>
      </c>
      <c r="D9" s="428">
        <v>15252</v>
      </c>
      <c r="E9" s="427">
        <v>5793</v>
      </c>
      <c r="F9" s="428">
        <v>17375</v>
      </c>
      <c r="G9" s="427">
        <v>6600</v>
      </c>
      <c r="H9" s="428">
        <v>1671</v>
      </c>
      <c r="I9" s="429">
        <v>635</v>
      </c>
      <c r="J9" s="249"/>
      <c r="K9" s="427">
        <v>580109</v>
      </c>
      <c r="L9" s="428">
        <v>8666</v>
      </c>
      <c r="M9" s="428">
        <v>3613</v>
      </c>
      <c r="N9" s="428">
        <v>6228</v>
      </c>
      <c r="O9" s="428">
        <v>3860</v>
      </c>
      <c r="P9" s="428">
        <v>6654</v>
      </c>
      <c r="Q9" s="429">
        <v>329</v>
      </c>
      <c r="R9" s="429">
        <v>567</v>
      </c>
      <c r="S9" s="249"/>
      <c r="T9" s="427">
        <v>28371264</v>
      </c>
      <c r="U9" s="428">
        <v>649098</v>
      </c>
      <c r="V9" s="427">
        <v>154798</v>
      </c>
      <c r="W9" s="428">
        <v>5456</v>
      </c>
      <c r="X9" s="428">
        <v>177115</v>
      </c>
      <c r="Y9" s="428">
        <v>6243</v>
      </c>
      <c r="Z9" s="428">
        <v>16782</v>
      </c>
      <c r="AA9" s="429">
        <v>592</v>
      </c>
    </row>
    <row r="10" spans="1:28">
      <c r="A10" s="433">
        <v>1993</v>
      </c>
      <c r="B10" s="427">
        <v>2667292</v>
      </c>
      <c r="C10" s="427">
        <v>78186</v>
      </c>
      <c r="D10" s="428">
        <v>15603</v>
      </c>
      <c r="E10" s="427">
        <v>5850</v>
      </c>
      <c r="F10" s="428">
        <v>18731</v>
      </c>
      <c r="G10" s="427">
        <v>7022</v>
      </c>
      <c r="H10" s="428">
        <v>1742</v>
      </c>
      <c r="I10" s="429">
        <v>653</v>
      </c>
      <c r="J10" s="249"/>
      <c r="K10" s="427">
        <v>579977</v>
      </c>
      <c r="L10" s="428">
        <v>8823</v>
      </c>
      <c r="M10" s="428">
        <v>3678</v>
      </c>
      <c r="N10" s="428">
        <v>6342</v>
      </c>
      <c r="O10" s="428">
        <v>4002</v>
      </c>
      <c r="P10" s="428">
        <v>6900</v>
      </c>
      <c r="Q10" s="429">
        <v>367</v>
      </c>
      <c r="R10" s="429">
        <v>633</v>
      </c>
      <c r="S10" s="249"/>
      <c r="T10" s="427">
        <v>28684764</v>
      </c>
      <c r="U10" s="428">
        <v>672837</v>
      </c>
      <c r="V10" s="427">
        <v>159212</v>
      </c>
      <c r="W10" s="428">
        <v>5550</v>
      </c>
      <c r="X10" s="428">
        <v>183752</v>
      </c>
      <c r="Y10" s="428">
        <v>6406</v>
      </c>
      <c r="Z10" s="428">
        <v>17479</v>
      </c>
      <c r="AA10" s="429">
        <v>609</v>
      </c>
    </row>
    <row r="11" spans="1:28">
      <c r="A11" s="433">
        <v>1994</v>
      </c>
      <c r="B11" s="427">
        <v>2700606</v>
      </c>
      <c r="C11" s="427">
        <v>85153</v>
      </c>
      <c r="D11" s="428">
        <v>15870</v>
      </c>
      <c r="E11" s="427">
        <v>5876</v>
      </c>
      <c r="F11" s="428">
        <v>18337</v>
      </c>
      <c r="G11" s="427">
        <v>6790</v>
      </c>
      <c r="H11" s="428">
        <v>1744</v>
      </c>
      <c r="I11" s="429">
        <v>646</v>
      </c>
      <c r="J11" s="249"/>
      <c r="K11" s="427">
        <v>574466</v>
      </c>
      <c r="L11" s="428">
        <v>9311</v>
      </c>
      <c r="M11" s="428">
        <v>3738</v>
      </c>
      <c r="N11" s="428">
        <v>6507</v>
      </c>
      <c r="O11" s="428">
        <v>3887</v>
      </c>
      <c r="P11" s="428">
        <v>6766</v>
      </c>
      <c r="Q11" s="429">
        <v>360</v>
      </c>
      <c r="R11" s="429">
        <v>627</v>
      </c>
      <c r="S11" s="249"/>
      <c r="T11" s="427">
        <v>29000663</v>
      </c>
      <c r="U11" s="428">
        <v>714150</v>
      </c>
      <c r="V11" s="427">
        <v>165212</v>
      </c>
      <c r="W11" s="428">
        <v>5697</v>
      </c>
      <c r="X11" s="428">
        <v>187551</v>
      </c>
      <c r="Y11" s="428">
        <v>6467</v>
      </c>
      <c r="Z11" s="428">
        <v>17683</v>
      </c>
      <c r="AA11" s="429">
        <v>610</v>
      </c>
    </row>
    <row r="12" spans="1:28">
      <c r="A12" s="433">
        <v>1995</v>
      </c>
      <c r="B12" s="427">
        <v>2734519</v>
      </c>
      <c r="C12" s="427">
        <v>88765</v>
      </c>
      <c r="D12" s="428">
        <v>17867</v>
      </c>
      <c r="E12" s="427">
        <v>6534</v>
      </c>
      <c r="F12" s="428">
        <v>16884</v>
      </c>
      <c r="G12" s="427">
        <v>6174</v>
      </c>
      <c r="H12" s="428">
        <v>1684</v>
      </c>
      <c r="I12" s="429">
        <v>616</v>
      </c>
      <c r="J12" s="249"/>
      <c r="K12" s="427">
        <v>567397</v>
      </c>
      <c r="L12" s="428">
        <v>9644</v>
      </c>
      <c r="M12" s="428">
        <v>3981</v>
      </c>
      <c r="N12" s="428">
        <v>7016</v>
      </c>
      <c r="O12" s="428">
        <v>4006</v>
      </c>
      <c r="P12" s="428">
        <v>7060</v>
      </c>
      <c r="Q12" s="429">
        <v>347</v>
      </c>
      <c r="R12" s="429">
        <v>612</v>
      </c>
      <c r="S12" s="249"/>
      <c r="T12" s="427">
        <v>29302311</v>
      </c>
      <c r="U12" s="428">
        <v>750665</v>
      </c>
      <c r="V12" s="427">
        <v>174925</v>
      </c>
      <c r="W12" s="428">
        <v>5970</v>
      </c>
      <c r="X12" s="428">
        <v>190266</v>
      </c>
      <c r="Y12" s="428">
        <v>6493</v>
      </c>
      <c r="Z12" s="428">
        <v>17761</v>
      </c>
      <c r="AA12" s="429">
        <v>606</v>
      </c>
    </row>
    <row r="13" spans="1:28">
      <c r="A13" s="433">
        <v>1996</v>
      </c>
      <c r="B13" s="427">
        <v>2775133</v>
      </c>
      <c r="C13" s="427">
        <v>95513</v>
      </c>
      <c r="D13" s="428">
        <v>17486</v>
      </c>
      <c r="E13" s="427">
        <v>6301</v>
      </c>
      <c r="F13" s="428">
        <v>16230</v>
      </c>
      <c r="G13" s="427">
        <v>5848</v>
      </c>
      <c r="H13" s="428">
        <v>1704</v>
      </c>
      <c r="I13" s="429">
        <v>614</v>
      </c>
      <c r="J13" s="249"/>
      <c r="K13" s="427">
        <v>559698</v>
      </c>
      <c r="L13" s="428">
        <v>9488</v>
      </c>
      <c r="M13" s="428">
        <v>4021</v>
      </c>
      <c r="N13" s="428">
        <v>7184</v>
      </c>
      <c r="O13" s="428">
        <v>4010</v>
      </c>
      <c r="P13" s="428">
        <v>7165</v>
      </c>
      <c r="Q13" s="429">
        <v>344</v>
      </c>
      <c r="R13" s="429">
        <v>615</v>
      </c>
      <c r="S13" s="249"/>
      <c r="T13" s="427">
        <v>29610218</v>
      </c>
      <c r="U13" s="428">
        <v>775816</v>
      </c>
      <c r="V13" s="427">
        <v>182814</v>
      </c>
      <c r="W13" s="428">
        <v>6174</v>
      </c>
      <c r="X13" s="428">
        <v>193090</v>
      </c>
      <c r="Y13" s="428">
        <v>6521</v>
      </c>
      <c r="Z13" s="428">
        <v>18003</v>
      </c>
      <c r="AA13" s="429">
        <v>608</v>
      </c>
    </row>
    <row r="14" spans="1:28">
      <c r="A14" s="433">
        <v>1997</v>
      </c>
      <c r="B14" s="427">
        <v>2829848</v>
      </c>
      <c r="C14" s="427">
        <v>101936</v>
      </c>
      <c r="D14" s="428">
        <v>19019</v>
      </c>
      <c r="E14" s="427">
        <v>6721</v>
      </c>
      <c r="F14" s="428">
        <v>16364</v>
      </c>
      <c r="G14" s="427">
        <v>5783</v>
      </c>
      <c r="H14" s="428">
        <v>1741</v>
      </c>
      <c r="I14" s="429">
        <v>615</v>
      </c>
      <c r="J14" s="249"/>
      <c r="K14" s="427">
        <v>550911</v>
      </c>
      <c r="L14" s="428">
        <v>9407</v>
      </c>
      <c r="M14" s="428">
        <v>4000</v>
      </c>
      <c r="N14" s="428">
        <v>7261</v>
      </c>
      <c r="O14" s="428">
        <v>4016</v>
      </c>
      <c r="P14" s="428">
        <v>7290</v>
      </c>
      <c r="Q14" s="429">
        <v>322</v>
      </c>
      <c r="R14" s="429">
        <v>584</v>
      </c>
      <c r="S14" s="249"/>
      <c r="T14" s="427">
        <v>29905948</v>
      </c>
      <c r="U14" s="428">
        <v>816756</v>
      </c>
      <c r="V14" s="427">
        <v>183264</v>
      </c>
      <c r="W14" s="428">
        <v>6128</v>
      </c>
      <c r="X14" s="428">
        <v>189953</v>
      </c>
      <c r="Y14" s="428">
        <v>6352</v>
      </c>
      <c r="Z14" s="428">
        <v>17693</v>
      </c>
      <c r="AA14" s="429">
        <v>592</v>
      </c>
    </row>
    <row r="15" spans="1:28">
      <c r="A15" s="433">
        <v>1998</v>
      </c>
      <c r="B15" s="427">
        <v>2899066</v>
      </c>
      <c r="C15" s="427">
        <v>102139</v>
      </c>
      <c r="D15" s="428">
        <v>19928</v>
      </c>
      <c r="E15" s="427">
        <v>6874</v>
      </c>
      <c r="F15" s="428">
        <v>17016</v>
      </c>
      <c r="G15" s="427">
        <v>5869</v>
      </c>
      <c r="H15" s="428">
        <v>1908</v>
      </c>
      <c r="I15" s="429">
        <v>658</v>
      </c>
      <c r="J15" s="249"/>
      <c r="K15" s="427">
        <v>539843</v>
      </c>
      <c r="L15" s="428">
        <v>9986</v>
      </c>
      <c r="M15" s="428">
        <v>4301</v>
      </c>
      <c r="N15" s="428">
        <v>7967</v>
      </c>
      <c r="O15" s="428">
        <v>3931</v>
      </c>
      <c r="P15" s="428">
        <v>7282</v>
      </c>
      <c r="Q15" s="429">
        <v>328</v>
      </c>
      <c r="R15" s="429">
        <v>608</v>
      </c>
      <c r="S15" s="249"/>
      <c r="T15" s="427">
        <v>30155173</v>
      </c>
      <c r="U15" s="428">
        <v>846534</v>
      </c>
      <c r="V15" s="427">
        <v>189937</v>
      </c>
      <c r="W15" s="428">
        <v>6299</v>
      </c>
      <c r="X15" s="428">
        <v>193197</v>
      </c>
      <c r="Y15" s="428">
        <v>6407</v>
      </c>
      <c r="Z15" s="428">
        <v>18216</v>
      </c>
      <c r="AA15" s="429">
        <v>604</v>
      </c>
    </row>
    <row r="16" spans="1:28">
      <c r="A16" s="433">
        <v>1999</v>
      </c>
      <c r="B16" s="427">
        <v>2952692</v>
      </c>
      <c r="C16" s="427">
        <v>111506</v>
      </c>
      <c r="D16" s="428">
        <v>19161</v>
      </c>
      <c r="E16" s="427">
        <v>6489</v>
      </c>
      <c r="F16" s="428">
        <v>17957</v>
      </c>
      <c r="G16" s="427">
        <v>6082</v>
      </c>
      <c r="H16" s="428">
        <v>2010</v>
      </c>
      <c r="I16" s="429">
        <v>681</v>
      </c>
      <c r="J16" s="249"/>
      <c r="K16" s="427">
        <v>533329</v>
      </c>
      <c r="L16" s="428">
        <v>10890</v>
      </c>
      <c r="M16" s="428">
        <v>4166</v>
      </c>
      <c r="N16" s="428">
        <v>7811</v>
      </c>
      <c r="O16" s="428">
        <v>4087</v>
      </c>
      <c r="P16" s="428">
        <v>7663</v>
      </c>
      <c r="Q16" s="429">
        <v>338</v>
      </c>
      <c r="R16" s="429">
        <v>634</v>
      </c>
      <c r="S16" s="249"/>
      <c r="T16" s="427">
        <v>30401286</v>
      </c>
      <c r="U16" s="428">
        <v>909694</v>
      </c>
      <c r="V16" s="427">
        <v>199796</v>
      </c>
      <c r="W16" s="428">
        <v>6572</v>
      </c>
      <c r="X16" s="428">
        <v>210136</v>
      </c>
      <c r="Y16" s="428">
        <v>6912</v>
      </c>
      <c r="Z16" s="428">
        <v>19309</v>
      </c>
      <c r="AA16" s="429">
        <v>635</v>
      </c>
    </row>
    <row r="17" spans="1:27">
      <c r="A17" s="433">
        <v>2000</v>
      </c>
      <c r="B17" s="427">
        <v>3004198</v>
      </c>
      <c r="C17" s="427">
        <v>141042</v>
      </c>
      <c r="D17" s="428">
        <v>22388</v>
      </c>
      <c r="E17" s="427">
        <v>7452</v>
      </c>
      <c r="F17" s="428">
        <v>19704</v>
      </c>
      <c r="G17" s="427">
        <v>6559</v>
      </c>
      <c r="H17" s="428">
        <v>2232</v>
      </c>
      <c r="I17" s="429">
        <v>743</v>
      </c>
      <c r="J17" s="249"/>
      <c r="K17" s="427">
        <v>527966</v>
      </c>
      <c r="L17" s="428">
        <v>12780</v>
      </c>
      <c r="M17" s="428">
        <v>4223</v>
      </c>
      <c r="N17" s="428">
        <v>7999</v>
      </c>
      <c r="O17" s="428">
        <v>4481</v>
      </c>
      <c r="P17" s="428">
        <v>8487</v>
      </c>
      <c r="Q17" s="429">
        <v>375</v>
      </c>
      <c r="R17" s="429">
        <v>710</v>
      </c>
      <c r="S17" s="249"/>
      <c r="T17" s="427">
        <v>30685730</v>
      </c>
      <c r="U17" s="428">
        <v>1025035</v>
      </c>
      <c r="V17" s="427">
        <v>216086</v>
      </c>
      <c r="W17" s="428">
        <v>7042</v>
      </c>
      <c r="X17" s="428">
        <v>213952</v>
      </c>
      <c r="Y17" s="428">
        <v>6972</v>
      </c>
      <c r="Z17" s="428">
        <v>20643</v>
      </c>
      <c r="AA17" s="429">
        <v>673</v>
      </c>
    </row>
    <row r="18" spans="1:27">
      <c r="A18" s="433">
        <v>2001</v>
      </c>
      <c r="B18" s="427">
        <v>3058084</v>
      </c>
      <c r="C18" s="427">
        <v>150524</v>
      </c>
      <c r="D18" s="428">
        <v>30600</v>
      </c>
      <c r="E18" s="427">
        <v>10006</v>
      </c>
      <c r="F18" s="428">
        <v>22933</v>
      </c>
      <c r="G18" s="427">
        <v>7499</v>
      </c>
      <c r="H18" s="428">
        <v>2624</v>
      </c>
      <c r="I18" s="429">
        <v>858</v>
      </c>
      <c r="J18" s="249"/>
      <c r="K18" s="427">
        <v>522046</v>
      </c>
      <c r="L18" s="428">
        <v>12998</v>
      </c>
      <c r="M18" s="428">
        <v>4294</v>
      </c>
      <c r="N18" s="428">
        <v>8225</v>
      </c>
      <c r="O18" s="428">
        <v>4567</v>
      </c>
      <c r="P18" s="428">
        <v>8748</v>
      </c>
      <c r="Q18" s="429">
        <v>388</v>
      </c>
      <c r="R18" s="429">
        <v>743</v>
      </c>
      <c r="S18" s="249"/>
      <c r="T18" s="427">
        <v>31020596</v>
      </c>
      <c r="U18" s="428">
        <v>1058087</v>
      </c>
      <c r="V18" s="427">
        <v>238130</v>
      </c>
      <c r="W18" s="428">
        <v>7677</v>
      </c>
      <c r="X18" s="428">
        <v>225645</v>
      </c>
      <c r="Y18" s="428">
        <v>7274</v>
      </c>
      <c r="Z18" s="428">
        <v>22110</v>
      </c>
      <c r="AA18" s="429">
        <v>713</v>
      </c>
    </row>
    <row r="19" spans="1:27">
      <c r="A19" s="433">
        <v>2002</v>
      </c>
      <c r="B19" s="427">
        <v>3128262</v>
      </c>
      <c r="C19" s="427">
        <v>146338</v>
      </c>
      <c r="D19" s="428">
        <v>24953</v>
      </c>
      <c r="E19" s="427">
        <v>7977</v>
      </c>
      <c r="F19" s="428">
        <v>25785</v>
      </c>
      <c r="G19" s="427">
        <v>8243</v>
      </c>
      <c r="H19" s="428">
        <v>2827</v>
      </c>
      <c r="I19" s="429">
        <v>904</v>
      </c>
      <c r="J19" s="249"/>
      <c r="K19" s="427">
        <v>519483</v>
      </c>
      <c r="L19" s="428">
        <v>15220</v>
      </c>
      <c r="M19" s="428">
        <v>4389</v>
      </c>
      <c r="N19" s="428">
        <v>8449</v>
      </c>
      <c r="O19" s="428">
        <v>4777</v>
      </c>
      <c r="P19" s="428">
        <v>9196</v>
      </c>
      <c r="Q19" s="429">
        <v>418</v>
      </c>
      <c r="R19" s="429">
        <v>805</v>
      </c>
      <c r="S19" s="249"/>
      <c r="T19" s="427">
        <v>31358418</v>
      </c>
      <c r="U19" s="428">
        <v>1095598</v>
      </c>
      <c r="V19" s="427">
        <v>229823</v>
      </c>
      <c r="W19" s="428">
        <v>7329</v>
      </c>
      <c r="X19" s="428">
        <v>238505</v>
      </c>
      <c r="Y19" s="428">
        <v>7606</v>
      </c>
      <c r="Z19" s="428">
        <v>24079</v>
      </c>
      <c r="AA19" s="429">
        <v>768</v>
      </c>
    </row>
    <row r="20" spans="1:27">
      <c r="A20" s="433">
        <v>2003</v>
      </c>
      <c r="B20" s="427">
        <v>3182852</v>
      </c>
      <c r="C20" s="427">
        <v>166026</v>
      </c>
      <c r="D20" s="428">
        <v>27086</v>
      </c>
      <c r="E20" s="427">
        <v>8510</v>
      </c>
      <c r="F20" s="428">
        <v>24452</v>
      </c>
      <c r="G20" s="427">
        <v>7682</v>
      </c>
      <c r="H20" s="428">
        <v>2933</v>
      </c>
      <c r="I20" s="429">
        <v>922</v>
      </c>
      <c r="J20" s="249"/>
      <c r="K20" s="427">
        <v>518445</v>
      </c>
      <c r="L20" s="428">
        <v>16813</v>
      </c>
      <c r="M20" s="428">
        <v>4567</v>
      </c>
      <c r="N20" s="428">
        <v>8809</v>
      </c>
      <c r="O20" s="428">
        <v>4846</v>
      </c>
      <c r="P20" s="428">
        <v>9347</v>
      </c>
      <c r="Q20" s="429">
        <v>424</v>
      </c>
      <c r="R20" s="429">
        <v>818</v>
      </c>
      <c r="S20" s="249"/>
      <c r="T20" s="427">
        <v>31641630</v>
      </c>
      <c r="U20" s="428">
        <v>1157136</v>
      </c>
      <c r="V20" s="427">
        <v>239046</v>
      </c>
      <c r="W20" s="428">
        <v>7555</v>
      </c>
      <c r="X20" s="428">
        <v>249176</v>
      </c>
      <c r="Y20" s="428">
        <v>7875</v>
      </c>
      <c r="Z20" s="428">
        <v>26141</v>
      </c>
      <c r="AA20" s="429">
        <v>826</v>
      </c>
    </row>
    <row r="21" spans="1:27">
      <c r="A21" s="433">
        <v>2004</v>
      </c>
      <c r="B21" s="427">
        <v>3238387</v>
      </c>
      <c r="C21" s="427">
        <v>185637</v>
      </c>
      <c r="D21" s="428">
        <v>30075</v>
      </c>
      <c r="E21" s="427">
        <v>9287</v>
      </c>
      <c r="F21" s="428">
        <v>25683</v>
      </c>
      <c r="G21" s="427">
        <v>7931</v>
      </c>
      <c r="H21" s="428">
        <v>3326</v>
      </c>
      <c r="I21" s="428">
        <v>1027</v>
      </c>
      <c r="J21" s="249"/>
      <c r="K21" s="427">
        <v>517402</v>
      </c>
      <c r="L21" s="428">
        <v>18082</v>
      </c>
      <c r="M21" s="428">
        <v>4738</v>
      </c>
      <c r="N21" s="428">
        <v>9157</v>
      </c>
      <c r="O21" s="428">
        <v>5079</v>
      </c>
      <c r="P21" s="428">
        <v>9816</v>
      </c>
      <c r="Q21" s="429">
        <v>465</v>
      </c>
      <c r="R21" s="429">
        <v>899</v>
      </c>
      <c r="S21" s="249"/>
      <c r="T21" s="427">
        <v>31938004</v>
      </c>
      <c r="U21" s="428">
        <v>1231467</v>
      </c>
      <c r="V21" s="427">
        <v>254062</v>
      </c>
      <c r="W21" s="428">
        <v>7955</v>
      </c>
      <c r="X21" s="428">
        <v>261398</v>
      </c>
      <c r="Y21" s="428">
        <v>8185</v>
      </c>
      <c r="Z21" s="428">
        <v>28223</v>
      </c>
      <c r="AA21" s="429">
        <v>884</v>
      </c>
    </row>
    <row r="22" spans="1:27">
      <c r="A22" s="433">
        <v>2005</v>
      </c>
      <c r="B22" s="427">
        <v>3321638</v>
      </c>
      <c r="C22" s="427">
        <v>215234</v>
      </c>
      <c r="D22" s="428">
        <v>32773</v>
      </c>
      <c r="E22" s="427">
        <v>9867</v>
      </c>
      <c r="F22" s="428">
        <v>27511</v>
      </c>
      <c r="G22" s="427">
        <v>8282</v>
      </c>
      <c r="H22" s="428">
        <v>3539</v>
      </c>
      <c r="I22" s="428">
        <v>1065</v>
      </c>
      <c r="J22" s="249"/>
      <c r="K22" s="427">
        <v>514315</v>
      </c>
      <c r="L22" s="428">
        <v>20635</v>
      </c>
      <c r="M22" s="428">
        <v>4948</v>
      </c>
      <c r="N22" s="428">
        <v>9621</v>
      </c>
      <c r="O22" s="428">
        <v>4964</v>
      </c>
      <c r="P22" s="428">
        <v>9652</v>
      </c>
      <c r="Q22" s="429">
        <v>454</v>
      </c>
      <c r="R22" s="429">
        <v>883</v>
      </c>
      <c r="S22" s="249"/>
      <c r="T22" s="427">
        <v>32242364</v>
      </c>
      <c r="U22" s="428">
        <v>1312701</v>
      </c>
      <c r="V22" s="427">
        <v>278992</v>
      </c>
      <c r="W22" s="428">
        <v>8653</v>
      </c>
      <c r="X22" s="428">
        <v>271525</v>
      </c>
      <c r="Y22" s="428">
        <v>8421</v>
      </c>
      <c r="Z22" s="428">
        <v>29943</v>
      </c>
      <c r="AA22" s="429">
        <v>929</v>
      </c>
    </row>
    <row r="23" spans="1:27">
      <c r="A23" s="433">
        <v>2006</v>
      </c>
      <c r="B23" s="427">
        <v>3421361</v>
      </c>
      <c r="C23" s="427">
        <v>233778</v>
      </c>
      <c r="D23" s="428">
        <v>39971</v>
      </c>
      <c r="E23" s="427">
        <v>11683</v>
      </c>
      <c r="F23" s="428">
        <v>31150</v>
      </c>
      <c r="G23" s="427">
        <v>9105</v>
      </c>
      <c r="H23" s="428">
        <v>3753</v>
      </c>
      <c r="I23" s="428">
        <v>1097</v>
      </c>
      <c r="J23" s="249"/>
      <c r="K23" s="427">
        <v>510584</v>
      </c>
      <c r="L23" s="428">
        <v>24812</v>
      </c>
      <c r="M23" s="428">
        <v>7465</v>
      </c>
      <c r="N23" s="428">
        <v>14621</v>
      </c>
      <c r="O23" s="428">
        <v>7149</v>
      </c>
      <c r="P23" s="428">
        <v>14002</v>
      </c>
      <c r="Q23" s="429">
        <v>487</v>
      </c>
      <c r="R23" s="429">
        <v>954</v>
      </c>
      <c r="S23" s="249"/>
      <c r="T23" s="427">
        <v>32570505</v>
      </c>
      <c r="U23" s="428">
        <v>1388357</v>
      </c>
      <c r="V23" s="427">
        <v>300507</v>
      </c>
      <c r="W23" s="428">
        <v>9226</v>
      </c>
      <c r="X23" s="428">
        <v>292477</v>
      </c>
      <c r="Y23" s="428">
        <v>8980</v>
      </c>
      <c r="Z23" s="428">
        <v>31649</v>
      </c>
      <c r="AA23" s="429">
        <v>972</v>
      </c>
    </row>
    <row r="24" spans="1:27">
      <c r="A24" s="433">
        <v>2007</v>
      </c>
      <c r="B24" s="427">
        <v>3514031</v>
      </c>
      <c r="C24" s="427">
        <v>250108</v>
      </c>
      <c r="D24" s="428">
        <v>42429</v>
      </c>
      <c r="E24" s="427">
        <v>12074</v>
      </c>
      <c r="F24" s="428">
        <v>33313</v>
      </c>
      <c r="G24" s="427">
        <v>9480</v>
      </c>
      <c r="H24" s="428">
        <v>4068</v>
      </c>
      <c r="I24" s="428">
        <v>1158</v>
      </c>
      <c r="J24" s="249"/>
      <c r="K24" s="427">
        <v>509039</v>
      </c>
      <c r="L24" s="428">
        <v>27999</v>
      </c>
      <c r="M24" s="428">
        <v>5376</v>
      </c>
      <c r="N24" s="428">
        <v>10561</v>
      </c>
      <c r="O24" s="428">
        <v>5822</v>
      </c>
      <c r="P24" s="428">
        <v>11437</v>
      </c>
      <c r="Q24" s="429">
        <v>520</v>
      </c>
      <c r="R24" s="428">
        <v>1022</v>
      </c>
      <c r="S24" s="249"/>
      <c r="T24" s="427">
        <v>32887928</v>
      </c>
      <c r="U24" s="428">
        <v>1466692</v>
      </c>
      <c r="V24" s="427">
        <v>319397</v>
      </c>
      <c r="W24" s="428">
        <v>9712</v>
      </c>
      <c r="X24" s="428">
        <v>310033</v>
      </c>
      <c r="Y24" s="428">
        <v>9427</v>
      </c>
      <c r="Z24" s="428">
        <v>33515</v>
      </c>
      <c r="AA24" s="428">
        <v>1019</v>
      </c>
    </row>
    <row r="25" spans="1:27">
      <c r="A25" s="433">
        <v>2008</v>
      </c>
      <c r="B25" s="427">
        <v>3595755</v>
      </c>
      <c r="C25" s="427">
        <v>287048</v>
      </c>
      <c r="D25" s="428">
        <v>42978</v>
      </c>
      <c r="E25" s="427">
        <v>11952</v>
      </c>
      <c r="F25" s="428">
        <v>38294</v>
      </c>
      <c r="G25" s="427">
        <v>10650</v>
      </c>
      <c r="H25" s="428">
        <v>5042</v>
      </c>
      <c r="I25" s="428">
        <v>1402</v>
      </c>
      <c r="J25" s="249"/>
      <c r="K25" s="427">
        <v>511543</v>
      </c>
      <c r="L25" s="428">
        <v>29741</v>
      </c>
      <c r="M25" s="428">
        <v>6867</v>
      </c>
      <c r="N25" s="428">
        <v>13424</v>
      </c>
      <c r="O25" s="428">
        <v>6432</v>
      </c>
      <c r="P25" s="428">
        <v>12574</v>
      </c>
      <c r="Q25" s="429">
        <v>541</v>
      </c>
      <c r="R25" s="428">
        <v>1058</v>
      </c>
      <c r="S25" s="249"/>
      <c r="T25" s="427">
        <v>33245773</v>
      </c>
      <c r="U25" s="428">
        <v>1551684</v>
      </c>
      <c r="V25" s="427">
        <v>338970</v>
      </c>
      <c r="W25" s="428">
        <v>10196</v>
      </c>
      <c r="X25" s="428">
        <v>331019</v>
      </c>
      <c r="Y25" s="428">
        <v>9957</v>
      </c>
      <c r="Z25" s="428">
        <v>36665</v>
      </c>
      <c r="AA25" s="428">
        <v>1103</v>
      </c>
    </row>
    <row r="26" spans="1:27">
      <c r="A26" s="433">
        <v>2009</v>
      </c>
      <c r="B26" s="427">
        <v>3679092</v>
      </c>
      <c r="C26" s="427">
        <v>238704</v>
      </c>
      <c r="D26" s="428">
        <v>43253</v>
      </c>
      <c r="E26" s="427">
        <v>11756</v>
      </c>
      <c r="F26" s="428">
        <v>42058</v>
      </c>
      <c r="G26" s="427">
        <v>11432</v>
      </c>
      <c r="H26" s="428">
        <v>5085</v>
      </c>
      <c r="I26" s="428">
        <v>1382</v>
      </c>
      <c r="J26" s="249"/>
      <c r="K26" s="427">
        <v>516729</v>
      </c>
      <c r="L26" s="428">
        <v>23225</v>
      </c>
      <c r="M26" s="428">
        <v>7951</v>
      </c>
      <c r="N26" s="428">
        <v>15387</v>
      </c>
      <c r="O26" s="428">
        <v>6853</v>
      </c>
      <c r="P26" s="428">
        <v>13262</v>
      </c>
      <c r="Q26" s="429">
        <v>538</v>
      </c>
      <c r="R26" s="428">
        <v>1041</v>
      </c>
      <c r="S26" s="249"/>
      <c r="T26" s="427">
        <v>33628571</v>
      </c>
      <c r="U26" s="428">
        <v>1473183</v>
      </c>
      <c r="V26" s="427">
        <v>341582</v>
      </c>
      <c r="W26" s="428">
        <v>10157</v>
      </c>
      <c r="X26" s="428">
        <v>350184</v>
      </c>
      <c r="Y26" s="428">
        <v>10413</v>
      </c>
      <c r="Z26" s="428">
        <v>38232</v>
      </c>
      <c r="AA26" s="428">
        <v>1137</v>
      </c>
    </row>
    <row r="27" spans="1:27">
      <c r="A27" s="433"/>
      <c r="B27" s="427"/>
      <c r="C27" s="427"/>
      <c r="D27" s="428"/>
      <c r="E27" s="427"/>
      <c r="F27" s="428"/>
      <c r="G27" s="427"/>
      <c r="H27" s="428"/>
      <c r="I27" s="428"/>
      <c r="J27" s="249"/>
      <c r="K27" s="427"/>
      <c r="L27" s="428"/>
      <c r="M27" s="428"/>
      <c r="N27" s="428"/>
      <c r="O27" s="428"/>
      <c r="P27" s="428"/>
      <c r="Q27" s="429"/>
      <c r="R27" s="428"/>
      <c r="S27" s="249"/>
      <c r="T27" s="427"/>
      <c r="U27" s="428"/>
      <c r="V27" s="427"/>
      <c r="W27" s="428"/>
      <c r="X27" s="428"/>
      <c r="Y27" s="428"/>
      <c r="Z27" s="428"/>
      <c r="AA27" s="428"/>
    </row>
    <row r="28" spans="1:27">
      <c r="A28" s="435"/>
      <c r="B28" s="439" t="s">
        <v>3</v>
      </c>
      <c r="C28" s="436"/>
      <c r="D28" s="437"/>
      <c r="E28" s="436"/>
      <c r="F28" s="437"/>
      <c r="G28" s="436"/>
      <c r="H28" s="437"/>
      <c r="I28" s="437"/>
      <c r="J28" s="249"/>
      <c r="K28" s="439" t="s">
        <v>3</v>
      </c>
      <c r="L28" s="437"/>
      <c r="M28" s="437"/>
      <c r="N28" s="437"/>
      <c r="O28" s="437"/>
      <c r="P28" s="437"/>
      <c r="Q28" s="438"/>
      <c r="R28" s="437"/>
      <c r="S28" s="249"/>
      <c r="T28" s="439" t="s">
        <v>3</v>
      </c>
      <c r="U28" s="437"/>
      <c r="V28" s="436"/>
      <c r="W28" s="437"/>
      <c r="X28" s="437"/>
      <c r="Y28" s="437"/>
      <c r="Z28" s="437"/>
      <c r="AA28" s="437"/>
    </row>
    <row r="29" spans="1:27">
      <c r="A29" s="434" t="s">
        <v>350</v>
      </c>
      <c r="B29" s="429">
        <v>1.95</v>
      </c>
      <c r="C29" s="429">
        <v>6.64</v>
      </c>
      <c r="D29" s="429">
        <v>6.11</v>
      </c>
      <c r="E29" s="429">
        <v>4.08</v>
      </c>
      <c r="F29" s="429">
        <v>5.4</v>
      </c>
      <c r="G29" s="429">
        <v>3.38</v>
      </c>
      <c r="H29" s="429">
        <v>6.2</v>
      </c>
      <c r="I29" s="429">
        <v>4.17</v>
      </c>
      <c r="J29" s="249"/>
      <c r="K29" s="429">
        <v>-0.55000000000000004</v>
      </c>
      <c r="L29" s="429">
        <v>5.3</v>
      </c>
      <c r="M29" s="429">
        <v>4.75</v>
      </c>
      <c r="N29" s="429">
        <v>5.33</v>
      </c>
      <c r="O29" s="429">
        <v>3.86</v>
      </c>
      <c r="P29" s="429">
        <v>4.43</v>
      </c>
      <c r="Q29" s="429">
        <v>2.46</v>
      </c>
      <c r="R29" s="429">
        <v>3.02</v>
      </c>
      <c r="S29" s="249"/>
      <c r="T29" s="429">
        <v>1.05</v>
      </c>
      <c r="U29" s="429">
        <v>4.53</v>
      </c>
      <c r="V29" s="429">
        <v>4.79</v>
      </c>
      <c r="W29" s="429">
        <v>3.69</v>
      </c>
      <c r="X29" s="429">
        <v>4.75</v>
      </c>
      <c r="Y29" s="429">
        <v>3.66</v>
      </c>
      <c r="Z29" s="429">
        <v>5.53</v>
      </c>
      <c r="AA29" s="429">
        <v>4.43</v>
      </c>
    </row>
    <row r="30" spans="1:27">
      <c r="A30" s="434" t="s">
        <v>351</v>
      </c>
      <c r="B30" s="429">
        <v>2.21</v>
      </c>
      <c r="C30" s="429">
        <v>7.35</v>
      </c>
      <c r="D30" s="429">
        <v>7.09</v>
      </c>
      <c r="E30" s="429">
        <v>4.7699999999999996</v>
      </c>
      <c r="F30" s="429">
        <v>8.18</v>
      </c>
      <c r="G30" s="429">
        <v>5.84</v>
      </c>
      <c r="H30" s="429">
        <v>9.34</v>
      </c>
      <c r="I30" s="429">
        <v>6.98</v>
      </c>
      <c r="J30" s="249"/>
      <c r="K30" s="429">
        <v>-0.53</v>
      </c>
      <c r="L30" s="429">
        <v>7.82</v>
      </c>
      <c r="M30" s="429">
        <v>5.89</v>
      </c>
      <c r="N30" s="429">
        <v>6.46</v>
      </c>
      <c r="O30" s="429">
        <v>4.55</v>
      </c>
      <c r="P30" s="429">
        <v>5.1100000000000003</v>
      </c>
      <c r="Q30" s="429">
        <v>4.37</v>
      </c>
      <c r="R30" s="429">
        <v>4.93</v>
      </c>
      <c r="S30" s="249"/>
      <c r="T30" s="429">
        <v>0.98</v>
      </c>
      <c r="U30" s="429">
        <v>5.04</v>
      </c>
      <c r="V30" s="429">
        <v>5.33</v>
      </c>
      <c r="W30" s="429">
        <v>4.3</v>
      </c>
      <c r="X30" s="429">
        <v>5.23</v>
      </c>
      <c r="Y30" s="429">
        <v>4.21</v>
      </c>
      <c r="Z30" s="429">
        <v>6.63</v>
      </c>
      <c r="AA30" s="429">
        <v>5.59</v>
      </c>
    </row>
    <row r="32" spans="1:27">
      <c r="A32" t="s">
        <v>352</v>
      </c>
      <c r="B32" t="s">
        <v>353</v>
      </c>
      <c r="K32" t="s">
        <v>353</v>
      </c>
      <c r="T32" t="s">
        <v>353</v>
      </c>
    </row>
  </sheetData>
  <pageMargins left="0.70866141732283472" right="0.70866141732283472" top="0.74803149606299213" bottom="0.74803149606299213" header="0.31496062992125984" footer="0.31496062992125984"/>
  <pageSetup scale="80" orientation="landscape" horizontalDpi="0" verticalDpi="0" r:id="rId1"/>
  <colBreaks count="1" manualBreakCount="1">
    <brk id="10" max="29" man="1"/>
  </colBreaks>
</worksheet>
</file>

<file path=xl/worksheets/sheet4.xml><?xml version="1.0" encoding="utf-8"?>
<worksheet xmlns="http://schemas.openxmlformats.org/spreadsheetml/2006/main" xmlns:r="http://schemas.openxmlformats.org/officeDocument/2006/relationships">
  <dimension ref="A1:AQ51"/>
  <sheetViews>
    <sheetView zoomScaleNormal="100" workbookViewId="0"/>
  </sheetViews>
  <sheetFormatPr defaultRowHeight="15"/>
  <cols>
    <col min="1" max="1" width="11.7109375" customWidth="1"/>
    <col min="2" max="14" width="15.7109375" customWidth="1"/>
    <col min="15" max="15" width="4.7109375" customWidth="1"/>
    <col min="16" max="28" width="15.7109375" customWidth="1"/>
    <col min="29" max="29" width="4.7109375" customWidth="1"/>
    <col min="30" max="42" width="15.7109375" customWidth="1"/>
    <col min="43" max="43" width="4.7109375" customWidth="1"/>
  </cols>
  <sheetData>
    <row r="1" spans="1:43">
      <c r="B1" s="11" t="str">
        <f>ToC!B16</f>
        <v>Appendix Table 7: Hours Worked in Oil and Gas Extraction in Canada, 2000-2012</v>
      </c>
      <c r="O1" s="72">
        <v>1</v>
      </c>
      <c r="P1" s="11" t="str">
        <f>ToC!B17</f>
        <v>Appendix Table 8: Hours Worked in Oil and Gas Extraction in Newfoundland and Labrador, 2000-2012</v>
      </c>
      <c r="AC1" s="72">
        <v>2</v>
      </c>
      <c r="AD1" s="11" t="str">
        <f>ToC!B18</f>
        <v>Appendix Table 9: Hours Worked in Oil and Gas Extraction in Alberta, 2000-2012</v>
      </c>
      <c r="AQ1" s="72">
        <v>3</v>
      </c>
    </row>
    <row r="3" spans="1:43" ht="75">
      <c r="A3" s="8"/>
      <c r="B3" s="21" t="s">
        <v>7</v>
      </c>
      <c r="C3" s="26" t="s">
        <v>8</v>
      </c>
      <c r="D3" s="19" t="s">
        <v>9</v>
      </c>
      <c r="E3" s="27" t="s">
        <v>0</v>
      </c>
      <c r="F3" s="41" t="s">
        <v>10</v>
      </c>
      <c r="G3" s="26" t="s">
        <v>11</v>
      </c>
      <c r="H3" s="19" t="s">
        <v>12</v>
      </c>
      <c r="I3" s="27" t="s">
        <v>13</v>
      </c>
      <c r="J3" s="41" t="s">
        <v>19</v>
      </c>
      <c r="K3" s="26" t="s">
        <v>5</v>
      </c>
      <c r="L3" s="19" t="s">
        <v>14</v>
      </c>
      <c r="M3" s="27" t="s">
        <v>6</v>
      </c>
      <c r="N3" s="19" t="s">
        <v>15</v>
      </c>
      <c r="P3" s="27" t="s">
        <v>7</v>
      </c>
      <c r="Q3" s="26" t="s">
        <v>8</v>
      </c>
      <c r="R3" s="19" t="s">
        <v>9</v>
      </c>
      <c r="S3" s="27" t="s">
        <v>0</v>
      </c>
      <c r="T3" s="41" t="s">
        <v>10</v>
      </c>
      <c r="U3" s="26" t="s">
        <v>11</v>
      </c>
      <c r="V3" s="19" t="s">
        <v>12</v>
      </c>
      <c r="W3" s="27" t="s">
        <v>13</v>
      </c>
      <c r="X3" s="41" t="s">
        <v>19</v>
      </c>
      <c r="Y3" s="26" t="s">
        <v>5</v>
      </c>
      <c r="Z3" s="19" t="s">
        <v>14</v>
      </c>
      <c r="AA3" s="27" t="s">
        <v>6</v>
      </c>
      <c r="AB3" s="19" t="s">
        <v>15</v>
      </c>
      <c r="AD3" s="27" t="s">
        <v>7</v>
      </c>
      <c r="AE3" s="26" t="s">
        <v>8</v>
      </c>
      <c r="AF3" s="19" t="s">
        <v>9</v>
      </c>
      <c r="AG3" s="27" t="s">
        <v>0</v>
      </c>
      <c r="AH3" s="41" t="s">
        <v>10</v>
      </c>
      <c r="AI3" s="26" t="s">
        <v>11</v>
      </c>
      <c r="AJ3" s="19" t="s">
        <v>12</v>
      </c>
      <c r="AK3" s="27" t="s">
        <v>13</v>
      </c>
      <c r="AL3" s="41" t="s">
        <v>19</v>
      </c>
      <c r="AM3" s="26" t="s">
        <v>5</v>
      </c>
      <c r="AN3" s="19" t="s">
        <v>14</v>
      </c>
      <c r="AO3" s="27" t="s">
        <v>6</v>
      </c>
      <c r="AP3" s="19" t="s">
        <v>15</v>
      </c>
    </row>
    <row r="4" spans="1:43">
      <c r="A4" s="12" t="s">
        <v>35</v>
      </c>
      <c r="B4" s="22" t="s">
        <v>1</v>
      </c>
      <c r="C4" s="28" t="s">
        <v>1</v>
      </c>
      <c r="D4" s="6" t="s">
        <v>1</v>
      </c>
      <c r="E4" s="29" t="s">
        <v>1</v>
      </c>
      <c r="F4" s="42">
        <v>21</v>
      </c>
      <c r="G4" s="28">
        <v>211</v>
      </c>
      <c r="H4" s="6">
        <v>211113</v>
      </c>
      <c r="I4" s="29">
        <v>211114</v>
      </c>
      <c r="J4" s="42">
        <v>212</v>
      </c>
      <c r="K4" s="28">
        <v>213</v>
      </c>
      <c r="L4" s="6" t="s">
        <v>1</v>
      </c>
      <c r="M4" s="29" t="s">
        <v>1</v>
      </c>
      <c r="N4" s="6" t="s">
        <v>1</v>
      </c>
      <c r="P4" s="29" t="s">
        <v>1</v>
      </c>
      <c r="Q4" s="28" t="s">
        <v>1</v>
      </c>
      <c r="R4" s="6" t="s">
        <v>1</v>
      </c>
      <c r="S4" s="29" t="s">
        <v>1</v>
      </c>
      <c r="T4" s="42">
        <v>21</v>
      </c>
      <c r="U4" s="28">
        <v>211</v>
      </c>
      <c r="V4" s="6">
        <v>211113</v>
      </c>
      <c r="W4" s="29">
        <v>211114</v>
      </c>
      <c r="X4" s="42">
        <v>212</v>
      </c>
      <c r="Y4" s="28">
        <v>213</v>
      </c>
      <c r="Z4" s="6" t="s">
        <v>1</v>
      </c>
      <c r="AA4" s="29" t="s">
        <v>1</v>
      </c>
      <c r="AB4" s="6" t="s">
        <v>1</v>
      </c>
      <c r="AD4" s="29" t="s">
        <v>1</v>
      </c>
      <c r="AE4" s="28" t="s">
        <v>1</v>
      </c>
      <c r="AF4" s="6" t="s">
        <v>1</v>
      </c>
      <c r="AG4" s="29" t="s">
        <v>1</v>
      </c>
      <c r="AH4" s="42">
        <v>21</v>
      </c>
      <c r="AI4" s="28">
        <v>211</v>
      </c>
      <c r="AJ4" s="6">
        <v>211113</v>
      </c>
      <c r="AK4" s="29">
        <v>211114</v>
      </c>
      <c r="AL4" s="42">
        <v>212</v>
      </c>
      <c r="AM4" s="28">
        <v>213</v>
      </c>
      <c r="AN4" s="6" t="s">
        <v>1</v>
      </c>
      <c r="AO4" s="29" t="s">
        <v>1</v>
      </c>
      <c r="AP4" s="6" t="s">
        <v>1</v>
      </c>
    </row>
    <row r="5" spans="1:43">
      <c r="A5" s="7"/>
      <c r="B5" s="23" t="s">
        <v>23</v>
      </c>
      <c r="C5" s="30" t="s">
        <v>36</v>
      </c>
      <c r="D5" s="31" t="s">
        <v>25</v>
      </c>
      <c r="E5" s="32" t="s">
        <v>37</v>
      </c>
      <c r="F5" s="43" t="s">
        <v>42</v>
      </c>
      <c r="G5" s="30" t="s">
        <v>40</v>
      </c>
      <c r="H5" s="31" t="s">
        <v>28</v>
      </c>
      <c r="I5" s="32" t="s">
        <v>29</v>
      </c>
      <c r="J5" s="43" t="s">
        <v>30</v>
      </c>
      <c r="K5" s="30" t="s">
        <v>41</v>
      </c>
      <c r="L5" s="31" t="s">
        <v>33</v>
      </c>
      <c r="M5" s="32" t="s">
        <v>34</v>
      </c>
      <c r="N5" s="20" t="s">
        <v>38</v>
      </c>
      <c r="P5" s="32" t="s">
        <v>23</v>
      </c>
      <c r="Q5" s="30" t="s">
        <v>36</v>
      </c>
      <c r="R5" s="31" t="s">
        <v>25</v>
      </c>
      <c r="S5" s="32" t="s">
        <v>37</v>
      </c>
      <c r="T5" s="43" t="s">
        <v>42</v>
      </c>
      <c r="U5" s="30" t="s">
        <v>40</v>
      </c>
      <c r="V5" s="31" t="s">
        <v>28</v>
      </c>
      <c r="W5" s="32" t="s">
        <v>29</v>
      </c>
      <c r="X5" s="43" t="s">
        <v>30</v>
      </c>
      <c r="Y5" s="30" t="s">
        <v>41</v>
      </c>
      <c r="Z5" s="31" t="s">
        <v>33</v>
      </c>
      <c r="AA5" s="32" t="s">
        <v>34</v>
      </c>
      <c r="AB5" s="20" t="s">
        <v>38</v>
      </c>
      <c r="AD5" s="32" t="s">
        <v>23</v>
      </c>
      <c r="AE5" s="30" t="s">
        <v>36</v>
      </c>
      <c r="AF5" s="31" t="s">
        <v>25</v>
      </c>
      <c r="AG5" s="32" t="s">
        <v>37</v>
      </c>
      <c r="AH5" s="43" t="s">
        <v>42</v>
      </c>
      <c r="AI5" s="30" t="s">
        <v>40</v>
      </c>
      <c r="AJ5" s="31" t="s">
        <v>28</v>
      </c>
      <c r="AK5" s="32" t="s">
        <v>29</v>
      </c>
      <c r="AL5" s="43" t="s">
        <v>30</v>
      </c>
      <c r="AM5" s="30" t="s">
        <v>41</v>
      </c>
      <c r="AN5" s="31" t="s">
        <v>33</v>
      </c>
      <c r="AO5" s="32" t="s">
        <v>34</v>
      </c>
      <c r="AP5" s="20" t="s">
        <v>38</v>
      </c>
    </row>
    <row r="6" spans="1:43" ht="15" customHeight="1">
      <c r="A6" s="8"/>
      <c r="B6" s="440" t="s">
        <v>46</v>
      </c>
      <c r="C6" s="441"/>
      <c r="D6" s="441"/>
      <c r="E6" s="441"/>
      <c r="F6" s="441"/>
      <c r="G6" s="441"/>
      <c r="H6" s="441"/>
      <c r="I6" s="441"/>
      <c r="J6" s="441"/>
      <c r="K6" s="441"/>
      <c r="L6" s="441"/>
      <c r="M6" s="441"/>
      <c r="N6" s="441"/>
      <c r="P6" s="441" t="s">
        <v>46</v>
      </c>
      <c r="Q6" s="441"/>
      <c r="R6" s="441"/>
      <c r="S6" s="441"/>
      <c r="T6" s="441"/>
      <c r="U6" s="441"/>
      <c r="V6" s="441"/>
      <c r="W6" s="441"/>
      <c r="X6" s="441"/>
      <c r="Y6" s="441"/>
      <c r="Z6" s="441"/>
      <c r="AA6" s="441"/>
      <c r="AB6" s="441"/>
      <c r="AD6" s="441" t="s">
        <v>46</v>
      </c>
      <c r="AE6" s="441"/>
      <c r="AF6" s="441"/>
      <c r="AG6" s="441"/>
      <c r="AH6" s="441"/>
      <c r="AI6" s="441"/>
      <c r="AJ6" s="441"/>
      <c r="AK6" s="441"/>
      <c r="AL6" s="441"/>
      <c r="AM6" s="441"/>
      <c r="AN6" s="441"/>
      <c r="AO6" s="441"/>
      <c r="AP6" s="441"/>
    </row>
    <row r="7" spans="1:43">
      <c r="A7" s="9">
        <v>2000</v>
      </c>
      <c r="B7" s="24">
        <v>26814.975205518156</v>
      </c>
      <c r="C7" s="33">
        <v>21617.89967009785</v>
      </c>
      <c r="D7" s="37" t="s">
        <v>1</v>
      </c>
      <c r="E7" s="35">
        <f>C7</f>
        <v>21617.89967009785</v>
      </c>
      <c r="F7" s="45">
        <v>312.2968386924174</v>
      </c>
      <c r="G7" s="36">
        <v>55.318105602376498</v>
      </c>
      <c r="H7" s="19" t="s">
        <v>1</v>
      </c>
      <c r="I7" s="27" t="s">
        <v>1</v>
      </c>
      <c r="J7" s="45">
        <v>100.75036229927272</v>
      </c>
      <c r="K7" s="36">
        <v>156.22837079076814</v>
      </c>
      <c r="L7" s="19" t="s">
        <v>1</v>
      </c>
      <c r="M7" s="27" t="s">
        <v>1</v>
      </c>
      <c r="N7" s="4" t="str">
        <f t="shared" ref="N7:N13" si="0">IF(ISERROR(F7-J7-M7),"..",F7-J7-M7)</f>
        <v>..</v>
      </c>
      <c r="P7" s="35">
        <v>359.32578494903407</v>
      </c>
      <c r="Q7" s="36">
        <v>252.88859023094204</v>
      </c>
      <c r="R7" s="37" t="s">
        <v>1</v>
      </c>
      <c r="S7" s="35">
        <f t="shared" ref="S7:S19" si="1">Q7</f>
        <v>252.88859023094204</v>
      </c>
      <c r="T7" s="45">
        <v>7.674939886271325</v>
      </c>
      <c r="U7" s="36" t="s">
        <v>1</v>
      </c>
      <c r="V7" s="37" t="s">
        <v>1</v>
      </c>
      <c r="W7" s="35">
        <v>0</v>
      </c>
      <c r="X7" s="45">
        <v>4.7274506517690895</v>
      </c>
      <c r="Y7" s="33" t="s">
        <v>1</v>
      </c>
      <c r="Z7" s="34" t="s">
        <v>1</v>
      </c>
      <c r="AA7" s="48" t="s">
        <v>1</v>
      </c>
      <c r="AB7" s="34" t="str">
        <f t="shared" ref="AB7:AB19" si="2">IF(ISERROR(T7-X7-AA7),"..",T7-X7-AA7)</f>
        <v>..</v>
      </c>
      <c r="AD7" s="35">
        <v>2999.1255667634455</v>
      </c>
      <c r="AE7" s="36">
        <v>2490.6472582230545</v>
      </c>
      <c r="AF7" s="34" t="s">
        <v>1</v>
      </c>
      <c r="AG7" s="35">
        <v>2490.6472582230545</v>
      </c>
      <c r="AH7" s="35">
        <v>175.21813444146747</v>
      </c>
      <c r="AI7" s="36">
        <v>47.147551694090311</v>
      </c>
      <c r="AJ7" s="19" t="s">
        <v>1</v>
      </c>
      <c r="AK7" s="27" t="s">
        <v>1</v>
      </c>
      <c r="AL7" s="44">
        <v>8.4299811557788935</v>
      </c>
      <c r="AM7" s="36">
        <v>119.64060159159827</v>
      </c>
      <c r="AN7" s="19" t="s">
        <v>1</v>
      </c>
      <c r="AO7" s="27" t="s">
        <v>1</v>
      </c>
      <c r="AP7" s="19" t="s">
        <v>1</v>
      </c>
      <c r="AQ7" s="16"/>
    </row>
    <row r="8" spans="1:43">
      <c r="A8" s="9">
        <v>2001</v>
      </c>
      <c r="B8" s="24">
        <v>26973.723822254895</v>
      </c>
      <c r="C8" s="33">
        <v>21685.046569037459</v>
      </c>
      <c r="D8" s="37" t="s">
        <v>1</v>
      </c>
      <c r="E8" s="35">
        <f t="shared" ref="E8:E19" si="3">C8</f>
        <v>21685.046569037459</v>
      </c>
      <c r="F8" s="45">
        <v>327.83813757687147</v>
      </c>
      <c r="G8" s="36">
        <v>63.807911491867316</v>
      </c>
      <c r="H8" s="19" t="s">
        <v>1</v>
      </c>
      <c r="I8" s="27" t="s">
        <v>1</v>
      </c>
      <c r="J8" s="45">
        <v>98.295591200403265</v>
      </c>
      <c r="K8" s="36">
        <v>165.73463488460089</v>
      </c>
      <c r="L8" s="19" t="s">
        <v>1</v>
      </c>
      <c r="M8" s="27" t="s">
        <v>1</v>
      </c>
      <c r="N8" s="4" t="str">
        <f t="shared" si="0"/>
        <v>..</v>
      </c>
      <c r="P8" s="35">
        <v>369.15216648368522</v>
      </c>
      <c r="Q8" s="36">
        <v>262.2488223993459</v>
      </c>
      <c r="R8" s="37" t="s">
        <v>1</v>
      </c>
      <c r="S8" s="35">
        <f t="shared" si="1"/>
        <v>262.2488223993459</v>
      </c>
      <c r="T8" s="45">
        <v>6.3392932575142167</v>
      </c>
      <c r="U8" s="36" t="s">
        <v>1</v>
      </c>
      <c r="V8" s="37" t="s">
        <v>1</v>
      </c>
      <c r="W8" s="35">
        <v>0</v>
      </c>
      <c r="X8" s="45">
        <v>4.3515102420856628</v>
      </c>
      <c r="Y8" s="33" t="s">
        <v>1</v>
      </c>
      <c r="Z8" s="34" t="s">
        <v>1</v>
      </c>
      <c r="AA8" s="48" t="s">
        <v>1</v>
      </c>
      <c r="AB8" s="34" t="str">
        <f t="shared" si="2"/>
        <v>..</v>
      </c>
      <c r="AD8" s="35">
        <v>3116.9842154248927</v>
      </c>
      <c r="AE8" s="36">
        <v>2592.7538624952131</v>
      </c>
      <c r="AF8" s="34" t="s">
        <v>1</v>
      </c>
      <c r="AG8" s="35">
        <v>2592.7538624952131</v>
      </c>
      <c r="AH8" s="35">
        <v>193.29545470887447</v>
      </c>
      <c r="AI8" s="36">
        <v>54.572862604408719</v>
      </c>
      <c r="AJ8" s="19" t="s">
        <v>1</v>
      </c>
      <c r="AK8" s="27" t="s">
        <v>1</v>
      </c>
      <c r="AL8" s="44">
        <v>8.72318781407035</v>
      </c>
      <c r="AM8" s="36">
        <v>129.9994042903954</v>
      </c>
      <c r="AN8" s="19" t="s">
        <v>1</v>
      </c>
      <c r="AO8" s="27" t="s">
        <v>1</v>
      </c>
      <c r="AP8" s="19" t="s">
        <v>1</v>
      </c>
      <c r="AQ8" s="16"/>
    </row>
    <row r="9" spans="1:43">
      <c r="A9" s="9">
        <v>2002</v>
      </c>
      <c r="B9" s="24">
        <v>27308.883215980895</v>
      </c>
      <c r="C9" s="33">
        <v>21925.369463182251</v>
      </c>
      <c r="D9" s="37" t="s">
        <v>1</v>
      </c>
      <c r="E9" s="35">
        <f t="shared" si="3"/>
        <v>21925.369463182251</v>
      </c>
      <c r="F9" s="45">
        <v>315.74440219874828</v>
      </c>
      <c r="G9" s="36">
        <v>63.256453282585497</v>
      </c>
      <c r="H9" s="19" t="s">
        <v>1</v>
      </c>
      <c r="I9" s="27" t="s">
        <v>1</v>
      </c>
      <c r="J9" s="45">
        <v>97.455673471592149</v>
      </c>
      <c r="K9" s="36">
        <v>155.03227544457062</v>
      </c>
      <c r="L9" s="19" t="s">
        <v>1</v>
      </c>
      <c r="M9" s="27" t="s">
        <v>1</v>
      </c>
      <c r="N9" s="4" t="str">
        <f t="shared" si="0"/>
        <v>..</v>
      </c>
      <c r="P9" s="35">
        <v>368.94125682278201</v>
      </c>
      <c r="Q9" s="36">
        <v>259.03485305538516</v>
      </c>
      <c r="R9" s="37" t="s">
        <v>1</v>
      </c>
      <c r="S9" s="35">
        <f t="shared" si="1"/>
        <v>259.03485305538516</v>
      </c>
      <c r="T9" s="45">
        <v>6.2640560519902522</v>
      </c>
      <c r="U9" s="36" t="s">
        <v>1</v>
      </c>
      <c r="V9" s="37" t="s">
        <v>1</v>
      </c>
      <c r="W9" s="35">
        <v>0</v>
      </c>
      <c r="X9" s="45">
        <v>3.8679141696292541</v>
      </c>
      <c r="Y9" s="33" t="s">
        <v>1</v>
      </c>
      <c r="Z9" s="34" t="s">
        <v>1</v>
      </c>
      <c r="AA9" s="48" t="s">
        <v>1</v>
      </c>
      <c r="AB9" s="34" t="str">
        <f t="shared" si="2"/>
        <v>..</v>
      </c>
      <c r="AD9" s="35">
        <v>3140.9679204008676</v>
      </c>
      <c r="AE9" s="36">
        <v>2609.4651004850857</v>
      </c>
      <c r="AF9" s="34" t="s">
        <v>1</v>
      </c>
      <c r="AG9" s="35">
        <v>2609.4651004850857</v>
      </c>
      <c r="AH9" s="35">
        <v>184.28137842815909</v>
      </c>
      <c r="AI9" s="36">
        <v>53.77643401055078</v>
      </c>
      <c r="AJ9" s="19" t="s">
        <v>1</v>
      </c>
      <c r="AK9" s="27" t="s">
        <v>1</v>
      </c>
      <c r="AL9" s="44">
        <v>7.8342964824120589</v>
      </c>
      <c r="AM9" s="36">
        <v>122.67064793519626</v>
      </c>
      <c r="AN9" s="19" t="s">
        <v>1</v>
      </c>
      <c r="AO9" s="27" t="s">
        <v>1</v>
      </c>
      <c r="AP9" s="19" t="s">
        <v>1</v>
      </c>
      <c r="AQ9" s="16"/>
    </row>
    <row r="10" spans="1:43">
      <c r="A10" s="9">
        <v>2003</v>
      </c>
      <c r="B10" s="24">
        <v>27719.805275859133</v>
      </c>
      <c r="C10" s="33">
        <v>22215.617885754848</v>
      </c>
      <c r="D10" s="37" t="s">
        <v>1</v>
      </c>
      <c r="E10" s="35">
        <f t="shared" si="3"/>
        <v>22215.617885754848</v>
      </c>
      <c r="F10" s="45">
        <v>330.69639196908787</v>
      </c>
      <c r="G10" s="36">
        <v>66.250083561543931</v>
      </c>
      <c r="H10" s="19" t="s">
        <v>1</v>
      </c>
      <c r="I10" s="27" t="s">
        <v>1</v>
      </c>
      <c r="J10" s="45">
        <v>90.374565690933977</v>
      </c>
      <c r="K10" s="36">
        <v>174.07174271660995</v>
      </c>
      <c r="L10" s="19" t="s">
        <v>1</v>
      </c>
      <c r="M10" s="27" t="s">
        <v>1</v>
      </c>
      <c r="N10" s="4" t="str">
        <f t="shared" si="0"/>
        <v>..</v>
      </c>
      <c r="P10" s="35">
        <v>369.00452972105296</v>
      </c>
      <c r="Q10" s="36">
        <v>259.64021745350493</v>
      </c>
      <c r="R10" s="37" t="s">
        <v>1</v>
      </c>
      <c r="S10" s="35">
        <f t="shared" si="1"/>
        <v>259.64021745350493</v>
      </c>
      <c r="T10" s="45">
        <v>6.1701957757920392</v>
      </c>
      <c r="U10" s="36" t="s">
        <v>1</v>
      </c>
      <c r="V10" s="37" t="s">
        <v>1</v>
      </c>
      <c r="W10" s="35">
        <v>0</v>
      </c>
      <c r="X10" s="45">
        <v>3.7525688166582025</v>
      </c>
      <c r="Y10" s="33" t="s">
        <v>1</v>
      </c>
      <c r="Z10" s="34" t="s">
        <v>1</v>
      </c>
      <c r="AA10" s="48" t="s">
        <v>1</v>
      </c>
      <c r="AB10" s="34" t="str">
        <f t="shared" si="2"/>
        <v>..</v>
      </c>
      <c r="AD10" s="35">
        <v>3246.9009699029903</v>
      </c>
      <c r="AE10" s="36">
        <v>2696.5644959576189</v>
      </c>
      <c r="AF10" s="34" t="s">
        <v>1</v>
      </c>
      <c r="AG10" s="35">
        <v>2696.5644959576189</v>
      </c>
      <c r="AH10" s="35">
        <v>201.53470835274578</v>
      </c>
      <c r="AI10" s="36">
        <v>56.97965231112228</v>
      </c>
      <c r="AJ10" s="19" t="s">
        <v>1</v>
      </c>
      <c r="AK10" s="27" t="s">
        <v>1</v>
      </c>
      <c r="AL10" s="44">
        <v>6.528194095477386</v>
      </c>
      <c r="AM10" s="36">
        <v>138.02686194614611</v>
      </c>
      <c r="AN10" s="19" t="s">
        <v>1</v>
      </c>
      <c r="AO10" s="27" t="s">
        <v>1</v>
      </c>
      <c r="AP10" s="19" t="s">
        <v>1</v>
      </c>
      <c r="AQ10" s="16"/>
    </row>
    <row r="11" spans="1:43">
      <c r="A11" s="9">
        <v>2004</v>
      </c>
      <c r="B11" s="24">
        <v>28461.3067956788</v>
      </c>
      <c r="C11" s="33">
        <v>22871.029454703865</v>
      </c>
      <c r="D11" s="37" t="s">
        <v>1</v>
      </c>
      <c r="E11" s="35">
        <f t="shared" si="3"/>
        <v>22871.029454703865</v>
      </c>
      <c r="F11" s="45">
        <v>357.20586224723803</v>
      </c>
      <c r="G11" s="36">
        <v>75.41503922127697</v>
      </c>
      <c r="H11" s="19" t="s">
        <v>1</v>
      </c>
      <c r="I11" s="27" t="s">
        <v>1</v>
      </c>
      <c r="J11" s="45">
        <v>98.060879779650037</v>
      </c>
      <c r="K11" s="36">
        <v>183.72994324631102</v>
      </c>
      <c r="L11" s="19" t="s">
        <v>1</v>
      </c>
      <c r="M11" s="27" t="s">
        <v>1</v>
      </c>
      <c r="N11" s="4" t="str">
        <f t="shared" si="0"/>
        <v>..</v>
      </c>
      <c r="P11" s="35">
        <v>377.77234562431386</v>
      </c>
      <c r="Q11" s="36">
        <v>266.55416636010619</v>
      </c>
      <c r="R11" s="37" t="s">
        <v>1</v>
      </c>
      <c r="S11" s="35">
        <f t="shared" si="1"/>
        <v>266.55416636010619</v>
      </c>
      <c r="T11" s="45">
        <v>6.7281429731925257</v>
      </c>
      <c r="U11" s="36" t="s">
        <v>1</v>
      </c>
      <c r="V11" s="37" t="s">
        <v>1</v>
      </c>
      <c r="W11" s="35">
        <v>0</v>
      </c>
      <c r="X11" s="45">
        <v>3.3356167259184022</v>
      </c>
      <c r="Y11" s="33" t="s">
        <v>1</v>
      </c>
      <c r="Z11" s="34" t="s">
        <v>1</v>
      </c>
      <c r="AA11" s="48" t="s">
        <v>1</v>
      </c>
      <c r="AB11" s="34" t="str">
        <f t="shared" si="2"/>
        <v>..</v>
      </c>
      <c r="AD11" s="35">
        <v>3373.2671482677438</v>
      </c>
      <c r="AE11" s="36">
        <v>2813.5940868970115</v>
      </c>
      <c r="AF11" s="34" t="s">
        <v>1</v>
      </c>
      <c r="AG11" s="35">
        <v>2813.5940868970115</v>
      </c>
      <c r="AH11" s="35">
        <v>218.33972961269927</v>
      </c>
      <c r="AI11" s="36">
        <v>65.210873108082652</v>
      </c>
      <c r="AJ11" s="19" t="s">
        <v>1</v>
      </c>
      <c r="AK11" s="27" t="s">
        <v>1</v>
      </c>
      <c r="AL11" s="44">
        <v>7.0242116834170849</v>
      </c>
      <c r="AM11" s="36">
        <v>146.10464482119954</v>
      </c>
      <c r="AN11" s="19" t="s">
        <v>1</v>
      </c>
      <c r="AO11" s="27" t="s">
        <v>1</v>
      </c>
      <c r="AP11" s="19" t="s">
        <v>1</v>
      </c>
      <c r="AQ11" s="16"/>
    </row>
    <row r="12" spans="1:43">
      <c r="A12" s="9">
        <v>2005</v>
      </c>
      <c r="B12" s="24">
        <v>28645.972898295095</v>
      </c>
      <c r="C12" s="33">
        <v>23006.836681346798</v>
      </c>
      <c r="D12" s="37" t="s">
        <v>1</v>
      </c>
      <c r="E12" s="35">
        <f t="shared" si="3"/>
        <v>23006.836681346798</v>
      </c>
      <c r="F12" s="45">
        <v>403.14776467466459</v>
      </c>
      <c r="G12" s="36">
        <v>94.941371889318418</v>
      </c>
      <c r="H12" s="19" t="s">
        <v>1</v>
      </c>
      <c r="I12" s="27" t="s">
        <v>1</v>
      </c>
      <c r="J12" s="45">
        <v>108.78389410959892</v>
      </c>
      <c r="K12" s="36">
        <v>199.42249867574725</v>
      </c>
      <c r="L12" s="19" t="s">
        <v>1</v>
      </c>
      <c r="M12" s="27" t="s">
        <v>1</v>
      </c>
      <c r="N12" s="4" t="str">
        <f t="shared" si="0"/>
        <v>..</v>
      </c>
      <c r="P12" s="35">
        <v>374.02719264570442</v>
      </c>
      <c r="Q12" s="36">
        <v>263.12535949315344</v>
      </c>
      <c r="R12" s="37" t="s">
        <v>1</v>
      </c>
      <c r="S12" s="35">
        <f t="shared" si="1"/>
        <v>263.12535949315344</v>
      </c>
      <c r="T12" s="45">
        <v>8.5248968318440284</v>
      </c>
      <c r="U12" s="36" t="s">
        <v>1</v>
      </c>
      <c r="V12" s="37" t="s">
        <v>1</v>
      </c>
      <c r="W12" s="35">
        <v>0</v>
      </c>
      <c r="X12" s="45">
        <v>4.9530148975791439</v>
      </c>
      <c r="Y12" s="33" t="s">
        <v>1</v>
      </c>
      <c r="Z12" s="34" t="s">
        <v>1</v>
      </c>
      <c r="AA12" s="48" t="s">
        <v>1</v>
      </c>
      <c r="AB12" s="34" t="str">
        <f t="shared" si="2"/>
        <v>..</v>
      </c>
      <c r="AD12" s="35">
        <v>3466.276783327346</v>
      </c>
      <c r="AE12" s="36">
        <v>2900.8442987461526</v>
      </c>
      <c r="AF12" s="34" t="s">
        <v>1</v>
      </c>
      <c r="AG12" s="35">
        <v>2900.8442987461526</v>
      </c>
      <c r="AH12" s="35">
        <v>250.79047569422863</v>
      </c>
      <c r="AI12" s="36">
        <v>81.994949326446019</v>
      </c>
      <c r="AJ12" s="19" t="s">
        <v>1</v>
      </c>
      <c r="AK12" s="27" t="s">
        <v>1</v>
      </c>
      <c r="AL12" s="44">
        <v>6.7553423366834169</v>
      </c>
      <c r="AM12" s="36">
        <v>162.04018403109922</v>
      </c>
      <c r="AN12" s="19" t="s">
        <v>1</v>
      </c>
      <c r="AO12" s="27" t="s">
        <v>1</v>
      </c>
      <c r="AP12" s="19" t="s">
        <v>1</v>
      </c>
      <c r="AQ12" s="16"/>
    </row>
    <row r="13" spans="1:43">
      <c r="A13" s="9">
        <v>2006</v>
      </c>
      <c r="B13" s="24">
        <v>29100.481631823266</v>
      </c>
      <c r="C13" s="33">
        <v>23330.359979150566</v>
      </c>
      <c r="D13" s="37" t="s">
        <v>1</v>
      </c>
      <c r="E13" s="35">
        <f t="shared" si="3"/>
        <v>23330.359979150566</v>
      </c>
      <c r="F13" s="45">
        <v>457.37836219953533</v>
      </c>
      <c r="G13" s="36">
        <v>99.327268488372852</v>
      </c>
      <c r="H13" s="19" t="s">
        <v>1</v>
      </c>
      <c r="I13" s="27" t="s">
        <v>1</v>
      </c>
      <c r="J13" s="45">
        <v>108.26112776337582</v>
      </c>
      <c r="K13" s="36">
        <v>249.78996594778661</v>
      </c>
      <c r="L13" s="19" t="s">
        <v>1</v>
      </c>
      <c r="M13" s="27" t="s">
        <v>1</v>
      </c>
      <c r="N13" s="4" t="str">
        <f t="shared" si="0"/>
        <v>..</v>
      </c>
      <c r="P13" s="35">
        <v>384.99851233954428</v>
      </c>
      <c r="Q13" s="36">
        <v>269.4979178418148</v>
      </c>
      <c r="R13" s="37" t="s">
        <v>1</v>
      </c>
      <c r="S13" s="35">
        <f t="shared" si="1"/>
        <v>269.4979178418148</v>
      </c>
      <c r="T13" s="45">
        <v>9.6616490658001606</v>
      </c>
      <c r="U13" s="36" t="s">
        <v>1</v>
      </c>
      <c r="V13" s="37" t="s">
        <v>1</v>
      </c>
      <c r="W13" s="35">
        <v>0</v>
      </c>
      <c r="X13" s="45">
        <v>4.5010319959370237</v>
      </c>
      <c r="Y13" s="33" t="s">
        <v>1</v>
      </c>
      <c r="Z13" s="34" t="s">
        <v>1</v>
      </c>
      <c r="AA13" s="48" t="s">
        <v>1</v>
      </c>
      <c r="AB13" s="34" t="str">
        <f t="shared" si="2"/>
        <v>..</v>
      </c>
      <c r="AD13" s="35">
        <v>3635.991711565594</v>
      </c>
      <c r="AE13" s="36">
        <v>3056.9079100676568</v>
      </c>
      <c r="AF13" s="34" t="s">
        <v>1</v>
      </c>
      <c r="AG13" s="35">
        <v>3056.9079100676568</v>
      </c>
      <c r="AH13" s="35">
        <v>281.93901127983804</v>
      </c>
      <c r="AI13" s="36">
        <v>84.719727006531429</v>
      </c>
      <c r="AJ13" s="19" t="s">
        <v>1</v>
      </c>
      <c r="AK13" s="27" t="s">
        <v>1</v>
      </c>
      <c r="AL13" s="44">
        <v>7.1748712311557785</v>
      </c>
      <c r="AM13" s="36">
        <v>190.04441304215086</v>
      </c>
      <c r="AN13" s="19" t="s">
        <v>1</v>
      </c>
      <c r="AO13" s="27" t="s">
        <v>1</v>
      </c>
      <c r="AP13" s="19" t="s">
        <v>1</v>
      </c>
      <c r="AQ13" s="16"/>
    </row>
    <row r="14" spans="1:43">
      <c r="A14" s="9">
        <v>2007</v>
      </c>
      <c r="B14" s="24">
        <v>29741.58</v>
      </c>
      <c r="C14" s="33">
        <v>23820.288</v>
      </c>
      <c r="D14" s="37" t="s">
        <v>1</v>
      </c>
      <c r="E14" s="35">
        <f t="shared" si="3"/>
        <v>23820.288</v>
      </c>
      <c r="F14" s="45">
        <v>458.017</v>
      </c>
      <c r="G14" s="36">
        <v>111.036</v>
      </c>
      <c r="H14" s="37">
        <v>72.825999999999993</v>
      </c>
      <c r="I14" s="35">
        <v>38.21</v>
      </c>
      <c r="J14" s="45">
        <v>107.75</v>
      </c>
      <c r="K14" s="36">
        <v>239.232</v>
      </c>
      <c r="L14" s="34">
        <v>195.041</v>
      </c>
      <c r="M14" s="48">
        <v>44.191000000000003</v>
      </c>
      <c r="N14" s="4">
        <f>IF(ISERROR(F14-J14-M14),"..",F14-J14-M14)</f>
        <v>306.07600000000002</v>
      </c>
      <c r="P14" s="35">
        <v>386.03899999999999</v>
      </c>
      <c r="Q14" s="36">
        <v>270.976</v>
      </c>
      <c r="R14" s="37" t="s">
        <v>1</v>
      </c>
      <c r="S14" s="35">
        <f t="shared" si="1"/>
        <v>270.976</v>
      </c>
      <c r="T14" s="45">
        <v>10.087</v>
      </c>
      <c r="U14" s="36" t="s">
        <v>1</v>
      </c>
      <c r="V14" s="37" t="s">
        <v>1</v>
      </c>
      <c r="W14" s="35">
        <v>0</v>
      </c>
      <c r="X14" s="45">
        <v>5.0469999999999997</v>
      </c>
      <c r="Y14" s="33" t="s">
        <v>1</v>
      </c>
      <c r="Z14" s="34" t="s">
        <v>1</v>
      </c>
      <c r="AA14" s="48">
        <v>0.59099999999999997</v>
      </c>
      <c r="AB14" s="34">
        <f t="shared" si="2"/>
        <v>4.4489999999999998</v>
      </c>
      <c r="AD14" s="35">
        <v>3802.924</v>
      </c>
      <c r="AE14" s="36">
        <v>3176.0929999999998</v>
      </c>
      <c r="AF14" s="34" t="s">
        <v>1</v>
      </c>
      <c r="AG14" s="35">
        <v>3176.0929999999998</v>
      </c>
      <c r="AH14" s="45">
        <v>272.79399999999998</v>
      </c>
      <c r="AI14" s="36">
        <v>92.905000000000001</v>
      </c>
      <c r="AJ14" s="19" t="s">
        <v>1</v>
      </c>
      <c r="AK14" s="27" t="s">
        <v>1</v>
      </c>
      <c r="AL14" s="45">
        <v>7.38</v>
      </c>
      <c r="AM14" s="36">
        <v>172.50899999999999</v>
      </c>
      <c r="AN14" s="34">
        <v>167.22499999999999</v>
      </c>
      <c r="AO14" s="48">
        <v>5.2839999999999998</v>
      </c>
      <c r="AP14" s="34">
        <v>260.13</v>
      </c>
      <c r="AQ14" s="16"/>
    </row>
    <row r="15" spans="1:43">
      <c r="A15" s="9">
        <v>2008</v>
      </c>
      <c r="B15" s="24">
        <v>30108.649000000001</v>
      </c>
      <c r="C15" s="33">
        <v>24025.165000000001</v>
      </c>
      <c r="D15" s="37" t="s">
        <v>1</v>
      </c>
      <c r="E15" s="35">
        <f t="shared" si="3"/>
        <v>24025.165000000001</v>
      </c>
      <c r="F15" s="45">
        <v>503.89699999999999</v>
      </c>
      <c r="G15" s="36">
        <v>139.363</v>
      </c>
      <c r="H15" s="37">
        <v>100.602</v>
      </c>
      <c r="I15" s="35">
        <v>38.76</v>
      </c>
      <c r="J15" s="45">
        <v>116.34699999999999</v>
      </c>
      <c r="K15" s="36">
        <v>248.18799999999999</v>
      </c>
      <c r="L15" s="34">
        <v>196.72399999999999</v>
      </c>
      <c r="M15" s="48">
        <v>51.463000000000001</v>
      </c>
      <c r="N15" s="4">
        <f t="shared" ref="N15:N19" si="4">F15-J15-M15</f>
        <v>336.08699999999999</v>
      </c>
      <c r="P15" s="35">
        <v>390.06</v>
      </c>
      <c r="Q15" s="36">
        <v>269.87799999999999</v>
      </c>
      <c r="R15" s="37" t="s">
        <v>1</v>
      </c>
      <c r="S15" s="35">
        <f t="shared" si="1"/>
        <v>269.87799999999999</v>
      </c>
      <c r="T15" s="45">
        <v>10.661</v>
      </c>
      <c r="U15" s="36" t="s">
        <v>1</v>
      </c>
      <c r="V15" s="37" t="s">
        <v>1</v>
      </c>
      <c r="W15" s="35">
        <v>0</v>
      </c>
      <c r="X15" s="45">
        <v>5.3380000000000001</v>
      </c>
      <c r="Y15" s="33" t="s">
        <v>1</v>
      </c>
      <c r="Z15" s="34" t="s">
        <v>1</v>
      </c>
      <c r="AA15" s="48">
        <v>0.58399999999999996</v>
      </c>
      <c r="AB15" s="34">
        <f t="shared" si="2"/>
        <v>4.7389999999999999</v>
      </c>
      <c r="AD15" s="35">
        <v>3877.4169999999999</v>
      </c>
      <c r="AE15" s="36">
        <v>3231.6750000000002</v>
      </c>
      <c r="AF15" s="34" t="s">
        <v>1</v>
      </c>
      <c r="AG15" s="35">
        <v>3231.6750000000002</v>
      </c>
      <c r="AH15" s="45">
        <v>298.971</v>
      </c>
      <c r="AI15" s="36">
        <v>116.33499999999999</v>
      </c>
      <c r="AJ15" s="19" t="s">
        <v>1</v>
      </c>
      <c r="AK15" s="27" t="s">
        <v>1</v>
      </c>
      <c r="AL15" s="45">
        <v>8.2119999999999997</v>
      </c>
      <c r="AM15" s="36">
        <v>174.42400000000001</v>
      </c>
      <c r="AN15" s="34">
        <v>167.70400000000001</v>
      </c>
      <c r="AO15" s="48">
        <v>6.7210000000000001</v>
      </c>
      <c r="AP15" s="34">
        <v>284.03800000000001</v>
      </c>
      <c r="AQ15" s="16"/>
    </row>
    <row r="16" spans="1:43">
      <c r="A16" s="9">
        <v>2009</v>
      </c>
      <c r="B16" s="24">
        <v>29042.58</v>
      </c>
      <c r="C16" s="33">
        <v>22856.545999999998</v>
      </c>
      <c r="D16" s="37" t="s">
        <v>1</v>
      </c>
      <c r="E16" s="35">
        <f t="shared" si="3"/>
        <v>22856.545999999998</v>
      </c>
      <c r="F16" s="45">
        <v>431.31900000000002</v>
      </c>
      <c r="G16" s="36">
        <v>127.76</v>
      </c>
      <c r="H16" s="37">
        <v>87.930999999999997</v>
      </c>
      <c r="I16" s="35">
        <v>39.829000000000001</v>
      </c>
      <c r="J16" s="45">
        <v>101.93600000000001</v>
      </c>
      <c r="K16" s="36">
        <v>201.62299999999999</v>
      </c>
      <c r="L16" s="34">
        <v>159.91999999999999</v>
      </c>
      <c r="M16" s="48">
        <v>41.703000000000003</v>
      </c>
      <c r="N16" s="4">
        <f t="shared" si="4"/>
        <v>287.68000000000006</v>
      </c>
      <c r="P16" s="35">
        <v>371.755</v>
      </c>
      <c r="Q16" s="36">
        <v>251.64699999999999</v>
      </c>
      <c r="R16" s="37" t="s">
        <v>1</v>
      </c>
      <c r="S16" s="35">
        <f t="shared" si="1"/>
        <v>251.64699999999999</v>
      </c>
      <c r="T16" s="45">
        <v>8.2430000000000003</v>
      </c>
      <c r="U16" s="36" t="s">
        <v>1</v>
      </c>
      <c r="V16" s="37" t="s">
        <v>1</v>
      </c>
      <c r="W16" s="35">
        <v>0</v>
      </c>
      <c r="X16" s="45">
        <v>4.6920000000000002</v>
      </c>
      <c r="Y16" s="33" t="s">
        <v>1</v>
      </c>
      <c r="Z16" s="34" t="s">
        <v>1</v>
      </c>
      <c r="AA16" s="48">
        <v>0.43049999999999999</v>
      </c>
      <c r="AB16" s="34">
        <f t="shared" si="2"/>
        <v>3.1205000000000003</v>
      </c>
      <c r="AD16" s="35">
        <v>3678.1039999999998</v>
      </c>
      <c r="AE16" s="36">
        <v>3029.7069999999999</v>
      </c>
      <c r="AF16" s="34" t="s">
        <v>1</v>
      </c>
      <c r="AG16" s="35">
        <v>3029.7069999999999</v>
      </c>
      <c r="AH16" s="45">
        <v>259.15499999999997</v>
      </c>
      <c r="AI16" s="36">
        <v>111.926</v>
      </c>
      <c r="AJ16" s="19" t="s">
        <v>1</v>
      </c>
      <c r="AK16" s="27" t="s">
        <v>1</v>
      </c>
      <c r="AL16" s="45">
        <v>7.6529999999999996</v>
      </c>
      <c r="AM16" s="36">
        <v>139.57599999999999</v>
      </c>
      <c r="AN16" s="34">
        <v>133.91399999999999</v>
      </c>
      <c r="AO16" s="48">
        <v>5.6619999999999999</v>
      </c>
      <c r="AP16" s="34">
        <v>245.83999999999997</v>
      </c>
      <c r="AQ16" s="16"/>
    </row>
    <row r="17" spans="1:43">
      <c r="A17" s="9">
        <v>2010</v>
      </c>
      <c r="B17" s="24">
        <v>29580.132000000001</v>
      </c>
      <c r="C17" s="36">
        <v>23302.807000000001</v>
      </c>
      <c r="D17" s="37" t="s">
        <v>1</v>
      </c>
      <c r="E17" s="35">
        <f t="shared" si="3"/>
        <v>23302.807000000001</v>
      </c>
      <c r="F17" s="45">
        <v>457.05599999999998</v>
      </c>
      <c r="G17" s="36">
        <v>118.70699999999999</v>
      </c>
      <c r="H17" s="37">
        <v>88.924000000000007</v>
      </c>
      <c r="I17" s="35">
        <v>29.782</v>
      </c>
      <c r="J17" s="45">
        <v>112.977</v>
      </c>
      <c r="K17" s="36">
        <v>225.37200000000001</v>
      </c>
      <c r="L17" s="34">
        <v>177.34899999999999</v>
      </c>
      <c r="M17" s="48">
        <v>48.024000000000001</v>
      </c>
      <c r="N17" s="4">
        <f t="shared" si="4"/>
        <v>296.05499999999995</v>
      </c>
      <c r="P17" s="35">
        <v>381.97699999999998</v>
      </c>
      <c r="Q17" s="36">
        <v>261.24599999999998</v>
      </c>
      <c r="R17" s="37" t="s">
        <v>1</v>
      </c>
      <c r="S17" s="35">
        <f t="shared" si="1"/>
        <v>261.24599999999998</v>
      </c>
      <c r="T17" s="45">
        <v>11.35</v>
      </c>
      <c r="U17" s="36" t="s">
        <v>1</v>
      </c>
      <c r="V17" s="37" t="s">
        <v>1</v>
      </c>
      <c r="W17" s="35">
        <v>0</v>
      </c>
      <c r="X17" s="45">
        <v>6.2210000000000001</v>
      </c>
      <c r="Y17" s="33" t="s">
        <v>1</v>
      </c>
      <c r="Z17" s="34" t="s">
        <v>1</v>
      </c>
      <c r="AA17" s="48">
        <v>0.27700000000000002</v>
      </c>
      <c r="AB17" s="34">
        <f t="shared" si="2"/>
        <v>4.8519999999999994</v>
      </c>
      <c r="AD17" s="35">
        <v>3721.8530000000001</v>
      </c>
      <c r="AE17" s="36">
        <v>3070.4989999999998</v>
      </c>
      <c r="AF17" s="34" t="s">
        <v>1</v>
      </c>
      <c r="AG17" s="35">
        <v>3070.4989999999998</v>
      </c>
      <c r="AH17" s="45">
        <v>264.28800000000001</v>
      </c>
      <c r="AI17" s="36">
        <v>105.28700000000001</v>
      </c>
      <c r="AJ17" s="19" t="s">
        <v>1</v>
      </c>
      <c r="AK17" s="27" t="s">
        <v>1</v>
      </c>
      <c r="AL17" s="45">
        <v>7.218</v>
      </c>
      <c r="AM17" s="36">
        <v>151.78299999999999</v>
      </c>
      <c r="AN17" s="34">
        <v>145.08799999999999</v>
      </c>
      <c r="AO17" s="48">
        <v>6.6959999999999997</v>
      </c>
      <c r="AP17" s="34">
        <v>250.374</v>
      </c>
      <c r="AQ17" s="16"/>
    </row>
    <row r="18" spans="1:43">
      <c r="A18" s="9">
        <v>2011</v>
      </c>
      <c r="B18" s="24">
        <v>30027.794000000002</v>
      </c>
      <c r="C18" s="36">
        <v>23728.728999999999</v>
      </c>
      <c r="D18" s="37" t="s">
        <v>1</v>
      </c>
      <c r="E18" s="35">
        <f t="shared" si="3"/>
        <v>23728.728999999999</v>
      </c>
      <c r="F18" s="45">
        <v>515.24400000000003</v>
      </c>
      <c r="G18" s="36">
        <v>134.28899999999999</v>
      </c>
      <c r="H18" s="37">
        <v>100.70699999999999</v>
      </c>
      <c r="I18" s="35">
        <v>33.581000000000003</v>
      </c>
      <c r="J18" s="45">
        <v>126.96</v>
      </c>
      <c r="K18" s="36">
        <v>253.994</v>
      </c>
      <c r="L18" s="34">
        <v>198.435</v>
      </c>
      <c r="M18" s="48">
        <v>55.558999999999997</v>
      </c>
      <c r="N18" s="4">
        <f t="shared" si="4"/>
        <v>332.72500000000002</v>
      </c>
      <c r="P18" s="35">
        <v>399.75299999999999</v>
      </c>
      <c r="Q18" s="36">
        <v>275.90100000000001</v>
      </c>
      <c r="R18" s="37" t="s">
        <v>1</v>
      </c>
      <c r="S18" s="35">
        <f t="shared" si="1"/>
        <v>275.90100000000001</v>
      </c>
      <c r="T18" s="45">
        <v>15.818</v>
      </c>
      <c r="U18" s="36" t="s">
        <v>1</v>
      </c>
      <c r="V18" s="37" t="s">
        <v>1</v>
      </c>
      <c r="W18" s="35">
        <v>0</v>
      </c>
      <c r="X18" s="45">
        <v>8.8010000000000002</v>
      </c>
      <c r="Y18" s="33" t="s">
        <v>1</v>
      </c>
      <c r="Z18" s="34" t="s">
        <v>1</v>
      </c>
      <c r="AA18" s="48">
        <v>0.36299999999999999</v>
      </c>
      <c r="AB18" s="34">
        <f t="shared" si="2"/>
        <v>6.6539999999999999</v>
      </c>
      <c r="AD18" s="35">
        <v>3910.527</v>
      </c>
      <c r="AE18" s="36">
        <v>3236.9110000000001</v>
      </c>
      <c r="AF18" s="34" t="s">
        <v>1</v>
      </c>
      <c r="AG18" s="35">
        <v>3236.9110000000001</v>
      </c>
      <c r="AH18" s="45">
        <v>298.858</v>
      </c>
      <c r="AI18" s="36">
        <v>117.958</v>
      </c>
      <c r="AJ18" s="19" t="s">
        <v>1</v>
      </c>
      <c r="AK18" s="27" t="s">
        <v>1</v>
      </c>
      <c r="AL18" s="45">
        <v>7.8639999999999999</v>
      </c>
      <c r="AM18" s="36">
        <v>173.036</v>
      </c>
      <c r="AN18" s="34">
        <v>164.93199999999999</v>
      </c>
      <c r="AO18" s="48">
        <v>8.1039999999999992</v>
      </c>
      <c r="AP18" s="34">
        <v>282.89000000000004</v>
      </c>
      <c r="AQ18" s="16"/>
    </row>
    <row r="19" spans="1:43">
      <c r="A19" s="9">
        <v>2012</v>
      </c>
      <c r="B19" s="24">
        <v>30541.021000000001</v>
      </c>
      <c r="C19" s="36">
        <v>24143.133000000002</v>
      </c>
      <c r="D19" s="37" t="s">
        <v>1</v>
      </c>
      <c r="E19" s="35">
        <f t="shared" si="3"/>
        <v>24143.133000000002</v>
      </c>
      <c r="F19" s="45">
        <v>531.20799999999997</v>
      </c>
      <c r="G19" s="36">
        <v>142.749</v>
      </c>
      <c r="H19" s="37">
        <v>107.408</v>
      </c>
      <c r="I19" s="35">
        <v>35.341999999999999</v>
      </c>
      <c r="J19" s="45">
        <v>137.86699999999999</v>
      </c>
      <c r="K19" s="36">
        <v>250.59200000000001</v>
      </c>
      <c r="L19" s="34">
        <v>199.012</v>
      </c>
      <c r="M19" s="48">
        <v>51.579000000000001</v>
      </c>
      <c r="N19" s="4">
        <f t="shared" si="4"/>
        <v>341.762</v>
      </c>
      <c r="P19" s="35">
        <v>413.755</v>
      </c>
      <c r="Q19" s="36">
        <v>286.66399999999999</v>
      </c>
      <c r="R19" s="37" t="s">
        <v>1</v>
      </c>
      <c r="S19" s="35">
        <f t="shared" si="1"/>
        <v>286.66399999999999</v>
      </c>
      <c r="T19" s="45">
        <v>18.161999999999999</v>
      </c>
      <c r="U19" s="36" t="s">
        <v>1</v>
      </c>
      <c r="V19" s="37" t="s">
        <v>1</v>
      </c>
      <c r="W19" s="35">
        <v>0</v>
      </c>
      <c r="X19" s="45">
        <v>10.494999999999999</v>
      </c>
      <c r="Y19" s="33" t="s">
        <v>1</v>
      </c>
      <c r="Z19" s="34" t="s">
        <v>1</v>
      </c>
      <c r="AA19" s="48">
        <v>0.32800000000000001</v>
      </c>
      <c r="AB19" s="34">
        <f t="shared" si="2"/>
        <v>7.3389999999999995</v>
      </c>
      <c r="AD19" s="35">
        <v>4040.8150000000001</v>
      </c>
      <c r="AE19" s="36">
        <v>3343.268</v>
      </c>
      <c r="AF19" s="34" t="s">
        <v>1</v>
      </c>
      <c r="AG19" s="35">
        <v>3343.268</v>
      </c>
      <c r="AH19" s="45">
        <v>305.88599999999997</v>
      </c>
      <c r="AI19" s="36">
        <v>124.176</v>
      </c>
      <c r="AJ19" s="19" t="s">
        <v>1</v>
      </c>
      <c r="AK19" s="27" t="s">
        <v>1</v>
      </c>
      <c r="AL19" s="45">
        <v>8.4169999999999998</v>
      </c>
      <c r="AM19" s="36">
        <v>173.29300000000001</v>
      </c>
      <c r="AN19" s="34">
        <v>165.333</v>
      </c>
      <c r="AO19" s="48">
        <v>7.96</v>
      </c>
      <c r="AP19" s="34">
        <v>289.50900000000001</v>
      </c>
      <c r="AQ19" s="16"/>
    </row>
    <row r="21" spans="1:43">
      <c r="A21" s="12"/>
      <c r="B21" s="5" t="s">
        <v>3</v>
      </c>
      <c r="C21" s="5"/>
      <c r="D21" s="5"/>
      <c r="E21" s="5"/>
      <c r="F21" s="5"/>
      <c r="G21" s="5"/>
      <c r="H21" s="5"/>
      <c r="I21" s="5"/>
      <c r="J21" s="5"/>
      <c r="K21" s="5"/>
      <c r="L21" s="5"/>
      <c r="M21" s="5"/>
      <c r="N21" s="5"/>
      <c r="P21" s="5" t="s">
        <v>3</v>
      </c>
      <c r="Q21" s="5"/>
      <c r="R21" s="5"/>
      <c r="S21" s="5"/>
      <c r="T21" s="5"/>
      <c r="U21" s="5"/>
      <c r="V21" s="5"/>
      <c r="W21" s="5"/>
      <c r="X21" s="5"/>
      <c r="Y21" s="5"/>
      <c r="Z21" s="5"/>
      <c r="AA21" s="5"/>
      <c r="AB21" s="5"/>
      <c r="AD21" s="5" t="s">
        <v>3</v>
      </c>
      <c r="AE21" s="5"/>
      <c r="AF21" s="5"/>
      <c r="AG21" s="5"/>
      <c r="AH21" s="5"/>
      <c r="AI21" s="5"/>
      <c r="AJ21" s="5"/>
      <c r="AK21" s="5"/>
      <c r="AL21" s="5"/>
      <c r="AM21" s="5"/>
      <c r="AN21" s="5"/>
      <c r="AO21" s="5"/>
      <c r="AP21" s="5"/>
    </row>
    <row r="22" spans="1:43">
      <c r="A22" s="9" t="s">
        <v>4</v>
      </c>
      <c r="B22" s="25">
        <f t="shared" ref="B22:N24" si="5">IF(ISERROR((POWER(VLOOKUP(VALUE(RIGHT($A22,4)),$A$3:$AP$20,COLUMN(B$20),)/VLOOKUP(VALUE(LEFT($A22,4)),$A$3:$AP$20,COLUMN(B$20),),1/(VALUE(RIGHT($A22,4))-VALUE(LEFT($A22,4))))-1)*100),"..",(POWER(VLOOKUP(VALUE(RIGHT($A22,4)),$A$3:$AP$20,COLUMN(B$20),)/VLOOKUP(VALUE(LEFT($A22,4)),$A$3:$AP$20,COLUMN(B$20),),1/(VALUE(RIGHT($A22,4))-VALUE(LEFT($A22,4))))-1)*100)</f>
        <v>1.0901511707525069</v>
      </c>
      <c r="C22" s="38">
        <f t="shared" si="5"/>
        <v>0.92490380909389103</v>
      </c>
      <c r="D22" s="39" t="str">
        <f t="shared" si="5"/>
        <v>..</v>
      </c>
      <c r="E22" s="40">
        <f t="shared" si="5"/>
        <v>0.92490380909389103</v>
      </c>
      <c r="F22" s="46">
        <f t="shared" si="5"/>
        <v>4.5261011911375437</v>
      </c>
      <c r="G22" s="38">
        <f t="shared" si="5"/>
        <v>8.2203202115742613</v>
      </c>
      <c r="H22" s="39" t="str">
        <f t="shared" si="5"/>
        <v>..</v>
      </c>
      <c r="I22" s="40" t="str">
        <f t="shared" si="5"/>
        <v>..</v>
      </c>
      <c r="J22" s="46">
        <f t="shared" si="5"/>
        <v>2.648153734482972</v>
      </c>
      <c r="K22" s="38">
        <f t="shared" si="5"/>
        <v>4.0161100557883023</v>
      </c>
      <c r="L22" s="39" t="str">
        <f t="shared" si="5"/>
        <v>..</v>
      </c>
      <c r="M22" s="40" t="str">
        <f t="shared" si="5"/>
        <v>..</v>
      </c>
      <c r="N22" s="13" t="str">
        <f t="shared" si="5"/>
        <v>..</v>
      </c>
      <c r="P22" s="39">
        <f t="shared" ref="P22:AB24" si="6">IF(ISERROR((POWER(VLOOKUP(VALUE(RIGHT($A22,4)),$A$3:$AP$20,COLUMN(P$20),)/VLOOKUP(VALUE(LEFT($A22,4)),$A$3:$AP$20,COLUMN(P$20),),1/(VALUE(RIGHT($A22,4))-VALUE(LEFT($A22,4))))-1)*100),"..",(POWER(VLOOKUP(VALUE(RIGHT($A22,4)),$A$3:$AP$20,COLUMN(P$20),)/VLOOKUP(VALUE(LEFT($A22,4)),$A$3:$AP$20,COLUMN(P$20),),1/(VALUE(RIGHT($A22,4))-VALUE(LEFT($A22,4))))-1)*100)</f>
        <v>1.1823059248601719</v>
      </c>
      <c r="Q22" s="13">
        <f t="shared" si="6"/>
        <v>1.0501571913775098</v>
      </c>
      <c r="R22" s="13" t="str">
        <f t="shared" si="6"/>
        <v>..</v>
      </c>
      <c r="S22" s="13">
        <f t="shared" si="6"/>
        <v>1.0501571913775098</v>
      </c>
      <c r="T22" s="13">
        <f t="shared" si="6"/>
        <v>7.4419934200520954</v>
      </c>
      <c r="U22" s="13" t="str">
        <f t="shared" si="6"/>
        <v>..</v>
      </c>
      <c r="V22" s="13" t="str">
        <f t="shared" si="6"/>
        <v>..</v>
      </c>
      <c r="W22" s="13" t="str">
        <f t="shared" si="6"/>
        <v>..</v>
      </c>
      <c r="X22" s="13">
        <f t="shared" si="6"/>
        <v>6.8717579523876804</v>
      </c>
      <c r="Y22" s="13" t="str">
        <f t="shared" si="6"/>
        <v>..</v>
      </c>
      <c r="Z22" s="13" t="str">
        <f t="shared" si="6"/>
        <v>..</v>
      </c>
      <c r="AA22" s="13" t="str">
        <f t="shared" si="6"/>
        <v>..</v>
      </c>
      <c r="AB22" s="13" t="str">
        <f t="shared" si="6"/>
        <v>..</v>
      </c>
      <c r="AD22" s="13">
        <f t="shared" ref="AD22:AP24" si="7">IF(ISERROR((POWER(VLOOKUP(VALUE(RIGHT($A22,4)),$A$3:$AP$20,COLUMN(AD$20),)/VLOOKUP(VALUE(LEFT($A22,4)),$A$3:$AP$20,COLUMN(AD$20),),1/(VALUE(RIGHT($A22,4))-VALUE(LEFT($A22,4))))-1)*100),"..",(POWER(VLOOKUP(VALUE(RIGHT($A22,4)),$A$3:$AP$20,COLUMN(AD$20),)/VLOOKUP(VALUE(LEFT($A22,4)),$A$3:$AP$20,COLUMN(AD$20),),1/(VALUE(RIGHT($A22,4))-VALUE(LEFT($A22,4))))-1)*100)</f>
        <v>2.5154981874041971</v>
      </c>
      <c r="AE22" s="13">
        <f t="shared" si="7"/>
        <v>2.4837277160993931</v>
      </c>
      <c r="AF22" s="13" t="str">
        <f t="shared" si="7"/>
        <v>..</v>
      </c>
      <c r="AG22" s="13">
        <f t="shared" si="7"/>
        <v>2.4837277160993931</v>
      </c>
      <c r="AH22" s="13">
        <f t="shared" si="7"/>
        <v>4.7526565767659124</v>
      </c>
      <c r="AI22" s="13">
        <f t="shared" si="7"/>
        <v>8.4047245007423665</v>
      </c>
      <c r="AJ22" s="13" t="str">
        <f t="shared" si="7"/>
        <v>..</v>
      </c>
      <c r="AK22" s="13" t="str">
        <f t="shared" si="7"/>
        <v>..</v>
      </c>
      <c r="AL22" s="13">
        <f t="shared" si="7"/>
        <v>-1.2841395469365136E-2</v>
      </c>
      <c r="AM22" s="13">
        <f t="shared" si="7"/>
        <v>3.1355849273037695</v>
      </c>
      <c r="AN22" s="13" t="str">
        <f t="shared" si="7"/>
        <v>..</v>
      </c>
      <c r="AO22" s="13" t="str">
        <f t="shared" si="7"/>
        <v>..</v>
      </c>
      <c r="AP22" s="13" t="str">
        <f t="shared" si="7"/>
        <v>..</v>
      </c>
    </row>
    <row r="23" spans="1:43">
      <c r="A23" s="9" t="s">
        <v>83</v>
      </c>
      <c r="B23" s="25">
        <f t="shared" si="5"/>
        <v>1.490796853735854</v>
      </c>
      <c r="C23" s="38">
        <f t="shared" si="5"/>
        <v>1.3955914904212774</v>
      </c>
      <c r="D23" s="39" t="str">
        <f t="shared" si="5"/>
        <v>..</v>
      </c>
      <c r="E23" s="40">
        <f t="shared" si="5"/>
        <v>1.3955914904212774</v>
      </c>
      <c r="F23" s="46">
        <f t="shared" si="5"/>
        <v>5.6231570398360464</v>
      </c>
      <c r="G23" s="38">
        <f t="shared" si="5"/>
        <v>10.465858666619198</v>
      </c>
      <c r="H23" s="39" t="str">
        <f t="shared" si="5"/>
        <v>..</v>
      </c>
      <c r="I23" s="40" t="str">
        <f t="shared" si="5"/>
        <v>..</v>
      </c>
      <c r="J23" s="46">
        <f t="shared" si="5"/>
        <v>0.96416025078980283</v>
      </c>
      <c r="K23" s="38">
        <f t="shared" si="5"/>
        <v>6.276453282608796</v>
      </c>
      <c r="L23" s="39" t="str">
        <f t="shared" si="5"/>
        <v>..</v>
      </c>
      <c r="M23" s="40" t="str">
        <f t="shared" si="5"/>
        <v>..</v>
      </c>
      <c r="N23" s="13" t="str">
        <f t="shared" si="5"/>
        <v>..</v>
      </c>
      <c r="P23" s="39">
        <f t="shared" si="6"/>
        <v>1.0296785739234426</v>
      </c>
      <c r="Q23" s="13">
        <f t="shared" si="6"/>
        <v>0.9917602248048496</v>
      </c>
      <c r="R23" s="13" t="str">
        <f t="shared" si="6"/>
        <v>..</v>
      </c>
      <c r="S23" s="13">
        <f t="shared" si="6"/>
        <v>0.9917602248048496</v>
      </c>
      <c r="T23" s="13">
        <f t="shared" si="6"/>
        <v>3.9813115862258552</v>
      </c>
      <c r="U23" s="13" t="str">
        <f t="shared" si="6"/>
        <v>..</v>
      </c>
      <c r="V23" s="13" t="str">
        <f t="shared" si="6"/>
        <v>..</v>
      </c>
      <c r="W23" s="13" t="str">
        <f t="shared" si="6"/>
        <v>..</v>
      </c>
      <c r="X23" s="13">
        <f t="shared" si="6"/>
        <v>0.93877805574478224</v>
      </c>
      <c r="Y23" s="13" t="str">
        <f t="shared" si="6"/>
        <v>..</v>
      </c>
      <c r="Z23" s="13" t="str">
        <f t="shared" si="6"/>
        <v>..</v>
      </c>
      <c r="AA23" s="13" t="str">
        <f t="shared" si="6"/>
        <v>..</v>
      </c>
      <c r="AB23" s="13" t="str">
        <f t="shared" si="6"/>
        <v>..</v>
      </c>
      <c r="AD23" s="13">
        <f t="shared" si="7"/>
        <v>3.450324370415081</v>
      </c>
      <c r="AE23" s="13">
        <f t="shared" si="7"/>
        <v>3.5340011684477535</v>
      </c>
      <c r="AF23" s="13" t="str">
        <f t="shared" si="7"/>
        <v>..</v>
      </c>
      <c r="AG23" s="13">
        <f t="shared" si="7"/>
        <v>3.5340011684477535</v>
      </c>
      <c r="AH23" s="13">
        <f t="shared" si="7"/>
        <v>6.5283275517185491</v>
      </c>
      <c r="AI23" s="13">
        <f t="shared" si="7"/>
        <v>10.174946654346506</v>
      </c>
      <c r="AJ23" s="13" t="str">
        <f t="shared" si="7"/>
        <v>..</v>
      </c>
      <c r="AK23" s="13" t="str">
        <f t="shared" si="7"/>
        <v>..</v>
      </c>
      <c r="AL23" s="13">
        <f t="shared" si="7"/>
        <v>-1.8823566996907126</v>
      </c>
      <c r="AM23" s="13">
        <f t="shared" si="7"/>
        <v>5.3670299560312884</v>
      </c>
      <c r="AN23" s="13" t="str">
        <f t="shared" si="7"/>
        <v>..</v>
      </c>
      <c r="AO23" s="13" t="str">
        <f t="shared" si="7"/>
        <v>..</v>
      </c>
      <c r="AP23" s="13" t="str">
        <f t="shared" si="7"/>
        <v>..</v>
      </c>
    </row>
    <row r="24" spans="1:43">
      <c r="A24" s="9" t="s">
        <v>84</v>
      </c>
      <c r="B24" s="25">
        <f t="shared" si="5"/>
        <v>0.53190288861917345</v>
      </c>
      <c r="C24" s="38">
        <f t="shared" si="5"/>
        <v>0.26960954065897713</v>
      </c>
      <c r="D24" s="39" t="str">
        <f t="shared" si="5"/>
        <v>..</v>
      </c>
      <c r="E24" s="40">
        <f t="shared" si="5"/>
        <v>0.26960954065897713</v>
      </c>
      <c r="F24" s="46">
        <f t="shared" si="5"/>
        <v>3.0093393458965334</v>
      </c>
      <c r="G24" s="38">
        <f t="shared" si="5"/>
        <v>5.1530449651625343</v>
      </c>
      <c r="H24" s="39">
        <f t="shared" si="5"/>
        <v>8.0811693147165187</v>
      </c>
      <c r="I24" s="40">
        <f t="shared" si="5"/>
        <v>-1.5483912854667881</v>
      </c>
      <c r="J24" s="46">
        <f t="shared" si="5"/>
        <v>5.0530363422621516</v>
      </c>
      <c r="K24" s="38">
        <f t="shared" si="5"/>
        <v>0.93216436334255803</v>
      </c>
      <c r="L24" s="39">
        <f t="shared" si="5"/>
        <v>0.40392019840824744</v>
      </c>
      <c r="M24" s="40">
        <f t="shared" si="5"/>
        <v>3.140164019369629</v>
      </c>
      <c r="N24" s="13">
        <f t="shared" si="5"/>
        <v>2.2301267109473777</v>
      </c>
      <c r="P24" s="39">
        <f t="shared" si="6"/>
        <v>1.3963716633426992</v>
      </c>
      <c r="Q24" s="13">
        <f t="shared" si="6"/>
        <v>1.1319696777942756</v>
      </c>
      <c r="R24" s="13" t="str">
        <f t="shared" si="6"/>
        <v>..</v>
      </c>
      <c r="S24" s="13">
        <f t="shared" si="6"/>
        <v>1.1319696777942756</v>
      </c>
      <c r="T24" s="13">
        <f t="shared" si="6"/>
        <v>12.481300789761708</v>
      </c>
      <c r="U24" s="13" t="str">
        <f t="shared" si="6"/>
        <v>..</v>
      </c>
      <c r="V24" s="13" t="str">
        <f t="shared" si="6"/>
        <v>..</v>
      </c>
      <c r="W24" s="13" t="str">
        <f t="shared" si="6"/>
        <v>..</v>
      </c>
      <c r="X24" s="13">
        <f t="shared" si="6"/>
        <v>15.768345768887881</v>
      </c>
      <c r="Y24" s="13" t="str">
        <f t="shared" si="6"/>
        <v>..</v>
      </c>
      <c r="Z24" s="13" t="str">
        <f t="shared" si="6"/>
        <v>..</v>
      </c>
      <c r="AA24" s="13">
        <f t="shared" si="6"/>
        <v>-11.109106301659322</v>
      </c>
      <c r="AB24" s="13">
        <f t="shared" si="6"/>
        <v>10.528657843799284</v>
      </c>
      <c r="AD24" s="13">
        <f t="shared" si="7"/>
        <v>1.220916263546834</v>
      </c>
      <c r="AE24" s="13">
        <f t="shared" si="7"/>
        <v>1.0312197306137749</v>
      </c>
      <c r="AF24" s="13" t="str">
        <f t="shared" si="7"/>
        <v>..</v>
      </c>
      <c r="AG24" s="13">
        <f t="shared" si="7"/>
        <v>1.0312197306137749</v>
      </c>
      <c r="AH24" s="13">
        <f t="shared" si="7"/>
        <v>2.3163307787923637</v>
      </c>
      <c r="AI24" s="13">
        <f t="shared" si="7"/>
        <v>5.9740948114941794</v>
      </c>
      <c r="AJ24" s="13" t="str">
        <f t="shared" si="7"/>
        <v>..</v>
      </c>
      <c r="AK24" s="13" t="str">
        <f t="shared" si="7"/>
        <v>..</v>
      </c>
      <c r="AL24" s="13">
        <f t="shared" si="7"/>
        <v>2.6644755786677576</v>
      </c>
      <c r="AM24" s="13">
        <f t="shared" si="7"/>
        <v>9.0729023883873161E-2</v>
      </c>
      <c r="AN24" s="13">
        <f t="shared" si="7"/>
        <v>-0.22731303331208208</v>
      </c>
      <c r="AO24" s="13">
        <f t="shared" si="7"/>
        <v>8.5400586107556631</v>
      </c>
      <c r="AP24" s="13">
        <f t="shared" si="7"/>
        <v>2.1631618983676271</v>
      </c>
    </row>
    <row r="25" spans="1:43">
      <c r="H25" s="10"/>
      <c r="I25" s="10"/>
      <c r="J25" s="10"/>
      <c r="K25" s="10"/>
      <c r="L25" s="10"/>
      <c r="M25" s="10"/>
      <c r="N25" s="10"/>
    </row>
    <row r="26" spans="1:43">
      <c r="B26" t="s">
        <v>16</v>
      </c>
      <c r="C26" t="s">
        <v>47</v>
      </c>
      <c r="H26" s="10"/>
      <c r="I26" s="10"/>
      <c r="J26" s="10"/>
      <c r="K26" s="10"/>
      <c r="L26" s="10"/>
      <c r="M26" s="10"/>
      <c r="N26" s="10"/>
      <c r="P26" t="s">
        <v>16</v>
      </c>
      <c r="Q26" t="s">
        <v>47</v>
      </c>
      <c r="AD26" t="s">
        <v>16</v>
      </c>
      <c r="AE26" t="s">
        <v>47</v>
      </c>
    </row>
    <row r="27" spans="1:43">
      <c r="C27" s="442" t="s">
        <v>52</v>
      </c>
      <c r="D27" s="442"/>
      <c r="E27" s="442"/>
      <c r="F27" s="442"/>
      <c r="G27" s="442"/>
      <c r="H27" s="442"/>
      <c r="I27" s="442"/>
      <c r="J27" s="442"/>
      <c r="K27" s="442"/>
      <c r="L27" s="442"/>
      <c r="M27" s="442"/>
      <c r="N27" s="442"/>
      <c r="Q27" t="s">
        <v>50</v>
      </c>
      <c r="AE27" t="s">
        <v>50</v>
      </c>
    </row>
    <row r="28" spans="1:43">
      <c r="C28" s="442"/>
      <c r="D28" s="442"/>
      <c r="E28" s="442"/>
      <c r="F28" s="442"/>
      <c r="G28" s="442"/>
      <c r="H28" s="442"/>
      <c r="I28" s="442"/>
      <c r="J28" s="442"/>
      <c r="K28" s="442"/>
      <c r="L28" s="442"/>
      <c r="M28" s="442"/>
      <c r="N28" s="442"/>
    </row>
    <row r="29" spans="1:43">
      <c r="C29" t="s">
        <v>53</v>
      </c>
    </row>
    <row r="30" spans="1:43">
      <c r="B30" t="s">
        <v>18</v>
      </c>
      <c r="C30" s="442" t="s">
        <v>49</v>
      </c>
      <c r="D30" s="442"/>
      <c r="E30" s="442"/>
      <c r="F30" s="442"/>
      <c r="G30" s="442"/>
      <c r="H30" s="442"/>
      <c r="I30" s="442"/>
      <c r="J30" s="442"/>
      <c r="K30" s="442"/>
      <c r="L30" s="442"/>
      <c r="M30" s="442"/>
      <c r="N30" s="442"/>
      <c r="P30" t="s">
        <v>18</v>
      </c>
      <c r="Q30" s="442" t="s">
        <v>51</v>
      </c>
      <c r="R30" s="442"/>
      <c r="S30" s="442"/>
      <c r="T30" s="442"/>
      <c r="U30" s="442"/>
      <c r="V30" s="442"/>
      <c r="W30" s="442"/>
      <c r="X30" s="442"/>
      <c r="Y30" s="442"/>
      <c r="Z30" s="442"/>
      <c r="AA30" s="442"/>
      <c r="AB30" s="442"/>
      <c r="AC30" s="11"/>
      <c r="AD30" t="s">
        <v>18</v>
      </c>
      <c r="AE30" s="442" t="s">
        <v>51</v>
      </c>
      <c r="AF30" s="442"/>
      <c r="AG30" s="442"/>
      <c r="AH30" s="442"/>
      <c r="AI30" s="442"/>
      <c r="AJ30" s="442"/>
      <c r="AK30" s="442"/>
      <c r="AL30" s="442"/>
      <c r="AM30" s="442"/>
      <c r="AN30" s="442"/>
      <c r="AO30" s="442"/>
      <c r="AP30" s="442"/>
    </row>
    <row r="31" spans="1:43">
      <c r="C31" s="442"/>
      <c r="D31" s="442"/>
      <c r="E31" s="442"/>
      <c r="F31" s="442"/>
      <c r="G31" s="442"/>
      <c r="H31" s="442"/>
      <c r="I31" s="442"/>
      <c r="J31" s="442"/>
      <c r="K31" s="442"/>
      <c r="L31" s="442"/>
      <c r="M31" s="442"/>
      <c r="N31" s="442"/>
      <c r="Q31" s="442"/>
      <c r="R31" s="442"/>
      <c r="S31" s="442"/>
      <c r="T31" s="442"/>
      <c r="U31" s="442"/>
      <c r="V31" s="442"/>
      <c r="W31" s="442"/>
      <c r="X31" s="442"/>
      <c r="Y31" s="442"/>
      <c r="Z31" s="442"/>
      <c r="AA31" s="442"/>
      <c r="AB31" s="442"/>
      <c r="AE31" s="442"/>
      <c r="AF31" s="442"/>
      <c r="AG31" s="442"/>
      <c r="AH31" s="442"/>
      <c r="AI31" s="442"/>
      <c r="AJ31" s="442"/>
      <c r="AK31" s="442"/>
      <c r="AL31" s="442"/>
      <c r="AM31" s="442"/>
      <c r="AN31" s="442"/>
      <c r="AO31" s="442"/>
      <c r="AP31" s="442"/>
    </row>
    <row r="32" spans="1:43">
      <c r="P32" s="16"/>
      <c r="AB32" s="1"/>
      <c r="AO32" s="16"/>
    </row>
    <row r="33" spans="1:43">
      <c r="P33" s="16"/>
      <c r="AB33" s="1"/>
      <c r="AO33" s="16"/>
    </row>
    <row r="35" spans="1:43" ht="75">
      <c r="A35" s="8"/>
      <c r="B35" s="21" t="s">
        <v>7</v>
      </c>
      <c r="C35" s="26" t="s">
        <v>8</v>
      </c>
      <c r="D35" s="19" t="s">
        <v>9</v>
      </c>
      <c r="E35" s="27" t="s">
        <v>0</v>
      </c>
      <c r="F35" s="41" t="s">
        <v>10</v>
      </c>
      <c r="G35" s="26" t="s">
        <v>11</v>
      </c>
      <c r="H35" s="19" t="s">
        <v>12</v>
      </c>
      <c r="I35" s="27" t="s">
        <v>13</v>
      </c>
      <c r="J35" s="41" t="s">
        <v>19</v>
      </c>
      <c r="K35" s="26" t="s">
        <v>5</v>
      </c>
      <c r="L35" s="19" t="s">
        <v>14</v>
      </c>
      <c r="M35" s="27" t="s">
        <v>6</v>
      </c>
      <c r="N35" s="19" t="s">
        <v>15</v>
      </c>
      <c r="P35" s="27" t="s">
        <v>7</v>
      </c>
      <c r="Q35" s="26" t="s">
        <v>8</v>
      </c>
      <c r="R35" s="19" t="s">
        <v>9</v>
      </c>
      <c r="S35" s="27" t="s">
        <v>0</v>
      </c>
      <c r="T35" s="41" t="s">
        <v>10</v>
      </c>
      <c r="U35" s="26" t="s">
        <v>11</v>
      </c>
      <c r="V35" s="19" t="s">
        <v>12</v>
      </c>
      <c r="W35" s="27" t="s">
        <v>13</v>
      </c>
      <c r="X35" s="41" t="s">
        <v>19</v>
      </c>
      <c r="Y35" s="26" t="s">
        <v>5</v>
      </c>
      <c r="Z35" s="19" t="s">
        <v>14</v>
      </c>
      <c r="AA35" s="27" t="s">
        <v>6</v>
      </c>
      <c r="AB35" s="19" t="s">
        <v>15</v>
      </c>
      <c r="AD35" s="27" t="s">
        <v>7</v>
      </c>
      <c r="AE35" s="26" t="s">
        <v>8</v>
      </c>
      <c r="AF35" s="19" t="s">
        <v>9</v>
      </c>
      <c r="AG35" s="27" t="s">
        <v>0</v>
      </c>
      <c r="AH35" s="41" t="s">
        <v>10</v>
      </c>
      <c r="AI35" s="26" t="s">
        <v>11</v>
      </c>
      <c r="AJ35" s="19" t="s">
        <v>12</v>
      </c>
      <c r="AK35" s="27" t="s">
        <v>13</v>
      </c>
      <c r="AL35" s="41" t="s">
        <v>19</v>
      </c>
      <c r="AM35" s="26" t="s">
        <v>5</v>
      </c>
      <c r="AN35" s="19" t="s">
        <v>14</v>
      </c>
      <c r="AO35" s="27" t="s">
        <v>6</v>
      </c>
      <c r="AP35" s="19" t="s">
        <v>15</v>
      </c>
    </row>
    <row r="36" spans="1:43">
      <c r="A36" s="12" t="s">
        <v>35</v>
      </c>
      <c r="B36" s="22" t="s">
        <v>1</v>
      </c>
      <c r="C36" s="28" t="s">
        <v>1</v>
      </c>
      <c r="D36" s="6" t="s">
        <v>1</v>
      </c>
      <c r="E36" s="29" t="s">
        <v>1</v>
      </c>
      <c r="F36" s="42">
        <v>21</v>
      </c>
      <c r="G36" s="28">
        <v>211</v>
      </c>
      <c r="H36" s="6">
        <v>211113</v>
      </c>
      <c r="I36" s="29">
        <v>211114</v>
      </c>
      <c r="J36" s="42">
        <v>212</v>
      </c>
      <c r="K36" s="28">
        <v>213</v>
      </c>
      <c r="L36" s="6" t="s">
        <v>1</v>
      </c>
      <c r="M36" s="29" t="s">
        <v>1</v>
      </c>
      <c r="N36" s="6" t="s">
        <v>1</v>
      </c>
      <c r="P36" s="29" t="s">
        <v>1</v>
      </c>
      <c r="Q36" s="28" t="s">
        <v>1</v>
      </c>
      <c r="R36" s="6" t="s">
        <v>1</v>
      </c>
      <c r="S36" s="29" t="s">
        <v>1</v>
      </c>
      <c r="T36" s="42">
        <v>21</v>
      </c>
      <c r="U36" s="28">
        <v>211</v>
      </c>
      <c r="V36" s="6">
        <v>211113</v>
      </c>
      <c r="W36" s="29">
        <v>211114</v>
      </c>
      <c r="X36" s="42">
        <v>212</v>
      </c>
      <c r="Y36" s="28">
        <v>213</v>
      </c>
      <c r="Z36" s="6" t="s">
        <v>1</v>
      </c>
      <c r="AA36" s="29" t="s">
        <v>1</v>
      </c>
      <c r="AB36" s="6" t="s">
        <v>1</v>
      </c>
      <c r="AD36" s="29" t="s">
        <v>1</v>
      </c>
      <c r="AE36" s="28" t="s">
        <v>1</v>
      </c>
      <c r="AF36" s="6" t="s">
        <v>1</v>
      </c>
      <c r="AG36" s="29" t="s">
        <v>1</v>
      </c>
      <c r="AH36" s="42">
        <v>21</v>
      </c>
      <c r="AI36" s="28">
        <v>211</v>
      </c>
      <c r="AJ36" s="6">
        <v>211113</v>
      </c>
      <c r="AK36" s="29">
        <v>211114</v>
      </c>
      <c r="AL36" s="42">
        <v>212</v>
      </c>
      <c r="AM36" s="28">
        <v>213</v>
      </c>
      <c r="AN36" s="6" t="s">
        <v>1</v>
      </c>
      <c r="AO36" s="29" t="s">
        <v>1</v>
      </c>
      <c r="AP36" s="6" t="s">
        <v>1</v>
      </c>
    </row>
    <row r="37" spans="1:43">
      <c r="A37" s="7"/>
      <c r="B37" s="23" t="s">
        <v>23</v>
      </c>
      <c r="C37" s="30" t="s">
        <v>36</v>
      </c>
      <c r="D37" s="31" t="s">
        <v>25</v>
      </c>
      <c r="E37" s="32" t="s">
        <v>37</v>
      </c>
      <c r="F37" s="43" t="s">
        <v>42</v>
      </c>
      <c r="G37" s="30" t="s">
        <v>40</v>
      </c>
      <c r="H37" s="31" t="s">
        <v>28</v>
      </c>
      <c r="I37" s="32" t="s">
        <v>29</v>
      </c>
      <c r="J37" s="43" t="s">
        <v>30</v>
      </c>
      <c r="K37" s="30" t="s">
        <v>41</v>
      </c>
      <c r="L37" s="31" t="s">
        <v>33</v>
      </c>
      <c r="M37" s="32" t="s">
        <v>34</v>
      </c>
      <c r="N37" s="20" t="s">
        <v>38</v>
      </c>
      <c r="P37" s="32" t="s">
        <v>23</v>
      </c>
      <c r="Q37" s="30" t="s">
        <v>36</v>
      </c>
      <c r="R37" s="31" t="s">
        <v>25</v>
      </c>
      <c r="S37" s="32" t="s">
        <v>37</v>
      </c>
      <c r="T37" s="43" t="s">
        <v>42</v>
      </c>
      <c r="U37" s="30" t="s">
        <v>40</v>
      </c>
      <c r="V37" s="31" t="s">
        <v>28</v>
      </c>
      <c r="W37" s="32" t="s">
        <v>29</v>
      </c>
      <c r="X37" s="43" t="s">
        <v>30</v>
      </c>
      <c r="Y37" s="30" t="s">
        <v>41</v>
      </c>
      <c r="Z37" s="31" t="s">
        <v>33</v>
      </c>
      <c r="AA37" s="32" t="s">
        <v>34</v>
      </c>
      <c r="AB37" s="20" t="s">
        <v>38</v>
      </c>
      <c r="AD37" s="32" t="s">
        <v>23</v>
      </c>
      <c r="AE37" s="30" t="s">
        <v>36</v>
      </c>
      <c r="AF37" s="31" t="s">
        <v>25</v>
      </c>
      <c r="AG37" s="32" t="s">
        <v>37</v>
      </c>
      <c r="AH37" s="43" t="s">
        <v>42</v>
      </c>
      <c r="AI37" s="30" t="s">
        <v>40</v>
      </c>
      <c r="AJ37" s="31" t="s">
        <v>28</v>
      </c>
      <c r="AK37" s="32" t="s">
        <v>29</v>
      </c>
      <c r="AL37" s="43" t="s">
        <v>30</v>
      </c>
      <c r="AM37" s="30" t="s">
        <v>41</v>
      </c>
      <c r="AN37" s="31" t="s">
        <v>33</v>
      </c>
      <c r="AO37" s="32" t="s">
        <v>34</v>
      </c>
      <c r="AP37" s="20" t="s">
        <v>38</v>
      </c>
    </row>
    <row r="38" spans="1:43" ht="15" customHeight="1">
      <c r="A38" s="8"/>
      <c r="B38" s="440" t="s">
        <v>104</v>
      </c>
      <c r="C38" s="441"/>
      <c r="D38" s="441"/>
      <c r="E38" s="441"/>
      <c r="F38" s="441"/>
      <c r="G38" s="441"/>
      <c r="H38" s="441"/>
      <c r="I38" s="441"/>
      <c r="J38" s="441"/>
      <c r="K38" s="441"/>
      <c r="L38" s="441"/>
      <c r="M38" s="441"/>
      <c r="N38" s="441"/>
      <c r="P38" s="441" t="s">
        <v>104</v>
      </c>
      <c r="Q38" s="441"/>
      <c r="R38" s="441"/>
      <c r="S38" s="441"/>
      <c r="T38" s="441"/>
      <c r="U38" s="441"/>
      <c r="V38" s="441"/>
      <c r="W38" s="441"/>
      <c r="X38" s="441"/>
      <c r="Y38" s="441"/>
      <c r="Z38" s="441"/>
      <c r="AA38" s="441"/>
      <c r="AB38" s="441"/>
      <c r="AD38" s="441" t="s">
        <v>104</v>
      </c>
      <c r="AE38" s="441"/>
      <c r="AF38" s="441"/>
      <c r="AG38" s="441"/>
      <c r="AH38" s="441"/>
      <c r="AI38" s="441"/>
      <c r="AJ38" s="441"/>
      <c r="AK38" s="441"/>
      <c r="AL38" s="441"/>
      <c r="AM38" s="441"/>
      <c r="AN38" s="441"/>
      <c r="AO38" s="441"/>
      <c r="AP38" s="441"/>
    </row>
    <row r="39" spans="1:43">
      <c r="A39" s="9">
        <v>2000</v>
      </c>
      <c r="B39" s="25">
        <f>IF(ISERROR((B7/$B7)*100),"..",(B7/$B7)*100)</f>
        <v>100</v>
      </c>
      <c r="C39" s="38">
        <f t="shared" ref="C39:N39" si="8">IF(ISERROR((C7/$B7)*100),"..",(C7/$B7)*100)</f>
        <v>80.618756886447471</v>
      </c>
      <c r="D39" s="39" t="str">
        <f t="shared" si="8"/>
        <v>..</v>
      </c>
      <c r="E39" s="40">
        <f t="shared" si="8"/>
        <v>80.618756886447471</v>
      </c>
      <c r="F39" s="46">
        <f t="shared" si="8"/>
        <v>1.1646359405476943</v>
      </c>
      <c r="G39" s="38">
        <f t="shared" si="8"/>
        <v>0.20629556872009633</v>
      </c>
      <c r="H39" s="39" t="str">
        <f t="shared" si="8"/>
        <v>..</v>
      </c>
      <c r="I39" s="40" t="str">
        <f t="shared" si="8"/>
        <v>..</v>
      </c>
      <c r="J39" s="46">
        <f t="shared" si="8"/>
        <v>0.37572424187265208</v>
      </c>
      <c r="K39" s="38">
        <f t="shared" si="8"/>
        <v>0.58261612995494572</v>
      </c>
      <c r="L39" s="76" t="str">
        <f t="shared" si="8"/>
        <v>..</v>
      </c>
      <c r="M39" s="77" t="str">
        <f t="shared" si="8"/>
        <v>..</v>
      </c>
      <c r="N39" s="78" t="str">
        <f t="shared" si="8"/>
        <v>..</v>
      </c>
      <c r="P39" s="40">
        <f>IF(ISERROR((P7/$P7)*100),"..",(P7/$P7)*100)</f>
        <v>100</v>
      </c>
      <c r="Q39" s="38">
        <f t="shared" ref="Q39:AB39" si="9">IF(ISERROR((Q7/$P7)*100),"..",(Q7/$P7)*100)</f>
        <v>70.378637109722348</v>
      </c>
      <c r="R39" s="39" t="str">
        <f t="shared" si="9"/>
        <v>..</v>
      </c>
      <c r="S39" s="40">
        <f t="shared" si="9"/>
        <v>70.378637109722348</v>
      </c>
      <c r="T39" s="46">
        <f t="shared" si="9"/>
        <v>2.1359279538928497</v>
      </c>
      <c r="U39" s="38" t="str">
        <f t="shared" si="9"/>
        <v>..</v>
      </c>
      <c r="V39" s="39" t="str">
        <f t="shared" si="9"/>
        <v>..</v>
      </c>
      <c r="W39" s="40">
        <f t="shared" si="9"/>
        <v>0</v>
      </c>
      <c r="X39" s="46">
        <f t="shared" si="9"/>
        <v>1.3156447017682351</v>
      </c>
      <c r="Y39" s="38" t="str">
        <f t="shared" si="9"/>
        <v>..</v>
      </c>
      <c r="Z39" s="76" t="str">
        <f t="shared" si="9"/>
        <v>..</v>
      </c>
      <c r="AA39" s="77" t="str">
        <f t="shared" si="9"/>
        <v>..</v>
      </c>
      <c r="AB39" s="76" t="str">
        <f t="shared" si="9"/>
        <v>..</v>
      </c>
      <c r="AD39" s="40">
        <f>IF(ISERROR((AD7/$AD7)*100),"..",(AD7/$AD7)*100)</f>
        <v>100</v>
      </c>
      <c r="AE39" s="38">
        <f t="shared" ref="AE39:AP39" si="10">IF(ISERROR((AE7/$AD7)*100),"..",(AE7/$AD7)*100)</f>
        <v>83.045781271201534</v>
      </c>
      <c r="AF39" s="39" t="str">
        <f t="shared" si="10"/>
        <v>..</v>
      </c>
      <c r="AG39" s="40">
        <f t="shared" si="10"/>
        <v>83.045781271201534</v>
      </c>
      <c r="AH39" s="46">
        <f t="shared" si="10"/>
        <v>5.8423073839671522</v>
      </c>
      <c r="AI39" s="38">
        <f t="shared" si="10"/>
        <v>1.5720432720984854</v>
      </c>
      <c r="AJ39" s="39" t="str">
        <f t="shared" si="10"/>
        <v>..</v>
      </c>
      <c r="AK39" s="40" t="str">
        <f t="shared" si="10"/>
        <v>..</v>
      </c>
      <c r="AL39" s="46">
        <f t="shared" si="10"/>
        <v>0.2810813008031619</v>
      </c>
      <c r="AM39" s="38">
        <f t="shared" si="10"/>
        <v>3.989182811065505</v>
      </c>
      <c r="AN39" s="76" t="str">
        <f t="shared" si="10"/>
        <v>..</v>
      </c>
      <c r="AO39" s="77" t="str">
        <f t="shared" si="10"/>
        <v>..</v>
      </c>
      <c r="AP39" s="76" t="str">
        <f t="shared" si="10"/>
        <v>..</v>
      </c>
      <c r="AQ39" s="16"/>
    </row>
    <row r="40" spans="1:43">
      <c r="A40" s="9">
        <v>2001</v>
      </c>
      <c r="B40" s="25">
        <f t="shared" ref="B40:N40" si="11">IF(ISERROR((B8/$B8)*100),"..",(B8/$B8)*100)</f>
        <v>100</v>
      </c>
      <c r="C40" s="38">
        <f t="shared" si="11"/>
        <v>80.393225317840731</v>
      </c>
      <c r="D40" s="39" t="str">
        <f t="shared" si="11"/>
        <v>..</v>
      </c>
      <c r="E40" s="40">
        <f t="shared" si="11"/>
        <v>80.393225317840731</v>
      </c>
      <c r="F40" s="46">
        <f t="shared" si="11"/>
        <v>1.2153981398237119</v>
      </c>
      <c r="G40" s="38">
        <f t="shared" si="11"/>
        <v>0.23655581228729741</v>
      </c>
      <c r="H40" s="39" t="str">
        <f t="shared" si="11"/>
        <v>..</v>
      </c>
      <c r="I40" s="40" t="str">
        <f t="shared" si="11"/>
        <v>..</v>
      </c>
      <c r="J40" s="46">
        <f t="shared" si="11"/>
        <v>0.3644123883232751</v>
      </c>
      <c r="K40" s="38">
        <f t="shared" si="11"/>
        <v>0.6144299392131396</v>
      </c>
      <c r="L40" s="76" t="str">
        <f t="shared" si="11"/>
        <v>..</v>
      </c>
      <c r="M40" s="77" t="str">
        <f t="shared" si="11"/>
        <v>..</v>
      </c>
      <c r="N40" s="78" t="str">
        <f t="shared" si="11"/>
        <v>..</v>
      </c>
      <c r="P40" s="40">
        <f t="shared" ref="P40:AB40" si="12">IF(ISERROR((P8/$P8)*100),"..",(P8/$P8)*100)</f>
        <v>100</v>
      </c>
      <c r="Q40" s="38">
        <f t="shared" si="12"/>
        <v>71.040846081811111</v>
      </c>
      <c r="R40" s="39" t="str">
        <f t="shared" si="12"/>
        <v>..</v>
      </c>
      <c r="S40" s="40">
        <f t="shared" si="12"/>
        <v>71.040846081811111</v>
      </c>
      <c r="T40" s="46">
        <f t="shared" si="12"/>
        <v>1.7172574978763895</v>
      </c>
      <c r="U40" s="38" t="str">
        <f t="shared" si="12"/>
        <v>..</v>
      </c>
      <c r="V40" s="39" t="str">
        <f t="shared" si="12"/>
        <v>..</v>
      </c>
      <c r="W40" s="40">
        <f t="shared" si="12"/>
        <v>0</v>
      </c>
      <c r="X40" s="46">
        <f t="shared" si="12"/>
        <v>1.1787849665181307</v>
      </c>
      <c r="Y40" s="38" t="str">
        <f t="shared" si="12"/>
        <v>..</v>
      </c>
      <c r="Z40" s="76" t="str">
        <f t="shared" si="12"/>
        <v>..</v>
      </c>
      <c r="AA40" s="77" t="str">
        <f t="shared" si="12"/>
        <v>..</v>
      </c>
      <c r="AB40" s="76" t="str">
        <f t="shared" si="12"/>
        <v>..</v>
      </c>
      <c r="AD40" s="40">
        <f t="shared" ref="AD40:AP40" si="13">IF(ISERROR((AD8/$AD8)*100),"..",(AD8/$AD8)*100)</f>
        <v>100</v>
      </c>
      <c r="AE40" s="38">
        <f t="shared" si="13"/>
        <v>83.181488365085642</v>
      </c>
      <c r="AF40" s="39" t="str">
        <f t="shared" si="13"/>
        <v>..</v>
      </c>
      <c r="AG40" s="40">
        <f t="shared" si="13"/>
        <v>83.181488365085642</v>
      </c>
      <c r="AH40" s="46">
        <f t="shared" si="13"/>
        <v>6.2013613592369552</v>
      </c>
      <c r="AI40" s="38">
        <f t="shared" si="13"/>
        <v>1.750822552592542</v>
      </c>
      <c r="AJ40" s="39" t="str">
        <f t="shared" si="13"/>
        <v>..</v>
      </c>
      <c r="AK40" s="40" t="str">
        <f t="shared" si="13"/>
        <v>..</v>
      </c>
      <c r="AL40" s="46">
        <f t="shared" si="13"/>
        <v>0.27985986489447934</v>
      </c>
      <c r="AM40" s="38">
        <f t="shared" si="13"/>
        <v>4.1706789417499346</v>
      </c>
      <c r="AN40" s="76" t="str">
        <f t="shared" si="13"/>
        <v>..</v>
      </c>
      <c r="AO40" s="77" t="str">
        <f t="shared" si="13"/>
        <v>..</v>
      </c>
      <c r="AP40" s="76" t="str">
        <f t="shared" si="13"/>
        <v>..</v>
      </c>
      <c r="AQ40" s="16"/>
    </row>
    <row r="41" spans="1:43">
      <c r="A41" s="9">
        <v>2002</v>
      </c>
      <c r="B41" s="25">
        <f t="shared" ref="B41:N41" si="14">IF(ISERROR((B9/$B9)*100),"..",(B9/$B9)*100)</f>
        <v>100</v>
      </c>
      <c r="C41" s="38">
        <f t="shared" si="14"/>
        <v>80.28658400191091</v>
      </c>
      <c r="D41" s="39" t="str">
        <f t="shared" si="14"/>
        <v>..</v>
      </c>
      <c r="E41" s="40">
        <f t="shared" si="14"/>
        <v>80.28658400191091</v>
      </c>
      <c r="F41" s="46">
        <f t="shared" si="14"/>
        <v>1.1561966840664422</v>
      </c>
      <c r="G41" s="38">
        <f t="shared" si="14"/>
        <v>0.23163324835476401</v>
      </c>
      <c r="H41" s="39" t="str">
        <f t="shared" si="14"/>
        <v>..</v>
      </c>
      <c r="I41" s="40" t="str">
        <f t="shared" si="14"/>
        <v>..</v>
      </c>
      <c r="J41" s="46">
        <f t="shared" si="14"/>
        <v>0.35686436790854204</v>
      </c>
      <c r="K41" s="38">
        <f t="shared" si="14"/>
        <v>0.56769906780313595</v>
      </c>
      <c r="L41" s="76" t="str">
        <f t="shared" si="14"/>
        <v>..</v>
      </c>
      <c r="M41" s="77" t="str">
        <f t="shared" si="14"/>
        <v>..</v>
      </c>
      <c r="N41" s="78" t="str">
        <f t="shared" si="14"/>
        <v>..</v>
      </c>
      <c r="P41" s="40">
        <f t="shared" ref="P41:AB41" si="15">IF(ISERROR((P9/$P9)*100),"..",(P9/$P9)*100)</f>
        <v>100</v>
      </c>
      <c r="Q41" s="38">
        <f t="shared" si="15"/>
        <v>70.210324344346901</v>
      </c>
      <c r="R41" s="39" t="str">
        <f t="shared" si="15"/>
        <v>..</v>
      </c>
      <c r="S41" s="40">
        <f t="shared" si="15"/>
        <v>70.210324344346901</v>
      </c>
      <c r="T41" s="46">
        <f t="shared" si="15"/>
        <v>1.6978464555399779</v>
      </c>
      <c r="U41" s="38" t="str">
        <f t="shared" si="15"/>
        <v>..</v>
      </c>
      <c r="V41" s="39" t="str">
        <f t="shared" si="15"/>
        <v>..</v>
      </c>
      <c r="W41" s="40">
        <f t="shared" si="15"/>
        <v>0</v>
      </c>
      <c r="X41" s="46">
        <f t="shared" si="15"/>
        <v>1.048382119944687</v>
      </c>
      <c r="Y41" s="38" t="str">
        <f t="shared" si="15"/>
        <v>..</v>
      </c>
      <c r="Z41" s="76" t="str">
        <f t="shared" si="15"/>
        <v>..</v>
      </c>
      <c r="AA41" s="77" t="str">
        <f t="shared" si="15"/>
        <v>..</v>
      </c>
      <c r="AB41" s="76" t="str">
        <f t="shared" si="15"/>
        <v>..</v>
      </c>
      <c r="AD41" s="40">
        <f t="shared" ref="AD41:AP41" si="16">IF(ISERROR((AD9/$AD9)*100),"..",(AD9/$AD9)*100)</f>
        <v>100</v>
      </c>
      <c r="AE41" s="38">
        <f t="shared" si="16"/>
        <v>83.0783747753798</v>
      </c>
      <c r="AF41" s="39" t="str">
        <f t="shared" si="16"/>
        <v>..</v>
      </c>
      <c r="AG41" s="40">
        <f t="shared" si="16"/>
        <v>83.0783747753798</v>
      </c>
      <c r="AH41" s="46">
        <f t="shared" si="16"/>
        <v>5.867025168618726</v>
      </c>
      <c r="AI41" s="38">
        <f t="shared" si="16"/>
        <v>1.712097524500904</v>
      </c>
      <c r="AJ41" s="39" t="str">
        <f t="shared" si="16"/>
        <v>..</v>
      </c>
      <c r="AK41" s="40" t="str">
        <f t="shared" si="16"/>
        <v>..</v>
      </c>
      <c r="AL41" s="46">
        <f>IF(ISERROR((AL9/$AD9)*100),"..",(AL9/$AD9)*100)</f>
        <v>0.24942300211115187</v>
      </c>
      <c r="AM41" s="38">
        <f t="shared" si="16"/>
        <v>3.9055046420066701</v>
      </c>
      <c r="AN41" s="76" t="str">
        <f t="shared" si="16"/>
        <v>..</v>
      </c>
      <c r="AO41" s="77" t="str">
        <f t="shared" si="16"/>
        <v>..</v>
      </c>
      <c r="AP41" s="76" t="str">
        <f t="shared" si="16"/>
        <v>..</v>
      </c>
      <c r="AQ41" s="16"/>
    </row>
    <row r="42" spans="1:43">
      <c r="A42" s="9">
        <v>2003</v>
      </c>
      <c r="B42" s="25">
        <f t="shared" ref="B42:N42" si="17">IF(ISERROR((B10/$B10)*100),"..",(B10/$B10)*100)</f>
        <v>100</v>
      </c>
      <c r="C42" s="38">
        <f t="shared" si="17"/>
        <v>80.143484648148586</v>
      </c>
      <c r="D42" s="39" t="str">
        <f t="shared" si="17"/>
        <v>..</v>
      </c>
      <c r="E42" s="40">
        <f t="shared" si="17"/>
        <v>80.143484648148586</v>
      </c>
      <c r="F42" s="46">
        <f t="shared" si="17"/>
        <v>1.1929968074382096</v>
      </c>
      <c r="G42" s="38">
        <f t="shared" si="17"/>
        <v>0.23899909433794034</v>
      </c>
      <c r="H42" s="39" t="str">
        <f t="shared" si="17"/>
        <v>..</v>
      </c>
      <c r="I42" s="40" t="str">
        <f t="shared" si="17"/>
        <v>..</v>
      </c>
      <c r="J42" s="46">
        <f t="shared" si="17"/>
        <v>0.32602886200517495</v>
      </c>
      <c r="K42" s="38">
        <f t="shared" si="17"/>
        <v>0.62796885109509437</v>
      </c>
      <c r="L42" s="76" t="str">
        <f t="shared" si="17"/>
        <v>..</v>
      </c>
      <c r="M42" s="77" t="str">
        <f t="shared" si="17"/>
        <v>..</v>
      </c>
      <c r="N42" s="78" t="str">
        <f t="shared" si="17"/>
        <v>..</v>
      </c>
      <c r="P42" s="40">
        <f t="shared" ref="P42:AB42" si="18">IF(ISERROR((P10/$P10)*100),"..",(P10/$P10)*100)</f>
        <v>100</v>
      </c>
      <c r="Q42" s="38">
        <f t="shared" si="18"/>
        <v>70.362338817298152</v>
      </c>
      <c r="R42" s="39" t="str">
        <f t="shared" si="18"/>
        <v>..</v>
      </c>
      <c r="S42" s="40">
        <f t="shared" si="18"/>
        <v>70.362338817298152</v>
      </c>
      <c r="T42" s="46">
        <f t="shared" si="18"/>
        <v>1.672119250258626</v>
      </c>
      <c r="U42" s="38" t="str">
        <f t="shared" si="18"/>
        <v>..</v>
      </c>
      <c r="V42" s="39" t="str">
        <f t="shared" si="18"/>
        <v>..</v>
      </c>
      <c r="W42" s="40">
        <f t="shared" si="18"/>
        <v>0</v>
      </c>
      <c r="X42" s="46">
        <f t="shared" si="18"/>
        <v>1.0169438352138758</v>
      </c>
      <c r="Y42" s="38" t="str">
        <f t="shared" si="18"/>
        <v>..</v>
      </c>
      <c r="Z42" s="76" t="str">
        <f t="shared" si="18"/>
        <v>..</v>
      </c>
      <c r="AA42" s="77" t="str">
        <f t="shared" si="18"/>
        <v>..</v>
      </c>
      <c r="AB42" s="76" t="str">
        <f t="shared" si="18"/>
        <v>..</v>
      </c>
      <c r="AD42" s="40">
        <f t="shared" ref="AD42:AP42" si="19">IF(ISERROR((AD10/$AD10)*100),"..",(AD10/$AD10)*100)</f>
        <v>100</v>
      </c>
      <c r="AE42" s="38">
        <f t="shared" si="19"/>
        <v>83.050407787404296</v>
      </c>
      <c r="AF42" s="39" t="str">
        <f t="shared" si="19"/>
        <v>..</v>
      </c>
      <c r="AG42" s="40">
        <f t="shared" si="19"/>
        <v>83.050407787404296</v>
      </c>
      <c r="AH42" s="46">
        <f t="shared" si="19"/>
        <v>6.206986607256062</v>
      </c>
      <c r="AI42" s="38">
        <f t="shared" si="19"/>
        <v>1.7548934457592864</v>
      </c>
      <c r="AJ42" s="39" t="str">
        <f t="shared" si="19"/>
        <v>..</v>
      </c>
      <c r="AK42" s="40" t="str">
        <f t="shared" si="19"/>
        <v>..</v>
      </c>
      <c r="AL42" s="46">
        <f t="shared" si="19"/>
        <v>0.20105923020105024</v>
      </c>
      <c r="AM42" s="38">
        <f t="shared" si="19"/>
        <v>4.2510339312957255</v>
      </c>
      <c r="AN42" s="76" t="str">
        <f t="shared" si="19"/>
        <v>..</v>
      </c>
      <c r="AO42" s="77" t="str">
        <f t="shared" si="19"/>
        <v>..</v>
      </c>
      <c r="AP42" s="76" t="str">
        <f t="shared" si="19"/>
        <v>..</v>
      </c>
      <c r="AQ42" s="16"/>
    </row>
    <row r="43" spans="1:43">
      <c r="A43" s="9">
        <v>2004</v>
      </c>
      <c r="B43" s="25">
        <f t="shared" ref="B43:N43" si="20">IF(ISERROR((B11/$B11)*100),"..",(B11/$B11)*100)</f>
        <v>100</v>
      </c>
      <c r="C43" s="38">
        <f t="shared" si="20"/>
        <v>80.358325142597835</v>
      </c>
      <c r="D43" s="39" t="str">
        <f t="shared" si="20"/>
        <v>..</v>
      </c>
      <c r="E43" s="40">
        <f t="shared" si="20"/>
        <v>80.358325142597835</v>
      </c>
      <c r="F43" s="46">
        <f t="shared" si="20"/>
        <v>1.255057839794874</v>
      </c>
      <c r="G43" s="38">
        <f t="shared" si="20"/>
        <v>0.26497391621078697</v>
      </c>
      <c r="H43" s="39" t="str">
        <f t="shared" si="20"/>
        <v>..</v>
      </c>
      <c r="I43" s="40" t="str">
        <f t="shared" si="20"/>
        <v>..</v>
      </c>
      <c r="J43" s="46">
        <f t="shared" si="20"/>
        <v>0.34454103068288611</v>
      </c>
      <c r="K43" s="38">
        <f t="shared" si="20"/>
        <v>0.64554289290120093</v>
      </c>
      <c r="L43" s="76" t="str">
        <f t="shared" si="20"/>
        <v>..</v>
      </c>
      <c r="M43" s="77" t="str">
        <f t="shared" si="20"/>
        <v>..</v>
      </c>
      <c r="N43" s="78" t="str">
        <f t="shared" si="20"/>
        <v>..</v>
      </c>
      <c r="P43" s="40">
        <f t="shared" ref="P43:AB43" si="21">IF(ISERROR((P11/$P11)*100),"..",(P11/$P11)*100)</f>
        <v>100</v>
      </c>
      <c r="Q43" s="38">
        <f t="shared" si="21"/>
        <v>70.559470392040907</v>
      </c>
      <c r="R43" s="39" t="str">
        <f t="shared" si="21"/>
        <v>..</v>
      </c>
      <c r="S43" s="40">
        <f t="shared" si="21"/>
        <v>70.559470392040907</v>
      </c>
      <c r="T43" s="46">
        <f t="shared" si="21"/>
        <v>1.7810046317904682</v>
      </c>
      <c r="U43" s="38" t="str">
        <f t="shared" si="21"/>
        <v>..</v>
      </c>
      <c r="V43" s="39" t="str">
        <f t="shared" si="21"/>
        <v>..</v>
      </c>
      <c r="W43" s="40">
        <f t="shared" si="21"/>
        <v>0</v>
      </c>
      <c r="X43" s="46">
        <f t="shared" si="21"/>
        <v>0.88297006505489373</v>
      </c>
      <c r="Y43" s="38" t="str">
        <f t="shared" si="21"/>
        <v>..</v>
      </c>
      <c r="Z43" s="76" t="str">
        <f t="shared" si="21"/>
        <v>..</v>
      </c>
      <c r="AA43" s="77" t="str">
        <f t="shared" si="21"/>
        <v>..</v>
      </c>
      <c r="AB43" s="76" t="str">
        <f t="shared" si="21"/>
        <v>..</v>
      </c>
      <c r="AD43" s="40">
        <f t="shared" ref="AD43:AP43" si="22">IF(ISERROR((AD11/$AD11)*100),"..",(AD11/$AD11)*100)</f>
        <v>100</v>
      </c>
      <c r="AE43" s="38">
        <f t="shared" si="22"/>
        <v>83.408575817716127</v>
      </c>
      <c r="AF43" s="39" t="str">
        <f t="shared" si="22"/>
        <v>..</v>
      </c>
      <c r="AG43" s="40">
        <f t="shared" si="22"/>
        <v>83.408575817716127</v>
      </c>
      <c r="AH43" s="46">
        <f t="shared" si="22"/>
        <v>6.4726486227105422</v>
      </c>
      <c r="AI43" s="38">
        <f t="shared" si="22"/>
        <v>1.9331665783295597</v>
      </c>
      <c r="AJ43" s="39" t="str">
        <f t="shared" si="22"/>
        <v>..</v>
      </c>
      <c r="AK43" s="40" t="str">
        <f t="shared" si="22"/>
        <v>..</v>
      </c>
      <c r="AL43" s="46">
        <f t="shared" si="22"/>
        <v>0.20823170459606768</v>
      </c>
      <c r="AM43" s="38">
        <f t="shared" si="22"/>
        <v>4.3312503397849147</v>
      </c>
      <c r="AN43" s="76" t="str">
        <f t="shared" si="22"/>
        <v>..</v>
      </c>
      <c r="AO43" s="77" t="str">
        <f t="shared" si="22"/>
        <v>..</v>
      </c>
      <c r="AP43" s="76" t="str">
        <f t="shared" si="22"/>
        <v>..</v>
      </c>
      <c r="AQ43" s="16"/>
    </row>
    <row r="44" spans="1:43">
      <c r="A44" s="9">
        <v>2005</v>
      </c>
      <c r="B44" s="25">
        <f t="shared" ref="B44:N44" si="23">IF(ISERROR((B12/$B12)*100),"..",(B12/$B12)*100)</f>
        <v>100</v>
      </c>
      <c r="C44" s="38">
        <f t="shared" si="23"/>
        <v>80.314384025393252</v>
      </c>
      <c r="D44" s="39" t="str">
        <f t="shared" si="23"/>
        <v>..</v>
      </c>
      <c r="E44" s="40">
        <f t="shared" si="23"/>
        <v>80.314384025393252</v>
      </c>
      <c r="F44" s="46">
        <f t="shared" si="23"/>
        <v>1.4073453399750249</v>
      </c>
      <c r="G44" s="38">
        <f t="shared" si="23"/>
        <v>0.33143008347595343</v>
      </c>
      <c r="H44" s="39" t="str">
        <f t="shared" si="23"/>
        <v>..</v>
      </c>
      <c r="I44" s="40" t="str">
        <f t="shared" si="23"/>
        <v>..</v>
      </c>
      <c r="J44" s="46">
        <f t="shared" si="23"/>
        <v>0.379752834703245</v>
      </c>
      <c r="K44" s="38">
        <f t="shared" si="23"/>
        <v>0.69616242179582655</v>
      </c>
      <c r="L44" s="76" t="str">
        <f t="shared" si="23"/>
        <v>..</v>
      </c>
      <c r="M44" s="77" t="str">
        <f t="shared" si="23"/>
        <v>..</v>
      </c>
      <c r="N44" s="78" t="str">
        <f t="shared" si="23"/>
        <v>..</v>
      </c>
      <c r="P44" s="40">
        <f t="shared" ref="P44:AB44" si="24">IF(ISERROR((P12/$P12)*100),"..",(P12/$P12)*100)</f>
        <v>100</v>
      </c>
      <c r="Q44" s="38">
        <f t="shared" si="24"/>
        <v>70.349259269605497</v>
      </c>
      <c r="R44" s="39" t="str">
        <f t="shared" si="24"/>
        <v>..</v>
      </c>
      <c r="S44" s="40">
        <f t="shared" si="24"/>
        <v>70.349259269605497</v>
      </c>
      <c r="T44" s="46">
        <f t="shared" si="24"/>
        <v>2.2792184631129744</v>
      </c>
      <c r="U44" s="38" t="str">
        <f t="shared" si="24"/>
        <v>..</v>
      </c>
      <c r="V44" s="39" t="str">
        <f t="shared" si="24"/>
        <v>..</v>
      </c>
      <c r="W44" s="40">
        <f t="shared" si="24"/>
        <v>0</v>
      </c>
      <c r="X44" s="46">
        <f t="shared" si="24"/>
        <v>1.3242392518425432</v>
      </c>
      <c r="Y44" s="38" t="str">
        <f t="shared" si="24"/>
        <v>..</v>
      </c>
      <c r="Z44" s="76" t="str">
        <f t="shared" si="24"/>
        <v>..</v>
      </c>
      <c r="AA44" s="77" t="str">
        <f t="shared" si="24"/>
        <v>..</v>
      </c>
      <c r="AB44" s="76" t="str">
        <f t="shared" si="24"/>
        <v>..</v>
      </c>
      <c r="AD44" s="40">
        <f t="shared" ref="AD44:AP44" si="25">IF(ISERROR((AD12/$AD12)*100),"..",(AD12/$AD12)*100)</f>
        <v>100</v>
      </c>
      <c r="AE44" s="38">
        <f t="shared" si="25"/>
        <v>83.687612965562892</v>
      </c>
      <c r="AF44" s="39" t="str">
        <f t="shared" si="25"/>
        <v>..</v>
      </c>
      <c r="AG44" s="40">
        <f t="shared" si="25"/>
        <v>83.687612965562892</v>
      </c>
      <c r="AH44" s="46">
        <f t="shared" si="25"/>
        <v>7.2351543564126475</v>
      </c>
      <c r="AI44" s="38">
        <f t="shared" si="25"/>
        <v>2.3655049625822864</v>
      </c>
      <c r="AJ44" s="39" t="str">
        <f t="shared" si="25"/>
        <v>..</v>
      </c>
      <c r="AK44" s="40" t="str">
        <f t="shared" si="25"/>
        <v>..</v>
      </c>
      <c r="AL44" s="46">
        <f t="shared" si="25"/>
        <v>0.19488756261982154</v>
      </c>
      <c r="AM44" s="38">
        <f t="shared" si="25"/>
        <v>4.6747618312105397</v>
      </c>
      <c r="AN44" s="76" t="str">
        <f t="shared" si="25"/>
        <v>..</v>
      </c>
      <c r="AO44" s="77" t="str">
        <f t="shared" si="25"/>
        <v>..</v>
      </c>
      <c r="AP44" s="76" t="str">
        <f t="shared" si="25"/>
        <v>..</v>
      </c>
      <c r="AQ44" s="16"/>
    </row>
    <row r="45" spans="1:43">
      <c r="A45" s="9">
        <v>2006</v>
      </c>
      <c r="B45" s="25">
        <f t="shared" ref="B45:N45" si="26">IF(ISERROR((B13/$B13)*100),"..",(B13/$B13)*100)</f>
        <v>100</v>
      </c>
      <c r="C45" s="38">
        <f t="shared" si="26"/>
        <v>80.171731431542028</v>
      </c>
      <c r="D45" s="39" t="str">
        <f t="shared" si="26"/>
        <v>..</v>
      </c>
      <c r="E45" s="40">
        <f t="shared" si="26"/>
        <v>80.171731431542028</v>
      </c>
      <c r="F45" s="46">
        <f t="shared" si="26"/>
        <v>1.5717209357090585</v>
      </c>
      <c r="G45" s="38">
        <f t="shared" si="26"/>
        <v>0.34132517030148407</v>
      </c>
      <c r="H45" s="39" t="str">
        <f t="shared" si="26"/>
        <v>..</v>
      </c>
      <c r="I45" s="40" t="str">
        <f t="shared" si="26"/>
        <v>..</v>
      </c>
      <c r="J45" s="46">
        <f t="shared" si="26"/>
        <v>0.37202520952431678</v>
      </c>
      <c r="K45" s="38">
        <f t="shared" si="26"/>
        <v>0.8583705558832575</v>
      </c>
      <c r="L45" s="76" t="str">
        <f t="shared" si="26"/>
        <v>..</v>
      </c>
      <c r="M45" s="77" t="str">
        <f t="shared" si="26"/>
        <v>..</v>
      </c>
      <c r="N45" s="78" t="str">
        <f t="shared" si="26"/>
        <v>..</v>
      </c>
      <c r="P45" s="40">
        <f t="shared" ref="P45:AB45" si="27">IF(ISERROR((P13/$P13)*100),"..",(P13/$P13)*100)</f>
        <v>100</v>
      </c>
      <c r="Q45" s="38">
        <f t="shared" si="27"/>
        <v>69.999729662366789</v>
      </c>
      <c r="R45" s="39" t="str">
        <f t="shared" si="27"/>
        <v>..</v>
      </c>
      <c r="S45" s="40">
        <f t="shared" si="27"/>
        <v>69.999729662366789</v>
      </c>
      <c r="T45" s="46">
        <f t="shared" si="27"/>
        <v>2.5095289348233112</v>
      </c>
      <c r="U45" s="38" t="str">
        <f t="shared" si="27"/>
        <v>..</v>
      </c>
      <c r="V45" s="39" t="str">
        <f t="shared" si="27"/>
        <v>..</v>
      </c>
      <c r="W45" s="40">
        <f t="shared" si="27"/>
        <v>0</v>
      </c>
      <c r="X45" s="46">
        <f t="shared" si="27"/>
        <v>1.1691037372028594</v>
      </c>
      <c r="Y45" s="38" t="str">
        <f t="shared" si="27"/>
        <v>..</v>
      </c>
      <c r="Z45" s="76" t="str">
        <f t="shared" si="27"/>
        <v>..</v>
      </c>
      <c r="AA45" s="77" t="str">
        <f t="shared" si="27"/>
        <v>..</v>
      </c>
      <c r="AB45" s="76" t="str">
        <f t="shared" si="27"/>
        <v>..</v>
      </c>
      <c r="AD45" s="40">
        <f t="shared" ref="AD45:AP45" si="28">IF(ISERROR((AD13/$AD13)*100),"..",(AD13/$AD13)*100)</f>
        <v>100</v>
      </c>
      <c r="AE45" s="38">
        <f t="shared" si="28"/>
        <v>84.073566514028329</v>
      </c>
      <c r="AF45" s="39" t="str">
        <f t="shared" si="28"/>
        <v>..</v>
      </c>
      <c r="AG45" s="40">
        <f t="shared" si="28"/>
        <v>84.073566514028329</v>
      </c>
      <c r="AH45" s="46">
        <f t="shared" si="28"/>
        <v>7.7541158958924052</v>
      </c>
      <c r="AI45" s="38">
        <f t="shared" si="28"/>
        <v>2.3300308066448427</v>
      </c>
      <c r="AJ45" s="39" t="str">
        <f t="shared" si="28"/>
        <v>..</v>
      </c>
      <c r="AK45" s="40" t="str">
        <f t="shared" si="28"/>
        <v>..</v>
      </c>
      <c r="AL45" s="46">
        <f t="shared" si="28"/>
        <v>0.1973291415470913</v>
      </c>
      <c r="AM45" s="38">
        <f t="shared" si="28"/>
        <v>5.2267559477004717</v>
      </c>
      <c r="AN45" s="76" t="str">
        <f t="shared" si="28"/>
        <v>..</v>
      </c>
      <c r="AO45" s="77" t="str">
        <f t="shared" si="28"/>
        <v>..</v>
      </c>
      <c r="AP45" s="76" t="str">
        <f t="shared" si="28"/>
        <v>..</v>
      </c>
      <c r="AQ45" s="16"/>
    </row>
    <row r="46" spans="1:43">
      <c r="A46" s="9">
        <v>2007</v>
      </c>
      <c r="B46" s="25">
        <f t="shared" ref="B46:N46" si="29">IF(ISERROR((B14/$B14)*100),"..",(B14/$B14)*100)</f>
        <v>100</v>
      </c>
      <c r="C46" s="38">
        <f t="shared" si="29"/>
        <v>80.090862691222185</v>
      </c>
      <c r="D46" s="39" t="str">
        <f t="shared" si="29"/>
        <v>..</v>
      </c>
      <c r="E46" s="40">
        <f t="shared" si="29"/>
        <v>80.090862691222185</v>
      </c>
      <c r="F46" s="46">
        <f t="shared" si="29"/>
        <v>1.5399887968292201</v>
      </c>
      <c r="G46" s="38">
        <f t="shared" si="29"/>
        <v>0.37333591557677837</v>
      </c>
      <c r="H46" s="39">
        <f t="shared" si="29"/>
        <v>0.24486257959395563</v>
      </c>
      <c r="I46" s="40">
        <f t="shared" si="29"/>
        <v>0.12847333598282271</v>
      </c>
      <c r="J46" s="46">
        <f t="shared" si="29"/>
        <v>0.36228741042002471</v>
      </c>
      <c r="K46" s="38">
        <f t="shared" si="29"/>
        <v>0.80436883312856955</v>
      </c>
      <c r="L46" s="76">
        <f t="shared" si="29"/>
        <v>0.65578560385830209</v>
      </c>
      <c r="M46" s="77">
        <f t="shared" si="29"/>
        <v>0.14858322927026743</v>
      </c>
      <c r="N46" s="78">
        <f t="shared" si="29"/>
        <v>1.0291181571389281</v>
      </c>
      <c r="P46" s="40">
        <f t="shared" ref="P46:AB46" si="30">IF(ISERROR((P14/$P14)*100),"..",(P14/$P14)*100)</f>
        <v>100</v>
      </c>
      <c r="Q46" s="38">
        <f t="shared" si="30"/>
        <v>70.193944135178057</v>
      </c>
      <c r="R46" s="39" t="str">
        <f t="shared" si="30"/>
        <v>..</v>
      </c>
      <c r="S46" s="40">
        <f t="shared" si="30"/>
        <v>70.193944135178057</v>
      </c>
      <c r="T46" s="46">
        <f t="shared" si="30"/>
        <v>2.6129484326713106</v>
      </c>
      <c r="U46" s="38" t="str">
        <f t="shared" si="30"/>
        <v>..</v>
      </c>
      <c r="V46" s="39" t="str">
        <f t="shared" si="30"/>
        <v>..</v>
      </c>
      <c r="W46" s="40">
        <f t="shared" si="30"/>
        <v>0</v>
      </c>
      <c r="X46" s="46">
        <f t="shared" si="30"/>
        <v>1.3073808604830082</v>
      </c>
      <c r="Y46" s="38" t="str">
        <f t="shared" si="30"/>
        <v>..</v>
      </c>
      <c r="Z46" s="76" t="str">
        <f t="shared" si="30"/>
        <v>..</v>
      </c>
      <c r="AA46" s="77">
        <f t="shared" si="30"/>
        <v>0.15309334031017591</v>
      </c>
      <c r="AB46" s="76">
        <f t="shared" si="30"/>
        <v>1.1524742318781263</v>
      </c>
      <c r="AD46" s="40">
        <f t="shared" ref="AD46:AP46" si="31">IF(ISERROR((AD14/$AD14)*100),"..",(AD14/$AD14)*100)</f>
        <v>100</v>
      </c>
      <c r="AE46" s="38">
        <f t="shared" si="31"/>
        <v>83.517130502739462</v>
      </c>
      <c r="AF46" s="39" t="str">
        <f t="shared" si="31"/>
        <v>..</v>
      </c>
      <c r="AG46" s="40">
        <f t="shared" si="31"/>
        <v>83.517130502739462</v>
      </c>
      <c r="AH46" s="46">
        <f t="shared" si="31"/>
        <v>7.1732698313192689</v>
      </c>
      <c r="AI46" s="38">
        <f t="shared" si="31"/>
        <v>2.4429886056097887</v>
      </c>
      <c r="AJ46" s="39" t="str">
        <f t="shared" si="31"/>
        <v>..</v>
      </c>
      <c r="AK46" s="40" t="str">
        <f t="shared" si="31"/>
        <v>..</v>
      </c>
      <c r="AL46" s="46">
        <f t="shared" si="31"/>
        <v>0.19406120132824112</v>
      </c>
      <c r="AM46" s="38">
        <f t="shared" si="31"/>
        <v>4.5362200243812394</v>
      </c>
      <c r="AN46" s="76">
        <f t="shared" si="31"/>
        <v>4.3972743078746772</v>
      </c>
      <c r="AO46" s="77">
        <f t="shared" si="31"/>
        <v>0.13894571650656179</v>
      </c>
      <c r="AP46" s="76">
        <f t="shared" si="31"/>
        <v>6.8402629134844659</v>
      </c>
      <c r="AQ46" s="16"/>
    </row>
    <row r="47" spans="1:43">
      <c r="A47" s="9">
        <v>2008</v>
      </c>
      <c r="B47" s="25">
        <f t="shared" ref="B47:N47" si="32">IF(ISERROR((B15/$B15)*100),"..",(B15/$B15)*100)</f>
        <v>100</v>
      </c>
      <c r="C47" s="38">
        <f t="shared" si="32"/>
        <v>79.794895480033006</v>
      </c>
      <c r="D47" s="39" t="str">
        <f t="shared" si="32"/>
        <v>..</v>
      </c>
      <c r="E47" s="40">
        <f t="shared" si="32"/>
        <v>79.794895480033006</v>
      </c>
      <c r="F47" s="46">
        <f t="shared" si="32"/>
        <v>1.6735955173544985</v>
      </c>
      <c r="G47" s="38">
        <f t="shared" si="32"/>
        <v>0.46286699878164572</v>
      </c>
      <c r="H47" s="39">
        <f t="shared" si="32"/>
        <v>0.33412990400200288</v>
      </c>
      <c r="I47" s="40">
        <f t="shared" si="32"/>
        <v>0.12873377347485765</v>
      </c>
      <c r="J47" s="46">
        <f t="shared" si="32"/>
        <v>0.3864238478451823</v>
      </c>
      <c r="K47" s="38">
        <f t="shared" si="32"/>
        <v>0.82430799203245553</v>
      </c>
      <c r="L47" s="76">
        <f t="shared" si="32"/>
        <v>0.65338036256625132</v>
      </c>
      <c r="M47" s="77">
        <f t="shared" si="32"/>
        <v>0.17092430816141901</v>
      </c>
      <c r="N47" s="78">
        <f t="shared" si="32"/>
        <v>1.1162473613478969</v>
      </c>
      <c r="P47" s="40">
        <f t="shared" ref="P47:AB47" si="33">IF(ISERROR((P15/$P15)*100),"..",(P15/$P15)*100)</f>
        <v>100</v>
      </c>
      <c r="Q47" s="38">
        <f t="shared" si="33"/>
        <v>69.188842742142228</v>
      </c>
      <c r="R47" s="39" t="str">
        <f t="shared" si="33"/>
        <v>..</v>
      </c>
      <c r="S47" s="40">
        <f t="shared" si="33"/>
        <v>69.188842742142228</v>
      </c>
      <c r="T47" s="46">
        <f t="shared" si="33"/>
        <v>2.7331692560118954</v>
      </c>
      <c r="U47" s="38" t="str">
        <f t="shared" si="33"/>
        <v>..</v>
      </c>
      <c r="V47" s="39" t="str">
        <f t="shared" si="33"/>
        <v>..</v>
      </c>
      <c r="W47" s="40">
        <f t="shared" si="33"/>
        <v>0</v>
      </c>
      <c r="X47" s="46">
        <f t="shared" si="33"/>
        <v>1.3685074091165463</v>
      </c>
      <c r="Y47" s="38" t="str">
        <f t="shared" si="33"/>
        <v>..</v>
      </c>
      <c r="Z47" s="76" t="str">
        <f t="shared" si="33"/>
        <v>..</v>
      </c>
      <c r="AA47" s="77">
        <f t="shared" si="33"/>
        <v>0.14972055581192636</v>
      </c>
      <c r="AB47" s="76">
        <f t="shared" si="33"/>
        <v>1.2149412910834232</v>
      </c>
      <c r="AD47" s="40">
        <f t="shared" ref="AD47:AP47" si="34">IF(ISERROR((AD15/$AD15)*100),"..",(AD15/$AD15)*100)</f>
        <v>100</v>
      </c>
      <c r="AE47" s="38">
        <f t="shared" si="34"/>
        <v>83.346078072077361</v>
      </c>
      <c r="AF47" s="39" t="str">
        <f t="shared" si="34"/>
        <v>..</v>
      </c>
      <c r="AG47" s="40">
        <f t="shared" si="34"/>
        <v>83.346078072077361</v>
      </c>
      <c r="AH47" s="46">
        <f t="shared" si="34"/>
        <v>7.7105712385332819</v>
      </c>
      <c r="AI47" s="38">
        <f t="shared" si="34"/>
        <v>3.0003221216598575</v>
      </c>
      <c r="AJ47" s="39" t="str">
        <f t="shared" si="34"/>
        <v>..</v>
      </c>
      <c r="AK47" s="40" t="str">
        <f t="shared" si="34"/>
        <v>..</v>
      </c>
      <c r="AL47" s="46">
        <f t="shared" si="34"/>
        <v>0.21179047804247003</v>
      </c>
      <c r="AM47" s="38">
        <f t="shared" si="34"/>
        <v>4.4984586388309538</v>
      </c>
      <c r="AN47" s="76">
        <f t="shared" si="34"/>
        <v>4.3251473854888447</v>
      </c>
      <c r="AO47" s="77">
        <f t="shared" si="34"/>
        <v>0.17333704370718961</v>
      </c>
      <c r="AP47" s="76">
        <f t="shared" si="34"/>
        <v>7.3254437167836226</v>
      </c>
      <c r="AQ47" s="16"/>
    </row>
    <row r="48" spans="1:43">
      <c r="A48" s="9">
        <v>2009</v>
      </c>
      <c r="B48" s="25">
        <f t="shared" ref="B48:N48" si="35">IF(ISERROR((B16/$B16)*100),"..",(B16/$B16)*100)</f>
        <v>100</v>
      </c>
      <c r="C48" s="38">
        <f t="shared" si="35"/>
        <v>78.700122372048199</v>
      </c>
      <c r="D48" s="39" t="str">
        <f t="shared" si="35"/>
        <v>..</v>
      </c>
      <c r="E48" s="40">
        <f t="shared" si="35"/>
        <v>78.700122372048199</v>
      </c>
      <c r="F48" s="46">
        <f t="shared" si="35"/>
        <v>1.4851263214218571</v>
      </c>
      <c r="G48" s="38">
        <f t="shared" si="35"/>
        <v>0.43990582103931536</v>
      </c>
      <c r="H48" s="39">
        <f t="shared" si="35"/>
        <v>0.30276580110995649</v>
      </c>
      <c r="I48" s="40">
        <f t="shared" si="35"/>
        <v>0.1371400199293589</v>
      </c>
      <c r="J48" s="46">
        <f t="shared" si="35"/>
        <v>0.35098810091940869</v>
      </c>
      <c r="K48" s="38">
        <f t="shared" si="35"/>
        <v>0.69423239946313298</v>
      </c>
      <c r="L48" s="76">
        <f t="shared" si="35"/>
        <v>0.55063978475741471</v>
      </c>
      <c r="M48" s="77">
        <f t="shared" si="35"/>
        <v>0.1435926147057183</v>
      </c>
      <c r="N48" s="78">
        <f t="shared" si="35"/>
        <v>0.99054560579673023</v>
      </c>
      <c r="P48" s="40">
        <f t="shared" ref="P48:AB48" si="36">IF(ISERROR((P16/$P16)*100),"..",(P16/$P16)*100)</f>
        <v>100</v>
      </c>
      <c r="Q48" s="38">
        <f t="shared" si="36"/>
        <v>67.691624860459171</v>
      </c>
      <c r="R48" s="39" t="str">
        <f t="shared" si="36"/>
        <v>..</v>
      </c>
      <c r="S48" s="40">
        <f t="shared" si="36"/>
        <v>67.691624860459171</v>
      </c>
      <c r="T48" s="46">
        <f t="shared" si="36"/>
        <v>2.2173205471345376</v>
      </c>
      <c r="U48" s="38" t="str">
        <f t="shared" si="36"/>
        <v>..</v>
      </c>
      <c r="V48" s="39" t="str">
        <f t="shared" si="36"/>
        <v>..</v>
      </c>
      <c r="W48" s="40">
        <f t="shared" si="36"/>
        <v>0</v>
      </c>
      <c r="X48" s="46">
        <f t="shared" si="36"/>
        <v>1.2621215585533485</v>
      </c>
      <c r="Y48" s="38" t="str">
        <f t="shared" si="36"/>
        <v>..</v>
      </c>
      <c r="Z48" s="76" t="str">
        <f t="shared" si="36"/>
        <v>..</v>
      </c>
      <c r="AA48" s="77">
        <f t="shared" si="36"/>
        <v>0.11580207394655082</v>
      </c>
      <c r="AB48" s="76">
        <f t="shared" si="36"/>
        <v>0.83939691463463839</v>
      </c>
      <c r="AD48" s="40">
        <f t="shared" ref="AD48:AP48" si="37">IF(ISERROR((AD16/$AD16)*100),"..",(AD16/$AD16)*100)</f>
        <v>100</v>
      </c>
      <c r="AE48" s="38">
        <f t="shared" si="37"/>
        <v>82.371433760437441</v>
      </c>
      <c r="AF48" s="39" t="str">
        <f t="shared" si="37"/>
        <v>..</v>
      </c>
      <c r="AG48" s="40">
        <f t="shared" si="37"/>
        <v>82.371433760437441</v>
      </c>
      <c r="AH48" s="46">
        <f t="shared" si="37"/>
        <v>7.0458855975796224</v>
      </c>
      <c r="AI48" s="38">
        <f t="shared" si="37"/>
        <v>3.0430352159699674</v>
      </c>
      <c r="AJ48" s="39" t="str">
        <f t="shared" si="37"/>
        <v>..</v>
      </c>
      <c r="AK48" s="40" t="str">
        <f t="shared" si="37"/>
        <v>..</v>
      </c>
      <c r="AL48" s="46">
        <f t="shared" si="37"/>
        <v>0.20806915737021031</v>
      </c>
      <c r="AM48" s="38">
        <f t="shared" si="37"/>
        <v>3.7947812242394448</v>
      </c>
      <c r="AN48" s="76">
        <f t="shared" si="37"/>
        <v>3.6408432170487837</v>
      </c>
      <c r="AO48" s="77">
        <f t="shared" si="37"/>
        <v>0.15393800719066128</v>
      </c>
      <c r="AP48" s="76">
        <f t="shared" si="37"/>
        <v>6.6838784330187497</v>
      </c>
      <c r="AQ48" s="16"/>
    </row>
    <row r="49" spans="1:43">
      <c r="A49" s="9">
        <v>2010</v>
      </c>
      <c r="B49" s="25">
        <f t="shared" ref="B49:N49" si="38">IF(ISERROR((B17/$B17)*100),"..",(B17/$B17)*100)</f>
        <v>100</v>
      </c>
      <c r="C49" s="38">
        <f t="shared" si="38"/>
        <v>78.778576782551198</v>
      </c>
      <c r="D49" s="39" t="str">
        <f t="shared" si="38"/>
        <v>..</v>
      </c>
      <c r="E49" s="40">
        <f t="shared" si="38"/>
        <v>78.778576782551198</v>
      </c>
      <c r="F49" s="46">
        <f t="shared" si="38"/>
        <v>1.5451452346460117</v>
      </c>
      <c r="G49" s="38">
        <f t="shared" si="38"/>
        <v>0.40130652560982483</v>
      </c>
      <c r="H49" s="39">
        <f t="shared" si="38"/>
        <v>0.30062070040796302</v>
      </c>
      <c r="I49" s="40">
        <f t="shared" si="38"/>
        <v>0.10068244455433803</v>
      </c>
      <c r="J49" s="46">
        <f t="shared" si="38"/>
        <v>0.38193541529834957</v>
      </c>
      <c r="K49" s="38">
        <f t="shared" si="38"/>
        <v>0.76190329373783727</v>
      </c>
      <c r="L49" s="76">
        <f t="shared" si="38"/>
        <v>0.59955445770154092</v>
      </c>
      <c r="M49" s="77">
        <f t="shared" si="38"/>
        <v>0.16235221668382008</v>
      </c>
      <c r="N49" s="78">
        <f t="shared" si="38"/>
        <v>1.0008576026638418</v>
      </c>
      <c r="P49" s="40">
        <f t="shared" ref="P49:AB49" si="39">IF(ISERROR((P17/$P17)*100),"..",(P17/$P17)*100)</f>
        <v>100</v>
      </c>
      <c r="Q49" s="38">
        <f t="shared" si="39"/>
        <v>68.393123146158018</v>
      </c>
      <c r="R49" s="39" t="str">
        <f t="shared" si="39"/>
        <v>..</v>
      </c>
      <c r="S49" s="40">
        <f t="shared" si="39"/>
        <v>68.393123146158018</v>
      </c>
      <c r="T49" s="46">
        <f t="shared" si="39"/>
        <v>2.971383093746482</v>
      </c>
      <c r="U49" s="38" t="str">
        <f t="shared" si="39"/>
        <v>..</v>
      </c>
      <c r="V49" s="39" t="str">
        <f t="shared" si="39"/>
        <v>..</v>
      </c>
      <c r="W49" s="40">
        <f t="shared" si="39"/>
        <v>0</v>
      </c>
      <c r="X49" s="46">
        <f t="shared" si="39"/>
        <v>1.628632090413821</v>
      </c>
      <c r="Y49" s="38" t="str">
        <f t="shared" si="39"/>
        <v>..</v>
      </c>
      <c r="Z49" s="76" t="str">
        <f t="shared" si="39"/>
        <v>..</v>
      </c>
      <c r="AA49" s="77">
        <f t="shared" si="39"/>
        <v>7.2517455239451592E-2</v>
      </c>
      <c r="AB49" s="76">
        <f t="shared" si="39"/>
        <v>1.2702335480932097</v>
      </c>
      <c r="AD49" s="40">
        <f t="shared" ref="AD49:AP49" si="40">IF(ISERROR((AD17/$AD17)*100),"..",(AD17/$AD17)*100)</f>
        <v>100</v>
      </c>
      <c r="AE49" s="38">
        <f t="shared" si="40"/>
        <v>82.49920133868801</v>
      </c>
      <c r="AF49" s="39" t="str">
        <f t="shared" si="40"/>
        <v>..</v>
      </c>
      <c r="AG49" s="40">
        <f t="shared" si="40"/>
        <v>82.49920133868801</v>
      </c>
      <c r="AH49" s="46">
        <f t="shared" si="40"/>
        <v>7.1009790015887253</v>
      </c>
      <c r="AI49" s="38">
        <f t="shared" si="40"/>
        <v>2.8288865788089965</v>
      </c>
      <c r="AJ49" s="39" t="str">
        <f t="shared" si="40"/>
        <v>..</v>
      </c>
      <c r="AK49" s="40" t="str">
        <f t="shared" si="40"/>
        <v>..</v>
      </c>
      <c r="AL49" s="46">
        <f t="shared" si="40"/>
        <v>0.19393565516961578</v>
      </c>
      <c r="AM49" s="38">
        <f t="shared" si="40"/>
        <v>4.0781567676101114</v>
      </c>
      <c r="AN49" s="76">
        <f t="shared" si="40"/>
        <v>3.8982732525975639</v>
      </c>
      <c r="AO49" s="77">
        <f t="shared" si="40"/>
        <v>0.17991038334936926</v>
      </c>
      <c r="AP49" s="76">
        <f t="shared" si="40"/>
        <v>6.7271329630697387</v>
      </c>
      <c r="AQ49" s="16"/>
    </row>
    <row r="50" spans="1:43">
      <c r="A50" s="9">
        <v>2011</v>
      </c>
      <c r="B50" s="25">
        <f t="shared" ref="B50:N50" si="41">IF(ISERROR((B18/$B18)*100),"..",(B18/$B18)*100)</f>
        <v>100</v>
      </c>
      <c r="C50" s="38">
        <f t="shared" si="41"/>
        <v>79.022551573385641</v>
      </c>
      <c r="D50" s="39" t="str">
        <f t="shared" si="41"/>
        <v>..</v>
      </c>
      <c r="E50" s="40">
        <f t="shared" si="41"/>
        <v>79.022551573385641</v>
      </c>
      <c r="F50" s="46">
        <f t="shared" si="41"/>
        <v>1.7158902848474316</v>
      </c>
      <c r="G50" s="38">
        <f t="shared" si="41"/>
        <v>0.44721566958931441</v>
      </c>
      <c r="H50" s="39">
        <f t="shared" si="41"/>
        <v>0.33537928227428226</v>
      </c>
      <c r="I50" s="40">
        <f t="shared" si="41"/>
        <v>0.11183305706706261</v>
      </c>
      <c r="J50" s="46">
        <f t="shared" si="41"/>
        <v>0.42280828222013239</v>
      </c>
      <c r="K50" s="38">
        <f t="shared" si="41"/>
        <v>0.84586300279001514</v>
      </c>
      <c r="L50" s="76">
        <f t="shared" si="41"/>
        <v>0.66083775584713278</v>
      </c>
      <c r="M50" s="77">
        <f t="shared" si="41"/>
        <v>0.1850252469428823</v>
      </c>
      <c r="N50" s="78">
        <f t="shared" si="41"/>
        <v>1.108056755684417</v>
      </c>
      <c r="P50" s="40">
        <f t="shared" ref="P50:AB50" si="42">IF(ISERROR((P18/$P18)*100),"..",(P18/$P18)*100)</f>
        <v>100</v>
      </c>
      <c r="Q50" s="38">
        <f t="shared" si="42"/>
        <v>69.017868533819637</v>
      </c>
      <c r="R50" s="39" t="str">
        <f t="shared" si="42"/>
        <v>..</v>
      </c>
      <c r="S50" s="40">
        <f t="shared" si="42"/>
        <v>69.017868533819637</v>
      </c>
      <c r="T50" s="46">
        <f t="shared" si="42"/>
        <v>3.956943412557254</v>
      </c>
      <c r="U50" s="38" t="str">
        <f t="shared" si="42"/>
        <v>..</v>
      </c>
      <c r="V50" s="39" t="str">
        <f t="shared" si="42"/>
        <v>..</v>
      </c>
      <c r="W50" s="40">
        <f t="shared" si="42"/>
        <v>0</v>
      </c>
      <c r="X50" s="46">
        <f t="shared" si="42"/>
        <v>2.2016094938624602</v>
      </c>
      <c r="Y50" s="38" t="str">
        <f t="shared" si="42"/>
        <v>..</v>
      </c>
      <c r="Z50" s="76" t="str">
        <f t="shared" si="42"/>
        <v>..</v>
      </c>
      <c r="AA50" s="77">
        <f t="shared" si="42"/>
        <v>9.0806072749923084E-2</v>
      </c>
      <c r="AB50" s="76">
        <f t="shared" si="42"/>
        <v>1.6645278459448711</v>
      </c>
      <c r="AD50" s="40">
        <f t="shared" ref="AD50:AP50" si="43">IF(ISERROR((AD18/$AD18)*100),"..",(AD18/$AD18)*100)</f>
        <v>100</v>
      </c>
      <c r="AE50" s="38">
        <f t="shared" si="43"/>
        <v>82.7742910354538</v>
      </c>
      <c r="AF50" s="39" t="str">
        <f t="shared" si="43"/>
        <v>..</v>
      </c>
      <c r="AG50" s="40">
        <f t="shared" si="43"/>
        <v>82.7742910354538</v>
      </c>
      <c r="AH50" s="46">
        <f t="shared" si="43"/>
        <v>7.64239704776364</v>
      </c>
      <c r="AI50" s="38">
        <f t="shared" si="43"/>
        <v>3.016422083263969</v>
      </c>
      <c r="AJ50" s="39" t="str">
        <f t="shared" si="43"/>
        <v>..</v>
      </c>
      <c r="AK50" s="40" t="str">
        <f t="shared" si="43"/>
        <v>..</v>
      </c>
      <c r="AL50" s="46">
        <f t="shared" si="43"/>
        <v>0.20109821515105253</v>
      </c>
      <c r="AM50" s="38">
        <f t="shared" si="43"/>
        <v>4.4248767493486172</v>
      </c>
      <c r="AN50" s="76">
        <f t="shared" si="43"/>
        <v>4.2176412539793224</v>
      </c>
      <c r="AO50" s="77">
        <f t="shared" si="43"/>
        <v>0.2072354953692942</v>
      </c>
      <c r="AP50" s="76">
        <f t="shared" si="43"/>
        <v>7.2340633372432936</v>
      </c>
      <c r="AQ50" s="16"/>
    </row>
    <row r="51" spans="1:43">
      <c r="A51" s="9">
        <v>2012</v>
      </c>
      <c r="B51" s="25">
        <f t="shared" ref="B51:N51" si="44">IF(ISERROR((B19/$B19)*100),"..",(B19/$B19)*100)</f>
        <v>100</v>
      </c>
      <c r="C51" s="38">
        <f t="shared" si="44"/>
        <v>79.051492744790693</v>
      </c>
      <c r="D51" s="39" t="str">
        <f t="shared" si="44"/>
        <v>..</v>
      </c>
      <c r="E51" s="40">
        <f t="shared" si="44"/>
        <v>79.051492744790693</v>
      </c>
      <c r="F51" s="46">
        <f t="shared" si="44"/>
        <v>1.7393262654840516</v>
      </c>
      <c r="G51" s="38">
        <f t="shared" si="44"/>
        <v>0.46740087700407917</v>
      </c>
      <c r="H51" s="39">
        <f t="shared" si="44"/>
        <v>0.35168437885557263</v>
      </c>
      <c r="I51" s="40">
        <f t="shared" si="44"/>
        <v>0.11571977243327916</v>
      </c>
      <c r="J51" s="46">
        <f t="shared" si="44"/>
        <v>0.45141581874423903</v>
      </c>
      <c r="K51" s="38">
        <f t="shared" si="44"/>
        <v>0.82050956973573341</v>
      </c>
      <c r="L51" s="76">
        <f t="shared" si="44"/>
        <v>0.65162196116495252</v>
      </c>
      <c r="M51" s="77">
        <f t="shared" si="44"/>
        <v>0.16888433428600833</v>
      </c>
      <c r="N51" s="78">
        <f t="shared" si="44"/>
        <v>1.1190261124538043</v>
      </c>
      <c r="P51" s="40">
        <f t="shared" ref="P51:AB51" si="45">IF(ISERROR((P19/$P19)*100),"..",(P19/$P19)*100)</f>
        <v>100</v>
      </c>
      <c r="Q51" s="38">
        <f t="shared" si="45"/>
        <v>69.283513190172926</v>
      </c>
      <c r="R51" s="39" t="str">
        <f t="shared" si="45"/>
        <v>..</v>
      </c>
      <c r="S51" s="40">
        <f t="shared" si="45"/>
        <v>69.283513190172926</v>
      </c>
      <c r="T51" s="46">
        <f t="shared" si="45"/>
        <v>4.3895542047830238</v>
      </c>
      <c r="U51" s="38" t="str">
        <f t="shared" si="45"/>
        <v>..</v>
      </c>
      <c r="V51" s="39" t="str">
        <f t="shared" si="45"/>
        <v>..</v>
      </c>
      <c r="W51" s="40">
        <f t="shared" si="45"/>
        <v>0</v>
      </c>
      <c r="X51" s="46">
        <f t="shared" si="45"/>
        <v>2.5365252383656993</v>
      </c>
      <c r="Y51" s="38" t="str">
        <f t="shared" si="45"/>
        <v>..</v>
      </c>
      <c r="Z51" s="76" t="str">
        <f t="shared" si="45"/>
        <v>..</v>
      </c>
      <c r="AA51" s="77">
        <f t="shared" si="45"/>
        <v>7.9273966477746496E-2</v>
      </c>
      <c r="AB51" s="76">
        <f t="shared" si="45"/>
        <v>1.7737549999395776</v>
      </c>
      <c r="AD51" s="40">
        <f t="shared" ref="AD51:AP51" si="46">IF(ISERROR((AD19/$AD19)*100),"..",(AD19/$AD19)*100)</f>
        <v>100</v>
      </c>
      <c r="AE51" s="38">
        <f t="shared" si="46"/>
        <v>82.737467565330263</v>
      </c>
      <c r="AF51" s="39" t="str">
        <f t="shared" si="46"/>
        <v>..</v>
      </c>
      <c r="AG51" s="40">
        <f t="shared" si="46"/>
        <v>82.737467565330263</v>
      </c>
      <c r="AH51" s="46">
        <f t="shared" si="46"/>
        <v>7.5699085456770465</v>
      </c>
      <c r="AI51" s="38">
        <f t="shared" si="46"/>
        <v>3.073043433069814</v>
      </c>
      <c r="AJ51" s="39" t="str">
        <f t="shared" si="46"/>
        <v>..</v>
      </c>
      <c r="AK51" s="40" t="str">
        <f t="shared" si="46"/>
        <v>..</v>
      </c>
      <c r="AL51" s="46">
        <f t="shared" si="46"/>
        <v>0.20829956333066474</v>
      </c>
      <c r="AM51" s="38">
        <f t="shared" si="46"/>
        <v>4.2885655492765693</v>
      </c>
      <c r="AN51" s="76">
        <f t="shared" si="46"/>
        <v>4.0915755856182479</v>
      </c>
      <c r="AO51" s="77">
        <f t="shared" si="46"/>
        <v>0.19698996365832139</v>
      </c>
      <c r="AP51" s="76">
        <f t="shared" si="46"/>
        <v>7.1646190186880618</v>
      </c>
      <c r="AQ51" s="16"/>
    </row>
  </sheetData>
  <mergeCells count="10">
    <mergeCell ref="B38:N38"/>
    <mergeCell ref="P38:AB38"/>
    <mergeCell ref="AD38:AP38"/>
    <mergeCell ref="B6:N6"/>
    <mergeCell ref="P6:AB6"/>
    <mergeCell ref="AD6:AP6"/>
    <mergeCell ref="C30:N31"/>
    <mergeCell ref="Q30:AB31"/>
    <mergeCell ref="AE30:AP31"/>
    <mergeCell ref="C27:N28"/>
  </mergeCells>
  <pageMargins left="0.70866141732283472" right="0.70866141732283472" top="0.74803149606299213" bottom="0.74803149606299213" header="0.31496062992125984" footer="0.31496062992125984"/>
  <pageSetup scale="55" orientation="landscape" horizontalDpi="300" verticalDpi="300" r:id="rId1"/>
  <colBreaks count="1" manualBreakCount="1">
    <brk id="29" max="1048575" man="1"/>
  </colBreaks>
</worksheet>
</file>

<file path=xl/worksheets/sheet5.xml><?xml version="1.0" encoding="utf-8"?>
<worksheet xmlns="http://schemas.openxmlformats.org/spreadsheetml/2006/main" xmlns:r="http://schemas.openxmlformats.org/officeDocument/2006/relationships">
  <dimension ref="A1:AQ49"/>
  <sheetViews>
    <sheetView zoomScaleNormal="100" workbookViewId="0"/>
  </sheetViews>
  <sheetFormatPr defaultRowHeight="15"/>
  <cols>
    <col min="1" max="1" width="11.7109375" customWidth="1"/>
    <col min="2" max="14" width="15.7109375" customWidth="1"/>
    <col min="15" max="15" width="4.7109375" customWidth="1"/>
    <col min="16" max="28" width="15.7109375" customWidth="1"/>
    <col min="29" max="29" width="4.7109375" customWidth="1"/>
    <col min="30" max="42" width="15.7109375" customWidth="1"/>
    <col min="43" max="43" width="4.7109375" customWidth="1"/>
  </cols>
  <sheetData>
    <row r="1" spans="1:43">
      <c r="B1" s="11" t="str">
        <f>ToC!B19</f>
        <v>Appendix Table 10: Jobs in Oil and Gas Extraction in Canada, 2000-2012</v>
      </c>
      <c r="O1" s="72">
        <v>1</v>
      </c>
      <c r="P1" s="11" t="str">
        <f>ToC!B20</f>
        <v>Appendix Table 11: Jobs in Oil and Gas Extraction in Newfoundland and Labrador, 2000-2012</v>
      </c>
      <c r="AC1" s="72">
        <v>2</v>
      </c>
      <c r="AD1" s="11" t="str">
        <f>ToC!B21</f>
        <v>Appendix Table 12: Jobs in Oil and Gas Extraction in Alberta, 2000-2012</v>
      </c>
      <c r="AQ1" s="72">
        <v>3</v>
      </c>
    </row>
    <row r="3" spans="1:43" ht="75">
      <c r="A3" s="8"/>
      <c r="B3" s="21" t="s">
        <v>7</v>
      </c>
      <c r="C3" s="26" t="s">
        <v>8</v>
      </c>
      <c r="D3" s="19" t="s">
        <v>9</v>
      </c>
      <c r="E3" s="27" t="s">
        <v>0</v>
      </c>
      <c r="F3" s="41" t="s">
        <v>10</v>
      </c>
      <c r="G3" s="26" t="s">
        <v>11</v>
      </c>
      <c r="H3" s="19" t="s">
        <v>12</v>
      </c>
      <c r="I3" s="27" t="s">
        <v>13</v>
      </c>
      <c r="J3" s="41" t="s">
        <v>19</v>
      </c>
      <c r="K3" s="26" t="s">
        <v>5</v>
      </c>
      <c r="L3" s="19" t="s">
        <v>14</v>
      </c>
      <c r="M3" s="27" t="s">
        <v>6</v>
      </c>
      <c r="N3" s="19" t="s">
        <v>15</v>
      </c>
      <c r="P3" s="27" t="s">
        <v>7</v>
      </c>
      <c r="Q3" s="26" t="s">
        <v>8</v>
      </c>
      <c r="R3" s="19" t="s">
        <v>9</v>
      </c>
      <c r="S3" s="27" t="s">
        <v>0</v>
      </c>
      <c r="T3" s="41" t="s">
        <v>10</v>
      </c>
      <c r="U3" s="26" t="s">
        <v>11</v>
      </c>
      <c r="V3" s="19" t="s">
        <v>12</v>
      </c>
      <c r="W3" s="27" t="s">
        <v>13</v>
      </c>
      <c r="X3" s="41" t="s">
        <v>19</v>
      </c>
      <c r="Y3" s="26" t="s">
        <v>5</v>
      </c>
      <c r="Z3" s="19" t="s">
        <v>14</v>
      </c>
      <c r="AA3" s="27" t="s">
        <v>6</v>
      </c>
      <c r="AB3" s="19" t="s">
        <v>15</v>
      </c>
      <c r="AD3" s="27" t="s">
        <v>7</v>
      </c>
      <c r="AE3" s="26" t="s">
        <v>8</v>
      </c>
      <c r="AF3" s="19" t="s">
        <v>9</v>
      </c>
      <c r="AG3" s="27" t="s">
        <v>0</v>
      </c>
      <c r="AH3" s="41" t="s">
        <v>10</v>
      </c>
      <c r="AI3" s="26" t="s">
        <v>11</v>
      </c>
      <c r="AJ3" s="19" t="s">
        <v>12</v>
      </c>
      <c r="AK3" s="27" t="s">
        <v>13</v>
      </c>
      <c r="AL3" s="41" t="s">
        <v>19</v>
      </c>
      <c r="AM3" s="26" t="s">
        <v>5</v>
      </c>
      <c r="AN3" s="19" t="s">
        <v>14</v>
      </c>
      <c r="AO3" s="27" t="s">
        <v>6</v>
      </c>
      <c r="AP3" s="19" t="s">
        <v>15</v>
      </c>
    </row>
    <row r="4" spans="1:43">
      <c r="A4" s="12" t="s">
        <v>35</v>
      </c>
      <c r="B4" s="22" t="s">
        <v>1</v>
      </c>
      <c r="C4" s="28" t="s">
        <v>1</v>
      </c>
      <c r="D4" s="6" t="s">
        <v>1</v>
      </c>
      <c r="E4" s="29" t="s">
        <v>1</v>
      </c>
      <c r="F4" s="42">
        <v>21</v>
      </c>
      <c r="G4" s="28">
        <v>211</v>
      </c>
      <c r="H4" s="6">
        <v>211113</v>
      </c>
      <c r="I4" s="29">
        <v>211114</v>
      </c>
      <c r="J4" s="42">
        <v>212</v>
      </c>
      <c r="K4" s="28">
        <v>213</v>
      </c>
      <c r="L4" s="6" t="s">
        <v>1</v>
      </c>
      <c r="M4" s="29" t="s">
        <v>1</v>
      </c>
      <c r="N4" s="6" t="s">
        <v>1</v>
      </c>
      <c r="P4" s="29" t="s">
        <v>1</v>
      </c>
      <c r="Q4" s="28" t="s">
        <v>1</v>
      </c>
      <c r="R4" s="6" t="s">
        <v>1</v>
      </c>
      <c r="S4" s="29" t="s">
        <v>1</v>
      </c>
      <c r="T4" s="42">
        <v>21</v>
      </c>
      <c r="U4" s="28">
        <v>211</v>
      </c>
      <c r="V4" s="6">
        <v>211113</v>
      </c>
      <c r="W4" s="29">
        <v>211114</v>
      </c>
      <c r="X4" s="42">
        <v>212</v>
      </c>
      <c r="Y4" s="28">
        <v>213</v>
      </c>
      <c r="Z4" s="6" t="s">
        <v>1</v>
      </c>
      <c r="AA4" s="29" t="s">
        <v>1</v>
      </c>
      <c r="AB4" s="6" t="s">
        <v>1</v>
      </c>
      <c r="AD4" s="29" t="s">
        <v>1</v>
      </c>
      <c r="AE4" s="28" t="s">
        <v>1</v>
      </c>
      <c r="AF4" s="6" t="s">
        <v>1</v>
      </c>
      <c r="AG4" s="29" t="s">
        <v>1</v>
      </c>
      <c r="AH4" s="42">
        <v>21</v>
      </c>
      <c r="AI4" s="28">
        <v>211</v>
      </c>
      <c r="AJ4" s="6">
        <v>211113</v>
      </c>
      <c r="AK4" s="29">
        <v>211114</v>
      </c>
      <c r="AL4" s="42">
        <v>212</v>
      </c>
      <c r="AM4" s="28">
        <v>213</v>
      </c>
      <c r="AN4" s="6" t="s">
        <v>1</v>
      </c>
      <c r="AO4" s="29" t="s">
        <v>1</v>
      </c>
      <c r="AP4" s="6" t="s">
        <v>1</v>
      </c>
    </row>
    <row r="5" spans="1:43">
      <c r="A5" s="7"/>
      <c r="B5" s="23" t="s">
        <v>23</v>
      </c>
      <c r="C5" s="30" t="s">
        <v>36</v>
      </c>
      <c r="D5" s="31" t="s">
        <v>25</v>
      </c>
      <c r="E5" s="32" t="s">
        <v>37</v>
      </c>
      <c r="F5" s="43" t="s">
        <v>42</v>
      </c>
      <c r="G5" s="30" t="s">
        <v>40</v>
      </c>
      <c r="H5" s="31" t="s">
        <v>28</v>
      </c>
      <c r="I5" s="32" t="s">
        <v>29</v>
      </c>
      <c r="J5" s="43" t="s">
        <v>30</v>
      </c>
      <c r="K5" s="30" t="s">
        <v>41</v>
      </c>
      <c r="L5" s="31" t="s">
        <v>33</v>
      </c>
      <c r="M5" s="32" t="s">
        <v>34</v>
      </c>
      <c r="N5" s="20" t="s">
        <v>38</v>
      </c>
      <c r="P5" s="32" t="s">
        <v>23</v>
      </c>
      <c r="Q5" s="30" t="s">
        <v>36</v>
      </c>
      <c r="R5" s="31" t="s">
        <v>25</v>
      </c>
      <c r="S5" s="32" t="s">
        <v>37</v>
      </c>
      <c r="T5" s="43" t="s">
        <v>42</v>
      </c>
      <c r="U5" s="30" t="s">
        <v>40</v>
      </c>
      <c r="V5" s="31" t="s">
        <v>28</v>
      </c>
      <c r="W5" s="32" t="s">
        <v>29</v>
      </c>
      <c r="X5" s="43" t="s">
        <v>30</v>
      </c>
      <c r="Y5" s="30" t="s">
        <v>41</v>
      </c>
      <c r="Z5" s="31" t="s">
        <v>33</v>
      </c>
      <c r="AA5" s="32" t="s">
        <v>34</v>
      </c>
      <c r="AB5" s="20" t="s">
        <v>38</v>
      </c>
      <c r="AD5" s="32" t="s">
        <v>23</v>
      </c>
      <c r="AE5" s="30" t="s">
        <v>36</v>
      </c>
      <c r="AF5" s="31" t="s">
        <v>25</v>
      </c>
      <c r="AG5" s="32" t="s">
        <v>37</v>
      </c>
      <c r="AH5" s="43" t="s">
        <v>42</v>
      </c>
      <c r="AI5" s="30" t="s">
        <v>40</v>
      </c>
      <c r="AJ5" s="31" t="s">
        <v>28</v>
      </c>
      <c r="AK5" s="32" t="s">
        <v>29</v>
      </c>
      <c r="AL5" s="43" t="s">
        <v>30</v>
      </c>
      <c r="AM5" s="30" t="s">
        <v>41</v>
      </c>
      <c r="AN5" s="31" t="s">
        <v>33</v>
      </c>
      <c r="AO5" s="32" t="s">
        <v>34</v>
      </c>
      <c r="AP5" s="20" t="s">
        <v>38</v>
      </c>
    </row>
    <row r="6" spans="1:43" ht="15" customHeight="1">
      <c r="A6" s="8"/>
      <c r="B6" s="440" t="s">
        <v>45</v>
      </c>
      <c r="C6" s="441"/>
      <c r="D6" s="441"/>
      <c r="E6" s="441"/>
      <c r="F6" s="441"/>
      <c r="G6" s="441"/>
      <c r="H6" s="441"/>
      <c r="I6" s="441"/>
      <c r="J6" s="441"/>
      <c r="K6" s="441"/>
      <c r="L6" s="441"/>
      <c r="M6" s="441"/>
      <c r="N6" s="441"/>
      <c r="P6" s="441" t="s">
        <v>45</v>
      </c>
      <c r="Q6" s="441"/>
      <c r="R6" s="441"/>
      <c r="S6" s="441"/>
      <c r="T6" s="441"/>
      <c r="U6" s="441"/>
      <c r="V6" s="441"/>
      <c r="W6" s="441"/>
      <c r="X6" s="441"/>
      <c r="Y6" s="441"/>
      <c r="Z6" s="441"/>
      <c r="AA6" s="441"/>
      <c r="AB6" s="441"/>
      <c r="AD6" s="441" t="s">
        <v>45</v>
      </c>
      <c r="AE6" s="441"/>
      <c r="AF6" s="441"/>
      <c r="AG6" s="441"/>
      <c r="AH6" s="441"/>
      <c r="AI6" s="441"/>
      <c r="AJ6" s="441"/>
      <c r="AK6" s="441"/>
      <c r="AL6" s="441"/>
      <c r="AM6" s="441"/>
      <c r="AN6" s="441"/>
      <c r="AO6" s="441"/>
      <c r="AP6" s="441"/>
    </row>
    <row r="7" spans="1:43">
      <c r="A7" s="9">
        <v>2000</v>
      </c>
      <c r="B7" s="24">
        <v>15094.141406916822</v>
      </c>
      <c r="C7" s="33">
        <v>11885.382282089693</v>
      </c>
      <c r="D7" s="37" t="s">
        <v>1</v>
      </c>
      <c r="E7" s="35">
        <f>C7</f>
        <v>11885.382282089693</v>
      </c>
      <c r="F7" s="45">
        <v>139.70393365911599</v>
      </c>
      <c r="G7" s="36">
        <v>26.529362165525828</v>
      </c>
      <c r="H7" s="19" t="s">
        <v>1</v>
      </c>
      <c r="I7" s="27" t="s">
        <v>1</v>
      </c>
      <c r="J7" s="45">
        <v>49.212477876106199</v>
      </c>
      <c r="K7" s="36">
        <v>63.962093617483958</v>
      </c>
      <c r="L7" s="19" t="s">
        <v>1</v>
      </c>
      <c r="M7" s="27" t="s">
        <v>1</v>
      </c>
      <c r="N7" s="4" t="str">
        <f>IF(ISERROR(F7-J7-M7),"..",F7-J7-M7)</f>
        <v>..</v>
      </c>
      <c r="P7" s="35">
        <v>193.87313007448572</v>
      </c>
      <c r="Q7" s="36">
        <v>131.45898648648657</v>
      </c>
      <c r="R7" s="37" t="s">
        <v>1</v>
      </c>
      <c r="S7" s="35">
        <f>Q7</f>
        <v>131.45898648648657</v>
      </c>
      <c r="T7" s="35">
        <v>3.2905412371134037</v>
      </c>
      <c r="U7" s="36" t="s">
        <v>1</v>
      </c>
      <c r="V7" s="37" t="s">
        <v>1</v>
      </c>
      <c r="W7" s="35">
        <v>0</v>
      </c>
      <c r="X7" s="35">
        <v>2.0731549815498158</v>
      </c>
      <c r="Y7" s="33" t="s">
        <v>1</v>
      </c>
      <c r="Z7" s="34" t="s">
        <v>1</v>
      </c>
      <c r="AA7" s="48" t="s">
        <v>1</v>
      </c>
      <c r="AB7" s="34" t="str">
        <f>IF(ISERROR(T7-X7-AA7),"..",T7-X7-AA7)</f>
        <v>..</v>
      </c>
      <c r="AD7" s="35">
        <v>1645.7300489818854</v>
      </c>
      <c r="AE7" s="36">
        <v>1336.0305236891445</v>
      </c>
      <c r="AF7" s="34" t="s">
        <v>1</v>
      </c>
      <c r="AG7" s="35">
        <f>AE7</f>
        <v>1336.0305236891445</v>
      </c>
      <c r="AH7" s="35">
        <v>73.675330038912634</v>
      </c>
      <c r="AI7" s="36">
        <v>22.524543471234644</v>
      </c>
      <c r="AJ7" s="37" t="s">
        <v>1</v>
      </c>
      <c r="AK7" s="35" t="s">
        <v>1</v>
      </c>
      <c r="AL7" s="44">
        <v>3.7129508196721313</v>
      </c>
      <c r="AM7" s="36">
        <v>47.43783574800586</v>
      </c>
      <c r="AN7" s="19" t="s">
        <v>1</v>
      </c>
      <c r="AO7" s="27" t="s">
        <v>1</v>
      </c>
      <c r="AP7" s="19" t="str">
        <f>IF(ISERROR(AH7-AL7-AO7),"..",AH7-AL7-AO7)</f>
        <v>..</v>
      </c>
      <c r="AQ7" s="16"/>
    </row>
    <row r="8" spans="1:43">
      <c r="A8" s="9">
        <v>2001</v>
      </c>
      <c r="B8" s="24">
        <v>15245.607920950208</v>
      </c>
      <c r="C8" s="33">
        <v>11989.381065745787</v>
      </c>
      <c r="D8" s="37" t="s">
        <v>1</v>
      </c>
      <c r="E8" s="35">
        <f t="shared" ref="E8:E19" si="0">C8</f>
        <v>11989.381065745787</v>
      </c>
      <c r="F8" s="45">
        <v>142.68902848585549</v>
      </c>
      <c r="G8" s="36">
        <v>29.715513378967021</v>
      </c>
      <c r="H8" s="19" t="s">
        <v>1</v>
      </c>
      <c r="I8" s="27" t="s">
        <v>1</v>
      </c>
      <c r="J8" s="45">
        <v>46.786884955752214</v>
      </c>
      <c r="K8" s="36">
        <v>66.186630151136242</v>
      </c>
      <c r="L8" s="19" t="s">
        <v>1</v>
      </c>
      <c r="M8" s="27" t="s">
        <v>1</v>
      </c>
      <c r="N8" s="3" t="str">
        <f t="shared" ref="N8:N19" si="1">IF(ISERROR(F8-J8-M8),"..",F8-J8-M8)</f>
        <v>..</v>
      </c>
      <c r="P8" s="35">
        <v>199.47477786027355</v>
      </c>
      <c r="Q8" s="36">
        <v>136.64772372372377</v>
      </c>
      <c r="R8" s="37" t="s">
        <v>1</v>
      </c>
      <c r="S8" s="35">
        <f t="shared" ref="S8:S19" si="2">Q8</f>
        <v>136.64772372372377</v>
      </c>
      <c r="T8" s="35">
        <v>2.754957044673541</v>
      </c>
      <c r="U8" s="36" t="s">
        <v>1</v>
      </c>
      <c r="V8" s="37" t="s">
        <v>1</v>
      </c>
      <c r="W8" s="35">
        <v>0</v>
      </c>
      <c r="X8" s="35">
        <v>1.9684501845018452</v>
      </c>
      <c r="Y8" s="33" t="s">
        <v>1</v>
      </c>
      <c r="Z8" s="34" t="s">
        <v>1</v>
      </c>
      <c r="AA8" s="48" t="s">
        <v>1</v>
      </c>
      <c r="AB8" s="34" t="str">
        <f t="shared" ref="AB8:AB19" si="3">IF(ISERROR(T8-X8-AA8),"..",T8-X8-AA8)</f>
        <v>..</v>
      </c>
      <c r="AD8" s="35">
        <v>1686.6405577338858</v>
      </c>
      <c r="AE8" s="36">
        <v>1370.1246163211879</v>
      </c>
      <c r="AF8" s="34" t="s">
        <v>1</v>
      </c>
      <c r="AG8" s="35">
        <f t="shared" ref="AG8:AG19" si="4">AE8</f>
        <v>1370.1246163211879</v>
      </c>
      <c r="AH8" s="35">
        <v>79.402438594699049</v>
      </c>
      <c r="AI8" s="36">
        <v>25.188621121525529</v>
      </c>
      <c r="AJ8" s="37" t="s">
        <v>1</v>
      </c>
      <c r="AK8" s="35" t="s">
        <v>1</v>
      </c>
      <c r="AL8" s="44">
        <v>3.5674590163934425</v>
      </c>
      <c r="AM8" s="36">
        <v>50.646358456780078</v>
      </c>
      <c r="AN8" s="19" t="s">
        <v>1</v>
      </c>
      <c r="AO8" s="27" t="s">
        <v>1</v>
      </c>
      <c r="AP8" s="19" t="str">
        <f t="shared" ref="AP8:AP19" si="5">IF(ISERROR(AH8-AL8-AO8),"..",AH8-AL8-AO8)</f>
        <v>..</v>
      </c>
      <c r="AQ8" s="16"/>
    </row>
    <row r="9" spans="1:43">
      <c r="A9" s="9">
        <v>2002</v>
      </c>
      <c r="B9" s="24">
        <v>15615.780826956305</v>
      </c>
      <c r="C9" s="33">
        <v>12270.915195615027</v>
      </c>
      <c r="D9" s="37" t="s">
        <v>1</v>
      </c>
      <c r="E9" s="35">
        <f t="shared" si="0"/>
        <v>12270.915195615027</v>
      </c>
      <c r="F9" s="45">
        <v>141.72264693616955</v>
      </c>
      <c r="G9" s="36">
        <v>29.96369010578718</v>
      </c>
      <c r="H9" s="19" t="s">
        <v>1</v>
      </c>
      <c r="I9" s="27" t="s">
        <v>1</v>
      </c>
      <c r="J9" s="45">
        <v>46.052442477876106</v>
      </c>
      <c r="K9" s="36">
        <v>65.706514352506261</v>
      </c>
      <c r="L9" s="19" t="s">
        <v>1</v>
      </c>
      <c r="M9" s="27" t="s">
        <v>1</v>
      </c>
      <c r="N9" s="3" t="str">
        <f t="shared" si="1"/>
        <v>..</v>
      </c>
      <c r="P9" s="35">
        <v>202.77163317605925</v>
      </c>
      <c r="Q9" s="36">
        <v>137.79084534534539</v>
      </c>
      <c r="R9" s="37" t="s">
        <v>1</v>
      </c>
      <c r="S9" s="35">
        <f t="shared" si="2"/>
        <v>137.79084534534539</v>
      </c>
      <c r="T9" s="35">
        <v>2.7696305841924409</v>
      </c>
      <c r="U9" s="36" t="s">
        <v>1</v>
      </c>
      <c r="V9" s="37" t="s">
        <v>1</v>
      </c>
      <c r="W9" s="35">
        <v>0</v>
      </c>
      <c r="X9" s="35">
        <v>1.7841697416974172</v>
      </c>
      <c r="Y9" s="33" t="s">
        <v>1</v>
      </c>
      <c r="Z9" s="34" t="s">
        <v>1</v>
      </c>
      <c r="AA9" s="48" t="s">
        <v>1</v>
      </c>
      <c r="AB9" s="34" t="str">
        <f t="shared" si="3"/>
        <v>..</v>
      </c>
      <c r="AD9" s="35">
        <v>1729.8935392160458</v>
      </c>
      <c r="AE9" s="36">
        <v>1406.0640077812543</v>
      </c>
      <c r="AF9" s="34" t="s">
        <v>1</v>
      </c>
      <c r="AG9" s="35">
        <f t="shared" si="4"/>
        <v>1406.0640077812543</v>
      </c>
      <c r="AH9" s="35">
        <v>79.786606987980832</v>
      </c>
      <c r="AI9" s="36">
        <v>25.357142857142854</v>
      </c>
      <c r="AJ9" s="37" t="s">
        <v>1</v>
      </c>
      <c r="AK9" s="35" t="s">
        <v>1</v>
      </c>
      <c r="AL9" s="44">
        <v>3.3288524590163933</v>
      </c>
      <c r="AM9" s="36">
        <v>51.100611671821589</v>
      </c>
      <c r="AN9" s="19" t="s">
        <v>1</v>
      </c>
      <c r="AO9" s="27" t="s">
        <v>1</v>
      </c>
      <c r="AP9" s="19" t="str">
        <f t="shared" si="5"/>
        <v>..</v>
      </c>
      <c r="AQ9" s="16"/>
    </row>
    <row r="10" spans="1:43">
      <c r="A10" s="9">
        <v>2003</v>
      </c>
      <c r="B10" s="24">
        <v>15950.57593785656</v>
      </c>
      <c r="C10" s="33">
        <v>12501.332684539815</v>
      </c>
      <c r="D10" s="37" t="s">
        <v>1</v>
      </c>
      <c r="E10" s="35">
        <f t="shared" si="0"/>
        <v>12501.332684539815</v>
      </c>
      <c r="F10" s="45">
        <v>143.78835611383056</v>
      </c>
      <c r="G10" s="36">
        <v>30.90895146235221</v>
      </c>
      <c r="H10" s="19" t="s">
        <v>1</v>
      </c>
      <c r="I10" s="27" t="s">
        <v>1</v>
      </c>
      <c r="J10" s="45">
        <v>43.897433628318588</v>
      </c>
      <c r="K10" s="36">
        <v>68.981971023159744</v>
      </c>
      <c r="L10" s="19" t="s">
        <v>1</v>
      </c>
      <c r="M10" s="27" t="s">
        <v>1</v>
      </c>
      <c r="N10" s="3" t="str">
        <f t="shared" si="1"/>
        <v>..</v>
      </c>
      <c r="P10" s="35">
        <v>203.96411275836471</v>
      </c>
      <c r="Q10" s="36">
        <v>137.4897762762763</v>
      </c>
      <c r="R10" s="37" t="s">
        <v>1</v>
      </c>
      <c r="S10" s="35">
        <f t="shared" si="2"/>
        <v>137.4897762762763</v>
      </c>
      <c r="T10" s="35">
        <v>2.8356615120274924</v>
      </c>
      <c r="U10" s="36" t="s">
        <v>1</v>
      </c>
      <c r="V10" s="37" t="s">
        <v>1</v>
      </c>
      <c r="W10" s="35">
        <v>0</v>
      </c>
      <c r="X10" s="35">
        <v>1.7087822878228782</v>
      </c>
      <c r="Y10" s="33" t="s">
        <v>1</v>
      </c>
      <c r="Z10" s="34" t="s">
        <v>1</v>
      </c>
      <c r="AA10" s="48" t="s">
        <v>1</v>
      </c>
      <c r="AB10" s="34" t="str">
        <f t="shared" si="3"/>
        <v>..</v>
      </c>
      <c r="AD10" s="35">
        <v>1787.0659250369504</v>
      </c>
      <c r="AE10" s="36">
        <v>1451.9084556488829</v>
      </c>
      <c r="AF10" s="34" t="s">
        <v>1</v>
      </c>
      <c r="AG10" s="35">
        <f t="shared" si="4"/>
        <v>1451.9084556488829</v>
      </c>
      <c r="AH10" s="35">
        <v>82.249595748625268</v>
      </c>
      <c r="AI10" s="36">
        <v>26.379029977375563</v>
      </c>
      <c r="AJ10" s="37" t="s">
        <v>1</v>
      </c>
      <c r="AK10" s="35" t="s">
        <v>1</v>
      </c>
      <c r="AL10" s="44">
        <v>3.1484426229508196</v>
      </c>
      <c r="AM10" s="36">
        <v>52.722123148298877</v>
      </c>
      <c r="AN10" s="19" t="s">
        <v>1</v>
      </c>
      <c r="AO10" s="27" t="s">
        <v>1</v>
      </c>
      <c r="AP10" s="19" t="str">
        <f t="shared" si="5"/>
        <v>..</v>
      </c>
      <c r="AQ10" s="16"/>
    </row>
    <row r="11" spans="1:43">
      <c r="A11" s="9">
        <v>2004</v>
      </c>
      <c r="B11" s="24">
        <v>16215.377781320309</v>
      </c>
      <c r="C11" s="33">
        <v>12725.336817597608</v>
      </c>
      <c r="D11" s="37" t="s">
        <v>1</v>
      </c>
      <c r="E11" s="35">
        <f t="shared" si="0"/>
        <v>12725.336817597608</v>
      </c>
      <c r="F11" s="45">
        <v>154.02047736947918</v>
      </c>
      <c r="G11" s="36">
        <v>35.23744555071562</v>
      </c>
      <c r="H11" s="19" t="s">
        <v>1</v>
      </c>
      <c r="I11" s="27" t="s">
        <v>1</v>
      </c>
      <c r="J11" s="45">
        <v>45.965469026548675</v>
      </c>
      <c r="K11" s="36">
        <v>72.817562792214872</v>
      </c>
      <c r="L11" s="19" t="s">
        <v>1</v>
      </c>
      <c r="M11" s="27" t="s">
        <v>1</v>
      </c>
      <c r="N11" s="3" t="str">
        <f t="shared" si="1"/>
        <v>..</v>
      </c>
      <c r="P11" s="35">
        <v>205.37204033243123</v>
      </c>
      <c r="Q11" s="36">
        <v>138.54351801801803</v>
      </c>
      <c r="R11" s="37" t="s">
        <v>1</v>
      </c>
      <c r="S11" s="35">
        <f t="shared" si="2"/>
        <v>138.54351801801803</v>
      </c>
      <c r="T11" s="35">
        <v>2.9237027491408942</v>
      </c>
      <c r="U11" s="36" t="s">
        <v>1</v>
      </c>
      <c r="V11" s="37" t="s">
        <v>1</v>
      </c>
      <c r="W11" s="35">
        <v>0</v>
      </c>
      <c r="X11" s="35">
        <v>1.503560885608856</v>
      </c>
      <c r="Y11" s="33" t="s">
        <v>1</v>
      </c>
      <c r="Z11" s="34" t="s">
        <v>1</v>
      </c>
      <c r="AA11" s="48" t="s">
        <v>1</v>
      </c>
      <c r="AB11" s="34" t="str">
        <f t="shared" si="3"/>
        <v>..</v>
      </c>
      <c r="AD11" s="35">
        <v>1832.1346990851016</v>
      </c>
      <c r="AE11" s="36">
        <v>1490.9331086415166</v>
      </c>
      <c r="AF11" s="34" t="s">
        <v>1</v>
      </c>
      <c r="AG11" s="35">
        <f t="shared" si="4"/>
        <v>1490.9331086415166</v>
      </c>
      <c r="AH11" s="35">
        <v>89.91531016904473</v>
      </c>
      <c r="AI11" s="36">
        <v>30.398452650290881</v>
      </c>
      <c r="AJ11" s="37" t="s">
        <v>1</v>
      </c>
      <c r="AK11" s="35" t="s">
        <v>1</v>
      </c>
      <c r="AL11" s="44">
        <v>3.2124590163934426</v>
      </c>
      <c r="AM11" s="36">
        <v>56.304398502360407</v>
      </c>
      <c r="AN11" s="19" t="s">
        <v>1</v>
      </c>
      <c r="AO11" s="27" t="s">
        <v>1</v>
      </c>
      <c r="AP11" s="19" t="str">
        <f t="shared" si="5"/>
        <v>..</v>
      </c>
      <c r="AQ11" s="16"/>
    </row>
    <row r="12" spans="1:43">
      <c r="A12" s="9">
        <v>2005</v>
      </c>
      <c r="B12" s="24">
        <v>16455.554593033321</v>
      </c>
      <c r="C12" s="33">
        <v>12906.505585955934</v>
      </c>
      <c r="D12" s="37" t="s">
        <v>1</v>
      </c>
      <c r="E12" s="35">
        <f t="shared" si="0"/>
        <v>12906.505585955934</v>
      </c>
      <c r="F12" s="45">
        <v>172.02041315492417</v>
      </c>
      <c r="G12" s="36">
        <v>42.722893590541382</v>
      </c>
      <c r="H12" s="19" t="s">
        <v>1</v>
      </c>
      <c r="I12" s="27" t="s">
        <v>1</v>
      </c>
      <c r="J12" s="45">
        <v>50.323805309734517</v>
      </c>
      <c r="K12" s="36">
        <v>78.973714254648272</v>
      </c>
      <c r="L12" s="19" t="s">
        <v>1</v>
      </c>
      <c r="M12" s="27" t="s">
        <v>1</v>
      </c>
      <c r="N12" s="3" t="str">
        <f t="shared" si="1"/>
        <v>..</v>
      </c>
      <c r="P12" s="35">
        <v>205.45220702703998</v>
      </c>
      <c r="Q12" s="36">
        <v>139.11272672672675</v>
      </c>
      <c r="R12" s="37" t="s">
        <v>1</v>
      </c>
      <c r="S12" s="35">
        <f t="shared" si="2"/>
        <v>139.11272672672675</v>
      </c>
      <c r="T12" s="35">
        <v>3.5950171821305847</v>
      </c>
      <c r="U12" s="36" t="s">
        <v>1</v>
      </c>
      <c r="V12" s="37" t="s">
        <v>1</v>
      </c>
      <c r="W12" s="35">
        <v>0</v>
      </c>
      <c r="X12" s="35">
        <v>2.1192250922509226</v>
      </c>
      <c r="Y12" s="33" t="s">
        <v>1</v>
      </c>
      <c r="Z12" s="34" t="s">
        <v>1</v>
      </c>
      <c r="AA12" s="48" t="s">
        <v>1</v>
      </c>
      <c r="AB12" s="34" t="str">
        <f t="shared" si="3"/>
        <v>..</v>
      </c>
      <c r="AD12" s="35">
        <v>1883.3530910501179</v>
      </c>
      <c r="AE12" s="36">
        <v>1540.0727329877577</v>
      </c>
      <c r="AF12" s="34" t="s">
        <v>1</v>
      </c>
      <c r="AG12" s="35">
        <f t="shared" si="4"/>
        <v>1540.0727329877577</v>
      </c>
      <c r="AH12" s="35">
        <v>103.18532189082862</v>
      </c>
      <c r="AI12" s="36">
        <v>36.633756868131861</v>
      </c>
      <c r="AJ12" s="37" t="s">
        <v>1</v>
      </c>
      <c r="AK12" s="35" t="s">
        <v>1</v>
      </c>
      <c r="AL12" s="44">
        <v>2.9331147540983604</v>
      </c>
      <c r="AM12" s="36">
        <v>63.618450268598401</v>
      </c>
      <c r="AN12" s="19" t="s">
        <v>1</v>
      </c>
      <c r="AO12" s="27" t="s">
        <v>1</v>
      </c>
      <c r="AP12" s="19" t="str">
        <f t="shared" si="5"/>
        <v>..</v>
      </c>
      <c r="AQ12" s="16"/>
    </row>
    <row r="13" spans="1:43">
      <c r="A13" s="9">
        <v>2006</v>
      </c>
      <c r="B13" s="24">
        <v>16727.718869615212</v>
      </c>
      <c r="C13" s="33">
        <v>13101.769105991529</v>
      </c>
      <c r="D13" s="37" t="s">
        <v>1</v>
      </c>
      <c r="E13" s="35">
        <f t="shared" si="0"/>
        <v>13101.769105991529</v>
      </c>
      <c r="F13" s="45">
        <v>198.3853159488047</v>
      </c>
      <c r="G13" s="36">
        <v>45.887146857498443</v>
      </c>
      <c r="H13" s="19" t="s">
        <v>1</v>
      </c>
      <c r="I13" s="27" t="s">
        <v>1</v>
      </c>
      <c r="J13" s="45">
        <v>51.140389380530976</v>
      </c>
      <c r="K13" s="36">
        <v>101.35777971077526</v>
      </c>
      <c r="L13" s="19" t="s">
        <v>1</v>
      </c>
      <c r="M13" s="27" t="s">
        <v>1</v>
      </c>
      <c r="N13" s="3" t="str">
        <f t="shared" si="1"/>
        <v>..</v>
      </c>
      <c r="P13" s="35">
        <v>207.42631188178095</v>
      </c>
      <c r="Q13" s="36">
        <v>140.25584834834837</v>
      </c>
      <c r="R13" s="37" t="s">
        <v>1</v>
      </c>
      <c r="S13" s="35">
        <f t="shared" si="2"/>
        <v>140.25584834834837</v>
      </c>
      <c r="T13" s="35">
        <v>3.8958247422680414</v>
      </c>
      <c r="U13" s="36" t="s">
        <v>1</v>
      </c>
      <c r="V13" s="37" t="s">
        <v>1</v>
      </c>
      <c r="W13" s="35">
        <v>0</v>
      </c>
      <c r="X13" s="35">
        <v>1.8763099630996309</v>
      </c>
      <c r="Y13" s="33" t="s">
        <v>1</v>
      </c>
      <c r="Z13" s="34" t="s">
        <v>1</v>
      </c>
      <c r="AA13" s="48" t="s">
        <v>1</v>
      </c>
      <c r="AB13" s="34" t="str">
        <f t="shared" si="3"/>
        <v>..</v>
      </c>
      <c r="AD13" s="35">
        <v>1975.1308716576887</v>
      </c>
      <c r="AE13" s="36">
        <v>1621.1828917909363</v>
      </c>
      <c r="AF13" s="34" t="s">
        <v>1</v>
      </c>
      <c r="AG13" s="35">
        <f t="shared" si="4"/>
        <v>1621.1828917909363</v>
      </c>
      <c r="AH13" s="35">
        <v>119.230733696013</v>
      </c>
      <c r="AI13" s="36">
        <v>39.251222123464764</v>
      </c>
      <c r="AJ13" s="37" t="s">
        <v>1</v>
      </c>
      <c r="AK13" s="35" t="s">
        <v>1</v>
      </c>
      <c r="AL13" s="44">
        <v>3.0669672131147538</v>
      </c>
      <c r="AM13" s="36">
        <v>76.912544359433497</v>
      </c>
      <c r="AN13" s="19" t="s">
        <v>1</v>
      </c>
      <c r="AO13" s="27" t="s">
        <v>1</v>
      </c>
      <c r="AP13" s="19" t="str">
        <f t="shared" si="5"/>
        <v>..</v>
      </c>
      <c r="AQ13" s="16"/>
    </row>
    <row r="14" spans="1:43">
      <c r="A14" s="9">
        <v>2007</v>
      </c>
      <c r="B14" s="24">
        <v>17098.95</v>
      </c>
      <c r="C14" s="33">
        <v>13383.63</v>
      </c>
      <c r="D14" s="37" t="s">
        <v>1</v>
      </c>
      <c r="E14" s="35">
        <f t="shared" si="0"/>
        <v>13383.63</v>
      </c>
      <c r="F14" s="45">
        <v>202.78</v>
      </c>
      <c r="G14" s="36">
        <v>52.784999999999997</v>
      </c>
      <c r="H14" s="37">
        <v>34.555</v>
      </c>
      <c r="I14" s="35">
        <v>18.23</v>
      </c>
      <c r="J14" s="45">
        <v>51.87</v>
      </c>
      <c r="K14" s="36">
        <v>98.125</v>
      </c>
      <c r="L14" s="34">
        <v>79.459999999999994</v>
      </c>
      <c r="M14" s="48">
        <v>18.664999999999999</v>
      </c>
      <c r="N14" s="4">
        <f t="shared" si="1"/>
        <v>132.245</v>
      </c>
      <c r="P14" s="35">
        <v>209.2</v>
      </c>
      <c r="Q14" s="36">
        <v>140.98500000000001</v>
      </c>
      <c r="R14" s="37" t="s">
        <v>1</v>
      </c>
      <c r="S14" s="35">
        <f t="shared" si="2"/>
        <v>140.98500000000001</v>
      </c>
      <c r="T14" s="45">
        <v>4.2699999999999996</v>
      </c>
      <c r="U14" s="36" t="s">
        <v>1</v>
      </c>
      <c r="V14" s="37" t="s">
        <v>1</v>
      </c>
      <c r="W14" s="35">
        <v>0</v>
      </c>
      <c r="X14" s="45">
        <v>2.27</v>
      </c>
      <c r="Y14" s="33" t="s">
        <v>1</v>
      </c>
      <c r="Z14" s="34" t="s">
        <v>1</v>
      </c>
      <c r="AA14" s="48">
        <v>0.23</v>
      </c>
      <c r="AB14" s="34">
        <f t="shared" si="3"/>
        <v>1.7699999999999996</v>
      </c>
      <c r="AD14" s="35">
        <v>2053.2249999999999</v>
      </c>
      <c r="AE14" s="36">
        <v>1681.9849999999999</v>
      </c>
      <c r="AF14" s="34" t="s">
        <v>1</v>
      </c>
      <c r="AG14" s="35">
        <f t="shared" si="4"/>
        <v>1681.9849999999999</v>
      </c>
      <c r="AH14" s="45">
        <v>118.215</v>
      </c>
      <c r="AI14" s="36">
        <v>44.375</v>
      </c>
      <c r="AJ14" s="37" t="s">
        <v>1</v>
      </c>
      <c r="AK14" s="35" t="s">
        <v>1</v>
      </c>
      <c r="AL14" s="45">
        <v>3.1949999999999998</v>
      </c>
      <c r="AM14" s="36">
        <v>70.644999999999996</v>
      </c>
      <c r="AN14" s="34">
        <v>68.394999999999996</v>
      </c>
      <c r="AO14" s="48">
        <v>2.25</v>
      </c>
      <c r="AP14" s="34">
        <f t="shared" si="5"/>
        <v>112.77000000000001</v>
      </c>
      <c r="AQ14" s="16"/>
    </row>
    <row r="15" spans="1:43">
      <c r="A15" s="9">
        <v>2008</v>
      </c>
      <c r="B15" s="24">
        <v>17377.509999999998</v>
      </c>
      <c r="C15" s="33">
        <v>13549.525</v>
      </c>
      <c r="D15" s="37" t="s">
        <v>1</v>
      </c>
      <c r="E15" s="35">
        <f t="shared" si="0"/>
        <v>13549.525</v>
      </c>
      <c r="F15" s="45">
        <v>223.54000000000002</v>
      </c>
      <c r="G15" s="36">
        <v>64.62</v>
      </c>
      <c r="H15" s="37">
        <v>46.445</v>
      </c>
      <c r="I15" s="35">
        <v>18.175000000000001</v>
      </c>
      <c r="J15" s="45">
        <v>55.12</v>
      </c>
      <c r="K15" s="36">
        <v>103.8</v>
      </c>
      <c r="L15" s="34">
        <v>82.364999999999995</v>
      </c>
      <c r="M15" s="48">
        <v>21.434999999999999</v>
      </c>
      <c r="N15" s="4">
        <f t="shared" si="1"/>
        <v>146.98500000000001</v>
      </c>
      <c r="P15" s="35">
        <v>210.71</v>
      </c>
      <c r="Q15" s="36">
        <v>140.64500000000001</v>
      </c>
      <c r="R15" s="37" t="s">
        <v>1</v>
      </c>
      <c r="S15" s="35">
        <f t="shared" si="2"/>
        <v>140.64500000000001</v>
      </c>
      <c r="T15" s="45">
        <v>4.47</v>
      </c>
      <c r="U15" s="36" t="s">
        <v>1</v>
      </c>
      <c r="V15" s="37" t="s">
        <v>1</v>
      </c>
      <c r="W15" s="35">
        <v>0</v>
      </c>
      <c r="X15" s="45">
        <v>2.335</v>
      </c>
      <c r="Y15" s="33" t="s">
        <v>1</v>
      </c>
      <c r="Z15" s="34" t="s">
        <v>1</v>
      </c>
      <c r="AA15" s="48">
        <v>0.23499999999999999</v>
      </c>
      <c r="AB15" s="34">
        <f t="shared" si="3"/>
        <v>1.9</v>
      </c>
      <c r="AD15" s="35">
        <v>2109.7950000000001</v>
      </c>
      <c r="AE15" s="36">
        <v>1718.0150000000001</v>
      </c>
      <c r="AF15" s="34" t="s">
        <v>1</v>
      </c>
      <c r="AG15" s="35">
        <f t="shared" si="4"/>
        <v>1718.0150000000001</v>
      </c>
      <c r="AH15" s="45">
        <v>131.76</v>
      </c>
      <c r="AI15" s="36">
        <v>54.755000000000003</v>
      </c>
      <c r="AJ15" s="37" t="s">
        <v>1</v>
      </c>
      <c r="AK15" s="35" t="s">
        <v>1</v>
      </c>
      <c r="AL15" s="45">
        <v>3.53</v>
      </c>
      <c r="AM15" s="36">
        <v>73.474999999999994</v>
      </c>
      <c r="AN15" s="34">
        <v>70.605000000000004</v>
      </c>
      <c r="AO15" s="48">
        <v>2.87</v>
      </c>
      <c r="AP15" s="34">
        <f t="shared" si="5"/>
        <v>125.35999999999999</v>
      </c>
      <c r="AQ15" s="16"/>
    </row>
    <row r="16" spans="1:43">
      <c r="A16" s="9">
        <v>2009</v>
      </c>
      <c r="B16" s="24">
        <v>17080.235000000001</v>
      </c>
      <c r="C16" s="33">
        <v>13178.78</v>
      </c>
      <c r="D16" s="37" t="s">
        <v>1</v>
      </c>
      <c r="E16" s="35">
        <f t="shared" si="0"/>
        <v>13178.78</v>
      </c>
      <c r="F16" s="45">
        <v>199.60499999999999</v>
      </c>
      <c r="G16" s="36">
        <v>61.655000000000001</v>
      </c>
      <c r="H16" s="37">
        <v>42.33</v>
      </c>
      <c r="I16" s="35">
        <v>19.324999999999999</v>
      </c>
      <c r="J16" s="45">
        <v>49.134999999999998</v>
      </c>
      <c r="K16" s="36">
        <v>88.814999999999998</v>
      </c>
      <c r="L16" s="34">
        <v>71.025000000000006</v>
      </c>
      <c r="M16" s="48">
        <v>17.79</v>
      </c>
      <c r="N16" s="4">
        <f t="shared" si="1"/>
        <v>132.68</v>
      </c>
      <c r="P16" s="35">
        <v>205.465</v>
      </c>
      <c r="Q16" s="36">
        <v>133.655</v>
      </c>
      <c r="R16" s="37" t="s">
        <v>1</v>
      </c>
      <c r="S16" s="35">
        <f t="shared" si="2"/>
        <v>133.655</v>
      </c>
      <c r="T16" s="45">
        <v>3.63</v>
      </c>
      <c r="U16" s="36" t="s">
        <v>1</v>
      </c>
      <c r="V16" s="37" t="s">
        <v>1</v>
      </c>
      <c r="W16" s="35">
        <v>0</v>
      </c>
      <c r="X16" s="45">
        <v>2.21</v>
      </c>
      <c r="Y16" s="33" t="s">
        <v>1</v>
      </c>
      <c r="Z16" s="34" t="s">
        <v>1</v>
      </c>
      <c r="AA16" s="48">
        <f>AA15+(AA17-AA15)/2</f>
        <v>0.17249999999999999</v>
      </c>
      <c r="AB16" s="34">
        <f t="shared" si="3"/>
        <v>1.2475000000000001</v>
      </c>
      <c r="AD16" s="35">
        <v>2074.5749999999998</v>
      </c>
      <c r="AE16" s="36">
        <v>1676.41</v>
      </c>
      <c r="AF16" s="34" t="s">
        <v>1</v>
      </c>
      <c r="AG16" s="35">
        <f t="shared" si="4"/>
        <v>1676.41</v>
      </c>
      <c r="AH16" s="45">
        <v>120.66499999999999</v>
      </c>
      <c r="AI16" s="36">
        <v>54.32</v>
      </c>
      <c r="AJ16" s="37" t="s">
        <v>1</v>
      </c>
      <c r="AK16" s="35" t="s">
        <v>1</v>
      </c>
      <c r="AL16" s="45">
        <v>3.4750000000000001</v>
      </c>
      <c r="AM16" s="36">
        <v>62.87</v>
      </c>
      <c r="AN16" s="34">
        <v>60.3</v>
      </c>
      <c r="AO16" s="48">
        <v>2.57</v>
      </c>
      <c r="AP16" s="34">
        <f t="shared" si="5"/>
        <v>114.62</v>
      </c>
      <c r="AQ16" s="16"/>
    </row>
    <row r="17" spans="1:43">
      <c r="A17" s="9">
        <v>2010</v>
      </c>
      <c r="B17" s="24">
        <v>17384.845000000001</v>
      </c>
      <c r="C17" s="36">
        <v>13431.084999999999</v>
      </c>
      <c r="D17" s="37" t="s">
        <v>1</v>
      </c>
      <c r="E17" s="35">
        <f t="shared" si="0"/>
        <v>13431.084999999999</v>
      </c>
      <c r="F17" s="45">
        <v>203.53</v>
      </c>
      <c r="G17" s="36">
        <v>55.31</v>
      </c>
      <c r="H17" s="37">
        <v>41.384999999999998</v>
      </c>
      <c r="I17" s="35">
        <v>13.925000000000001</v>
      </c>
      <c r="J17" s="45">
        <v>53.494999999999997</v>
      </c>
      <c r="K17" s="36">
        <v>94.724999999999994</v>
      </c>
      <c r="L17" s="34">
        <v>74.424999999999997</v>
      </c>
      <c r="M17" s="48">
        <v>20.3</v>
      </c>
      <c r="N17" s="4">
        <f t="shared" si="1"/>
        <v>129.73499999999999</v>
      </c>
      <c r="P17" s="35">
        <v>212.625</v>
      </c>
      <c r="Q17" s="36">
        <v>139.60499999999999</v>
      </c>
      <c r="R17" s="37" t="s">
        <v>1</v>
      </c>
      <c r="S17" s="35">
        <f t="shared" si="2"/>
        <v>139.60499999999999</v>
      </c>
      <c r="T17" s="45">
        <v>4.9550000000000001</v>
      </c>
      <c r="U17" s="36" t="s">
        <v>1</v>
      </c>
      <c r="V17" s="37" t="s">
        <v>1</v>
      </c>
      <c r="W17" s="35">
        <v>0</v>
      </c>
      <c r="X17" s="45">
        <v>2.8849999999999998</v>
      </c>
      <c r="Y17" s="33" t="s">
        <v>1</v>
      </c>
      <c r="Z17" s="34" t="s">
        <v>1</v>
      </c>
      <c r="AA17" s="73">
        <v>0.11</v>
      </c>
      <c r="AB17" s="34">
        <f t="shared" si="3"/>
        <v>1.9600000000000002</v>
      </c>
      <c r="AD17" s="35">
        <v>2085.5300000000002</v>
      </c>
      <c r="AE17" s="36">
        <v>1685.645</v>
      </c>
      <c r="AF17" s="34" t="s">
        <v>1</v>
      </c>
      <c r="AG17" s="35">
        <f t="shared" si="4"/>
        <v>1685.645</v>
      </c>
      <c r="AH17" s="45">
        <v>117.255</v>
      </c>
      <c r="AI17" s="36">
        <v>49.545000000000002</v>
      </c>
      <c r="AJ17" s="37" t="s">
        <v>1</v>
      </c>
      <c r="AK17" s="35" t="s">
        <v>1</v>
      </c>
      <c r="AL17" s="45">
        <v>3.3450000000000002</v>
      </c>
      <c r="AM17" s="36">
        <v>64.364999999999995</v>
      </c>
      <c r="AN17" s="34">
        <v>61.51</v>
      </c>
      <c r="AO17" s="48">
        <v>2.855</v>
      </c>
      <c r="AP17" s="34">
        <f t="shared" si="5"/>
        <v>111.05499999999999</v>
      </c>
      <c r="AQ17" s="16"/>
    </row>
    <row r="18" spans="1:43">
      <c r="A18" s="9">
        <v>2011</v>
      </c>
      <c r="B18" s="24">
        <v>17682.525000000001</v>
      </c>
      <c r="C18" s="36">
        <v>13700.92</v>
      </c>
      <c r="D18" s="37" t="s">
        <v>1</v>
      </c>
      <c r="E18" s="35">
        <f t="shared" si="0"/>
        <v>13700.92</v>
      </c>
      <c r="F18" s="45">
        <v>225.535</v>
      </c>
      <c r="G18" s="36">
        <v>62.84</v>
      </c>
      <c r="H18" s="37">
        <v>47.115000000000002</v>
      </c>
      <c r="I18" s="35">
        <v>15.725</v>
      </c>
      <c r="J18" s="45">
        <v>58.954999999999998</v>
      </c>
      <c r="K18" s="36">
        <v>103.74</v>
      </c>
      <c r="L18" s="34">
        <v>80.97</v>
      </c>
      <c r="M18" s="48">
        <v>22.77</v>
      </c>
      <c r="N18" s="4">
        <f t="shared" si="1"/>
        <v>143.80999999999997</v>
      </c>
      <c r="P18" s="35">
        <v>221.25</v>
      </c>
      <c r="Q18" s="36">
        <v>147.685</v>
      </c>
      <c r="R18" s="37" t="s">
        <v>1</v>
      </c>
      <c r="S18" s="35">
        <f t="shared" si="2"/>
        <v>147.685</v>
      </c>
      <c r="T18" s="45">
        <v>6.72</v>
      </c>
      <c r="U18" s="36" t="s">
        <v>1</v>
      </c>
      <c r="V18" s="37" t="s">
        <v>1</v>
      </c>
      <c r="W18" s="35">
        <v>0</v>
      </c>
      <c r="X18" s="45">
        <v>3.8849999999999998</v>
      </c>
      <c r="Y18" s="33" t="s">
        <v>1</v>
      </c>
      <c r="Z18" s="34" t="s">
        <v>1</v>
      </c>
      <c r="AA18" s="48">
        <v>0.14499999999999999</v>
      </c>
      <c r="AB18" s="34">
        <f t="shared" si="3"/>
        <v>2.69</v>
      </c>
      <c r="AD18" s="35">
        <v>2162.2350000000001</v>
      </c>
      <c r="AE18" s="36">
        <v>1751.36</v>
      </c>
      <c r="AF18" s="34" t="s">
        <v>1</v>
      </c>
      <c r="AG18" s="35">
        <f t="shared" si="4"/>
        <v>1751.36</v>
      </c>
      <c r="AH18" s="45">
        <v>130.26500000000001</v>
      </c>
      <c r="AI18" s="36">
        <v>55.68</v>
      </c>
      <c r="AJ18" s="37" t="s">
        <v>1</v>
      </c>
      <c r="AK18" s="35" t="s">
        <v>1</v>
      </c>
      <c r="AL18" s="45">
        <v>3.5449999999999999</v>
      </c>
      <c r="AM18" s="36">
        <v>71.040000000000006</v>
      </c>
      <c r="AN18" s="34">
        <v>67.67</v>
      </c>
      <c r="AO18" s="48">
        <v>3.37</v>
      </c>
      <c r="AP18" s="34">
        <f t="shared" si="5"/>
        <v>123.35000000000001</v>
      </c>
      <c r="AQ18" s="16"/>
    </row>
    <row r="19" spans="1:43">
      <c r="A19" s="9">
        <v>2012</v>
      </c>
      <c r="B19" s="24">
        <v>17850.79</v>
      </c>
      <c r="C19" s="36">
        <v>13820.8</v>
      </c>
      <c r="D19" s="37" t="s">
        <v>1</v>
      </c>
      <c r="E19" s="35">
        <f t="shared" si="0"/>
        <v>13820.8</v>
      </c>
      <c r="F19" s="45">
        <v>233.77500000000001</v>
      </c>
      <c r="G19" s="36">
        <v>65.415000000000006</v>
      </c>
      <c r="H19" s="37">
        <v>49.125</v>
      </c>
      <c r="I19" s="35">
        <v>16.29</v>
      </c>
      <c r="J19" s="45">
        <v>64.14</v>
      </c>
      <c r="K19" s="36">
        <v>104.22</v>
      </c>
      <c r="L19" s="34">
        <v>83.01</v>
      </c>
      <c r="M19" s="48">
        <v>21.21</v>
      </c>
      <c r="N19" s="4">
        <f t="shared" si="1"/>
        <v>148.42499999999998</v>
      </c>
      <c r="P19" s="35">
        <v>227.56</v>
      </c>
      <c r="Q19" s="36">
        <v>152.83500000000001</v>
      </c>
      <c r="R19" s="37" t="s">
        <v>1</v>
      </c>
      <c r="S19" s="35">
        <f t="shared" si="2"/>
        <v>152.83500000000001</v>
      </c>
      <c r="T19" s="45">
        <v>7.9</v>
      </c>
      <c r="U19" s="36" t="s">
        <v>1</v>
      </c>
      <c r="V19" s="37" t="s">
        <v>1</v>
      </c>
      <c r="W19" s="35">
        <v>0</v>
      </c>
      <c r="X19" s="45">
        <v>4.8150000000000004</v>
      </c>
      <c r="Y19" s="33" t="s">
        <v>1</v>
      </c>
      <c r="Z19" s="34" t="s">
        <v>1</v>
      </c>
      <c r="AA19" s="48">
        <v>0.13500000000000001</v>
      </c>
      <c r="AB19" s="34">
        <f t="shared" si="3"/>
        <v>2.95</v>
      </c>
      <c r="AD19" s="35">
        <v>2211.4050000000002</v>
      </c>
      <c r="AE19" s="36">
        <v>1787.05</v>
      </c>
      <c r="AF19" s="34" t="s">
        <v>1</v>
      </c>
      <c r="AG19" s="35">
        <f t="shared" si="4"/>
        <v>1787.05</v>
      </c>
      <c r="AH19" s="45">
        <v>134.15</v>
      </c>
      <c r="AI19" s="36">
        <v>57.305</v>
      </c>
      <c r="AJ19" s="37" t="s">
        <v>1</v>
      </c>
      <c r="AK19" s="35" t="s">
        <v>1</v>
      </c>
      <c r="AL19" s="45">
        <v>3.93</v>
      </c>
      <c r="AM19" s="36">
        <v>72.915000000000006</v>
      </c>
      <c r="AN19" s="34">
        <v>69.555000000000007</v>
      </c>
      <c r="AO19" s="48">
        <v>3.36</v>
      </c>
      <c r="AP19" s="34">
        <f t="shared" si="5"/>
        <v>126.86</v>
      </c>
      <c r="AQ19" s="16"/>
    </row>
    <row r="21" spans="1:43">
      <c r="A21" s="12"/>
      <c r="B21" s="5" t="s">
        <v>3</v>
      </c>
      <c r="C21" s="5"/>
      <c r="D21" s="5"/>
      <c r="E21" s="5"/>
      <c r="F21" s="5"/>
      <c r="G21" s="5"/>
      <c r="H21" s="5"/>
      <c r="I21" s="5"/>
      <c r="J21" s="5"/>
      <c r="K21" s="5"/>
      <c r="L21" s="5"/>
      <c r="M21" s="5"/>
      <c r="N21" s="5"/>
      <c r="P21" s="5" t="s">
        <v>3</v>
      </c>
      <c r="Q21" s="5"/>
      <c r="R21" s="5"/>
      <c r="S21" s="5"/>
      <c r="T21" s="5"/>
      <c r="U21" s="5"/>
      <c r="V21" s="5"/>
      <c r="W21" s="5"/>
      <c r="X21" s="5"/>
      <c r="Y21" s="5"/>
      <c r="Z21" s="5"/>
      <c r="AA21" s="5"/>
      <c r="AB21" s="5"/>
      <c r="AD21" s="5" t="s">
        <v>3</v>
      </c>
      <c r="AE21" s="5"/>
      <c r="AF21" s="5"/>
      <c r="AG21" s="5"/>
      <c r="AH21" s="5"/>
      <c r="AI21" s="5"/>
      <c r="AJ21" s="5"/>
      <c r="AK21" s="5"/>
      <c r="AL21" s="5"/>
      <c r="AM21" s="5"/>
      <c r="AN21" s="5"/>
      <c r="AO21" s="5"/>
      <c r="AP21" s="5"/>
    </row>
    <row r="22" spans="1:43">
      <c r="A22" s="9" t="s">
        <v>4</v>
      </c>
      <c r="B22" s="25">
        <f t="shared" ref="B22:N24" si="6">IF(ISERROR((POWER(VLOOKUP(VALUE(RIGHT($A22,4)),$A$3:$AP$20,COLUMN(B$20),)/VLOOKUP(VALUE(LEFT($A22,4)),$A$3:$AP$20,COLUMN(B$20),),1/(VALUE(RIGHT($A22,4))-VALUE(LEFT($A22,4))))-1)*100),"..",(POWER(VLOOKUP(VALUE(RIGHT($A22,4)),$A$3:$AP$20,COLUMN(B$20),)/VLOOKUP(VALUE(LEFT($A22,4)),$A$3:$AP$20,COLUMN(B$20),),1/(VALUE(RIGHT($A22,4))-VALUE(LEFT($A22,4))))-1)*100)</f>
        <v>1.4076578539277351</v>
      </c>
      <c r="C22" s="38">
        <f t="shared" si="6"/>
        <v>1.2651481196944259</v>
      </c>
      <c r="D22" s="39" t="str">
        <f t="shared" si="6"/>
        <v>..</v>
      </c>
      <c r="E22" s="40">
        <f t="shared" si="6"/>
        <v>1.2651481196944259</v>
      </c>
      <c r="F22" s="46">
        <f t="shared" si="6"/>
        <v>4.3836436895302366</v>
      </c>
      <c r="G22" s="38">
        <f t="shared" si="6"/>
        <v>7.8108685330325445</v>
      </c>
      <c r="H22" s="39" t="str">
        <f t="shared" si="6"/>
        <v>..</v>
      </c>
      <c r="I22" s="40" t="str">
        <f t="shared" si="6"/>
        <v>..</v>
      </c>
      <c r="J22" s="46">
        <f t="shared" si="6"/>
        <v>2.2322243631422545</v>
      </c>
      <c r="K22" s="38">
        <f t="shared" si="6"/>
        <v>4.1523403479020837</v>
      </c>
      <c r="L22" s="39" t="str">
        <f t="shared" si="6"/>
        <v>..</v>
      </c>
      <c r="M22" s="40" t="str">
        <f t="shared" si="6"/>
        <v>..</v>
      </c>
      <c r="N22" s="13" t="str">
        <f t="shared" si="6"/>
        <v>..</v>
      </c>
      <c r="P22" s="39">
        <f t="shared" ref="P22:AB24" si="7">IF(ISERROR((POWER(VLOOKUP(VALUE(RIGHT($A22,4)),$A$3:$AP$20,COLUMN(P$20),)/VLOOKUP(VALUE(LEFT($A22,4)),$A$3:$AP$20,COLUMN(P$20),),1/(VALUE(RIGHT($A22,4))-VALUE(LEFT($A22,4))))-1)*100),"..",(POWER(VLOOKUP(VALUE(RIGHT($A22,4)),$A$3:$AP$20,COLUMN(P$20),)/VLOOKUP(VALUE(LEFT($A22,4)),$A$3:$AP$20,COLUMN(P$20),),1/(VALUE(RIGHT($A22,4))-VALUE(LEFT($A22,4))))-1)*100)</f>
        <v>1.3440350567576864</v>
      </c>
      <c r="Q22" s="13">
        <f t="shared" si="7"/>
        <v>1.2634482006562253</v>
      </c>
      <c r="R22" s="13" t="str">
        <f t="shared" si="7"/>
        <v>..</v>
      </c>
      <c r="S22" s="13">
        <f t="shared" si="7"/>
        <v>1.2634482006562253</v>
      </c>
      <c r="T22" s="13">
        <f t="shared" si="7"/>
        <v>7.5713567261731951</v>
      </c>
      <c r="U22" s="13" t="str">
        <f t="shared" si="7"/>
        <v>..</v>
      </c>
      <c r="V22" s="13" t="str">
        <f t="shared" si="7"/>
        <v>..</v>
      </c>
      <c r="W22" s="13" t="str">
        <f t="shared" si="7"/>
        <v>..</v>
      </c>
      <c r="X22" s="13">
        <f t="shared" si="7"/>
        <v>7.274634496405219</v>
      </c>
      <c r="Y22" s="13" t="str">
        <f t="shared" si="7"/>
        <v>..</v>
      </c>
      <c r="Z22" s="13" t="str">
        <f t="shared" si="7"/>
        <v>..</v>
      </c>
      <c r="AA22" s="13" t="str">
        <f t="shared" si="7"/>
        <v>..</v>
      </c>
      <c r="AB22" s="13" t="str">
        <f t="shared" si="7"/>
        <v>..</v>
      </c>
      <c r="AD22" s="13">
        <f t="shared" ref="AD22:AP24" si="8">IF(ISERROR((POWER(VLOOKUP(VALUE(RIGHT($A22,4)),$A$3:$AP$20,COLUMN(AD$20),)/VLOOKUP(VALUE(LEFT($A22,4)),$A$3:$AP$20,COLUMN(AD$20),),1/(VALUE(RIGHT($A22,4))-VALUE(LEFT($A22,4))))-1)*100),"..",(POWER(VLOOKUP(VALUE(RIGHT($A22,4)),$A$3:$AP$20,COLUMN(AD$20),)/VLOOKUP(VALUE(LEFT($A22,4)),$A$3:$AP$20,COLUMN(AD$20),),1/(VALUE(RIGHT($A22,4))-VALUE(LEFT($A22,4))))-1)*100)</f>
        <v>2.4925914354371859</v>
      </c>
      <c r="AE22" s="13">
        <f t="shared" si="8"/>
        <v>2.4534750720313081</v>
      </c>
      <c r="AF22" s="13" t="str">
        <f t="shared" si="8"/>
        <v>..</v>
      </c>
      <c r="AG22" s="13">
        <f t="shared" si="8"/>
        <v>2.4534750720313081</v>
      </c>
      <c r="AH22" s="13">
        <f t="shared" si="8"/>
        <v>5.1208947819186168</v>
      </c>
      <c r="AI22" s="13">
        <f t="shared" si="8"/>
        <v>8.0922880645737614</v>
      </c>
      <c r="AJ22" s="13" t="str">
        <f t="shared" si="8"/>
        <v>..</v>
      </c>
      <c r="AK22" s="13" t="str">
        <f t="shared" si="8"/>
        <v>..</v>
      </c>
      <c r="AL22" s="13">
        <f t="shared" si="8"/>
        <v>0.47455995437670762</v>
      </c>
      <c r="AM22" s="13">
        <f t="shared" si="8"/>
        <v>3.647222317574883</v>
      </c>
      <c r="AN22" s="13" t="str">
        <f t="shared" si="8"/>
        <v>..</v>
      </c>
      <c r="AO22" s="13" t="str">
        <f t="shared" si="8"/>
        <v>..</v>
      </c>
      <c r="AP22" s="13" t="str">
        <f t="shared" si="8"/>
        <v>..</v>
      </c>
    </row>
    <row r="23" spans="1:43">
      <c r="A23" s="9" t="s">
        <v>83</v>
      </c>
      <c r="B23" s="25">
        <f t="shared" si="6"/>
        <v>1.7975415448296062</v>
      </c>
      <c r="C23" s="38">
        <f t="shared" si="6"/>
        <v>1.7105080924531224</v>
      </c>
      <c r="D23" s="39" t="str">
        <f t="shared" si="6"/>
        <v>..</v>
      </c>
      <c r="E23" s="40">
        <f t="shared" si="6"/>
        <v>1.7105080924531224</v>
      </c>
      <c r="F23" s="46">
        <f t="shared" si="6"/>
        <v>5.4670116199710517</v>
      </c>
      <c r="G23" s="38">
        <f t="shared" si="6"/>
        <v>10.327401161754013</v>
      </c>
      <c r="H23" s="39" t="str">
        <f t="shared" si="6"/>
        <v>..</v>
      </c>
      <c r="I23" s="40" t="str">
        <f t="shared" si="6"/>
        <v>..</v>
      </c>
      <c r="J23" s="46">
        <f t="shared" si="6"/>
        <v>0.75416361980853441</v>
      </c>
      <c r="K23" s="38">
        <f t="shared" si="6"/>
        <v>6.3043410757453344</v>
      </c>
      <c r="L23" s="39" t="str">
        <f t="shared" si="6"/>
        <v>..</v>
      </c>
      <c r="M23" s="40" t="str">
        <f t="shared" si="6"/>
        <v>..</v>
      </c>
      <c r="N23" s="13" t="str">
        <f t="shared" si="6"/>
        <v>..</v>
      </c>
      <c r="P23" s="39">
        <f t="shared" si="7"/>
        <v>1.0928824563868567</v>
      </c>
      <c r="Q23" s="13">
        <f t="shared" si="7"/>
        <v>1.0044191732627272</v>
      </c>
      <c r="R23" s="13" t="str">
        <f t="shared" si="7"/>
        <v>..</v>
      </c>
      <c r="S23" s="13">
        <f t="shared" si="7"/>
        <v>1.0044191732627272</v>
      </c>
      <c r="T23" s="13">
        <f t="shared" si="7"/>
        <v>3.7924565798523213</v>
      </c>
      <c r="U23" s="13" t="str">
        <f t="shared" si="7"/>
        <v>..</v>
      </c>
      <c r="V23" s="13" t="str">
        <f t="shared" si="7"/>
        <v>..</v>
      </c>
      <c r="W23" s="13" t="str">
        <f t="shared" si="7"/>
        <v>..</v>
      </c>
      <c r="X23" s="13">
        <f t="shared" si="7"/>
        <v>1.3042642699106599</v>
      </c>
      <c r="Y23" s="13" t="str">
        <f t="shared" si="7"/>
        <v>..</v>
      </c>
      <c r="Z23" s="13" t="str">
        <f t="shared" si="7"/>
        <v>..</v>
      </c>
      <c r="AA23" s="13" t="str">
        <f t="shared" si="7"/>
        <v>..</v>
      </c>
      <c r="AB23" s="13" t="str">
        <f t="shared" si="7"/>
        <v>..</v>
      </c>
      <c r="AD23" s="13">
        <f t="shared" si="8"/>
        <v>3.2108656712536821</v>
      </c>
      <c r="AE23" s="13">
        <f t="shared" si="8"/>
        <v>3.344301447739495</v>
      </c>
      <c r="AF23" s="13" t="str">
        <f t="shared" si="8"/>
        <v>..</v>
      </c>
      <c r="AG23" s="13">
        <f t="shared" si="8"/>
        <v>3.344301447739495</v>
      </c>
      <c r="AH23" s="13">
        <f t="shared" si="8"/>
        <v>6.988176433099258</v>
      </c>
      <c r="AI23" s="13">
        <f t="shared" si="8"/>
        <v>10.171410540833726</v>
      </c>
      <c r="AJ23" s="13" t="str">
        <f t="shared" si="8"/>
        <v>..</v>
      </c>
      <c r="AK23" s="13" t="str">
        <f t="shared" si="8"/>
        <v>..</v>
      </c>
      <c r="AL23" s="13">
        <f t="shared" si="8"/>
        <v>-2.1234146931379372</v>
      </c>
      <c r="AM23" s="13">
        <f t="shared" si="8"/>
        <v>5.8541966008818447</v>
      </c>
      <c r="AN23" s="13" t="str">
        <f t="shared" si="8"/>
        <v>..</v>
      </c>
      <c r="AO23" s="13" t="str">
        <f t="shared" si="8"/>
        <v>..</v>
      </c>
      <c r="AP23" s="13" t="str">
        <f t="shared" si="8"/>
        <v>..</v>
      </c>
    </row>
    <row r="24" spans="1:43">
      <c r="A24" s="9" t="s">
        <v>84</v>
      </c>
      <c r="B24" s="25">
        <f t="shared" si="6"/>
        <v>0.86432806671463691</v>
      </c>
      <c r="C24" s="38">
        <f t="shared" si="6"/>
        <v>0.64491840927580757</v>
      </c>
      <c r="D24" s="39" t="str">
        <f t="shared" si="6"/>
        <v>..</v>
      </c>
      <c r="E24" s="40">
        <f t="shared" si="6"/>
        <v>0.64491840927580757</v>
      </c>
      <c r="F24" s="46">
        <f t="shared" si="6"/>
        <v>2.8855987644691661</v>
      </c>
      <c r="G24" s="38">
        <f t="shared" si="6"/>
        <v>4.3838627449192646</v>
      </c>
      <c r="H24" s="39">
        <f t="shared" si="6"/>
        <v>7.2897746771440675</v>
      </c>
      <c r="I24" s="40">
        <f t="shared" si="6"/>
        <v>-2.2252119631431477</v>
      </c>
      <c r="J24" s="46">
        <f t="shared" si="6"/>
        <v>4.3380081239833723</v>
      </c>
      <c r="K24" s="38">
        <f t="shared" si="6"/>
        <v>1.2125297212126629</v>
      </c>
      <c r="L24" s="39">
        <f t="shared" si="6"/>
        <v>0.87797846046551165</v>
      </c>
      <c r="M24" s="40">
        <f t="shared" si="6"/>
        <v>2.5894106355287327</v>
      </c>
      <c r="N24" s="13">
        <f t="shared" si="6"/>
        <v>2.3353217437883655</v>
      </c>
      <c r="P24" s="39">
        <f t="shared" si="7"/>
        <v>1.6966972924224111</v>
      </c>
      <c r="Q24" s="13">
        <f t="shared" si="7"/>
        <v>1.6272052245275059</v>
      </c>
      <c r="R24" s="13" t="str">
        <f t="shared" si="7"/>
        <v>..</v>
      </c>
      <c r="S24" s="13">
        <f t="shared" si="7"/>
        <v>1.6272052245275059</v>
      </c>
      <c r="T24" s="13">
        <f t="shared" si="7"/>
        <v>13.094072506577703</v>
      </c>
      <c r="U24" s="13" t="str">
        <f t="shared" si="7"/>
        <v>..</v>
      </c>
      <c r="V24" s="13" t="str">
        <f t="shared" si="7"/>
        <v>..</v>
      </c>
      <c r="W24" s="13" t="str">
        <f t="shared" si="7"/>
        <v>..</v>
      </c>
      <c r="X24" s="13">
        <f t="shared" si="7"/>
        <v>16.228889088712606</v>
      </c>
      <c r="Y24" s="13" t="str">
        <f t="shared" si="7"/>
        <v>..</v>
      </c>
      <c r="Z24" s="13" t="str">
        <f t="shared" si="7"/>
        <v>..</v>
      </c>
      <c r="AA24" s="13">
        <f t="shared" si="7"/>
        <v>-10.107970323284654</v>
      </c>
      <c r="AB24" s="13">
        <f t="shared" si="7"/>
        <v>10.756634324829006</v>
      </c>
      <c r="AD24" s="13">
        <f t="shared" si="8"/>
        <v>1.4953974837451867</v>
      </c>
      <c r="AE24" s="13">
        <f t="shared" si="8"/>
        <v>1.2192038692658835</v>
      </c>
      <c r="AF24" s="13" t="str">
        <f t="shared" si="8"/>
        <v>..</v>
      </c>
      <c r="AG24" s="13">
        <f t="shared" si="8"/>
        <v>1.2192038692658835</v>
      </c>
      <c r="AH24" s="13">
        <f t="shared" si="8"/>
        <v>2.5613238627996138</v>
      </c>
      <c r="AI24" s="13">
        <f t="shared" si="8"/>
        <v>5.2472677303320614</v>
      </c>
      <c r="AJ24" s="13" t="str">
        <f t="shared" si="8"/>
        <v>..</v>
      </c>
      <c r="AK24" s="13" t="str">
        <f t="shared" si="8"/>
        <v>..</v>
      </c>
      <c r="AL24" s="13">
        <f t="shared" si="8"/>
        <v>4.2279839869101998</v>
      </c>
      <c r="AM24" s="13">
        <f t="shared" si="8"/>
        <v>0.63454564352898313</v>
      </c>
      <c r="AN24" s="13">
        <f t="shared" si="8"/>
        <v>0.33692801009450601</v>
      </c>
      <c r="AO24" s="13">
        <f t="shared" si="8"/>
        <v>8.3506077972577142</v>
      </c>
      <c r="AP24" s="13">
        <f t="shared" si="8"/>
        <v>2.3826167588404612</v>
      </c>
    </row>
    <row r="25" spans="1:43">
      <c r="G25" s="10"/>
      <c r="H25" s="10"/>
      <c r="I25" s="10"/>
      <c r="J25" s="10"/>
      <c r="K25" s="10"/>
      <c r="L25" s="10"/>
      <c r="M25" s="10"/>
      <c r="N25" s="10"/>
    </row>
    <row r="26" spans="1:43">
      <c r="B26" t="s">
        <v>16</v>
      </c>
      <c r="C26" t="s">
        <v>47</v>
      </c>
      <c r="H26" s="10"/>
      <c r="I26" s="10"/>
      <c r="J26" s="10"/>
      <c r="K26" s="10"/>
      <c r="L26" s="10"/>
      <c r="M26" s="10"/>
      <c r="N26" s="10"/>
      <c r="P26" t="s">
        <v>16</v>
      </c>
      <c r="Q26" t="s">
        <v>47</v>
      </c>
      <c r="AD26" t="s">
        <v>16</v>
      </c>
      <c r="AE26" t="s">
        <v>47</v>
      </c>
    </row>
    <row r="27" spans="1:43">
      <c r="C27" t="s">
        <v>48</v>
      </c>
      <c r="H27" s="10"/>
      <c r="I27" s="10"/>
      <c r="J27" s="10"/>
      <c r="K27" s="10"/>
      <c r="L27" s="10"/>
      <c r="M27" s="10"/>
      <c r="N27" s="10"/>
      <c r="Q27" t="s">
        <v>50</v>
      </c>
      <c r="AE27" t="s">
        <v>50</v>
      </c>
    </row>
    <row r="28" spans="1:43">
      <c r="B28" t="s">
        <v>18</v>
      </c>
      <c r="C28" s="442" t="s">
        <v>54</v>
      </c>
      <c r="D28" s="442"/>
      <c r="E28" s="442"/>
      <c r="F28" s="442"/>
      <c r="G28" s="442"/>
      <c r="H28" s="442"/>
      <c r="I28" s="442"/>
      <c r="J28" s="442"/>
      <c r="K28" s="442"/>
      <c r="L28" s="442"/>
      <c r="M28" s="442"/>
      <c r="N28" s="442"/>
      <c r="P28" t="s">
        <v>18</v>
      </c>
      <c r="Q28" s="442" t="s">
        <v>51</v>
      </c>
      <c r="R28" s="442"/>
      <c r="S28" s="442"/>
      <c r="T28" s="442"/>
      <c r="U28" s="442"/>
      <c r="V28" s="442"/>
      <c r="W28" s="442"/>
      <c r="X28" s="442"/>
      <c r="Y28" s="442"/>
      <c r="Z28" s="442"/>
      <c r="AA28" s="442"/>
      <c r="AB28" s="442"/>
      <c r="AD28" t="s">
        <v>18</v>
      </c>
      <c r="AE28" s="442" t="s">
        <v>51</v>
      </c>
      <c r="AF28" s="442"/>
      <c r="AG28" s="442"/>
      <c r="AH28" s="442"/>
      <c r="AI28" s="442"/>
      <c r="AJ28" s="442"/>
      <c r="AK28" s="442"/>
      <c r="AL28" s="442"/>
      <c r="AM28" s="442"/>
      <c r="AN28" s="442"/>
      <c r="AO28" s="442"/>
      <c r="AP28" s="442"/>
    </row>
    <row r="29" spans="1:43">
      <c r="C29" s="442"/>
      <c r="D29" s="442"/>
      <c r="E29" s="442"/>
      <c r="F29" s="442"/>
      <c r="G29" s="442"/>
      <c r="H29" s="442"/>
      <c r="I29" s="442"/>
      <c r="J29" s="442"/>
      <c r="K29" s="442"/>
      <c r="L29" s="442"/>
      <c r="M29" s="442"/>
      <c r="N29" s="442"/>
      <c r="Q29" s="442"/>
      <c r="R29" s="442"/>
      <c r="S29" s="442"/>
      <c r="T29" s="442"/>
      <c r="U29" s="442"/>
      <c r="V29" s="442"/>
      <c r="W29" s="442"/>
      <c r="X29" s="442"/>
      <c r="Y29" s="442"/>
      <c r="Z29" s="442"/>
      <c r="AA29" s="442"/>
      <c r="AB29" s="442"/>
      <c r="AE29" s="442"/>
      <c r="AF29" s="442"/>
      <c r="AG29" s="442"/>
      <c r="AH29" s="442"/>
      <c r="AI29" s="442"/>
      <c r="AJ29" s="442"/>
      <c r="AK29" s="442"/>
      <c r="AL29" s="442"/>
      <c r="AM29" s="442"/>
      <c r="AN29" s="442"/>
      <c r="AO29" s="442"/>
      <c r="AP29" s="442"/>
    </row>
    <row r="30" spans="1:43">
      <c r="AC30" s="11"/>
    </row>
    <row r="31" spans="1:43">
      <c r="G31" s="16"/>
      <c r="H31" s="17"/>
      <c r="M31" s="17"/>
      <c r="P31" s="16"/>
      <c r="Y31" s="16"/>
      <c r="Z31" s="16"/>
    </row>
    <row r="33" spans="1:43" ht="75">
      <c r="A33" s="8"/>
      <c r="B33" s="21" t="s">
        <v>7</v>
      </c>
      <c r="C33" s="26" t="s">
        <v>8</v>
      </c>
      <c r="D33" s="19" t="s">
        <v>9</v>
      </c>
      <c r="E33" s="27" t="s">
        <v>0</v>
      </c>
      <c r="F33" s="41" t="s">
        <v>10</v>
      </c>
      <c r="G33" s="26" t="s">
        <v>11</v>
      </c>
      <c r="H33" s="19" t="s">
        <v>12</v>
      </c>
      <c r="I33" s="27" t="s">
        <v>13</v>
      </c>
      <c r="J33" s="41" t="s">
        <v>19</v>
      </c>
      <c r="K33" s="26" t="s">
        <v>5</v>
      </c>
      <c r="L33" s="19" t="s">
        <v>14</v>
      </c>
      <c r="M33" s="27" t="s">
        <v>6</v>
      </c>
      <c r="N33" s="19" t="s">
        <v>15</v>
      </c>
      <c r="P33" s="27" t="s">
        <v>7</v>
      </c>
      <c r="Q33" s="26" t="s">
        <v>8</v>
      </c>
      <c r="R33" s="19" t="s">
        <v>9</v>
      </c>
      <c r="S33" s="27" t="s">
        <v>0</v>
      </c>
      <c r="T33" s="41" t="s">
        <v>10</v>
      </c>
      <c r="U33" s="26" t="s">
        <v>11</v>
      </c>
      <c r="V33" s="19" t="s">
        <v>12</v>
      </c>
      <c r="W33" s="27" t="s">
        <v>13</v>
      </c>
      <c r="X33" s="41" t="s">
        <v>19</v>
      </c>
      <c r="Y33" s="26" t="s">
        <v>5</v>
      </c>
      <c r="Z33" s="19" t="s">
        <v>14</v>
      </c>
      <c r="AA33" s="27" t="s">
        <v>6</v>
      </c>
      <c r="AB33" s="19" t="s">
        <v>15</v>
      </c>
      <c r="AD33" s="27" t="s">
        <v>7</v>
      </c>
      <c r="AE33" s="26" t="s">
        <v>8</v>
      </c>
      <c r="AF33" s="19" t="s">
        <v>9</v>
      </c>
      <c r="AG33" s="27" t="s">
        <v>0</v>
      </c>
      <c r="AH33" s="41" t="s">
        <v>10</v>
      </c>
      <c r="AI33" s="26" t="s">
        <v>11</v>
      </c>
      <c r="AJ33" s="19" t="s">
        <v>12</v>
      </c>
      <c r="AK33" s="27" t="s">
        <v>13</v>
      </c>
      <c r="AL33" s="41" t="s">
        <v>19</v>
      </c>
      <c r="AM33" s="26" t="s">
        <v>5</v>
      </c>
      <c r="AN33" s="19" t="s">
        <v>14</v>
      </c>
      <c r="AO33" s="27" t="s">
        <v>6</v>
      </c>
      <c r="AP33" s="19" t="s">
        <v>15</v>
      </c>
    </row>
    <row r="34" spans="1:43">
      <c r="A34" s="12" t="s">
        <v>35</v>
      </c>
      <c r="B34" s="22" t="s">
        <v>1</v>
      </c>
      <c r="C34" s="28" t="s">
        <v>1</v>
      </c>
      <c r="D34" s="6" t="s">
        <v>1</v>
      </c>
      <c r="E34" s="29" t="s">
        <v>1</v>
      </c>
      <c r="F34" s="42">
        <v>21</v>
      </c>
      <c r="G34" s="28">
        <v>211</v>
      </c>
      <c r="H34" s="6">
        <v>211113</v>
      </c>
      <c r="I34" s="29">
        <v>211114</v>
      </c>
      <c r="J34" s="42">
        <v>212</v>
      </c>
      <c r="K34" s="28">
        <v>213</v>
      </c>
      <c r="L34" s="6" t="s">
        <v>1</v>
      </c>
      <c r="M34" s="29" t="s">
        <v>1</v>
      </c>
      <c r="N34" s="6" t="s">
        <v>1</v>
      </c>
      <c r="P34" s="29" t="s">
        <v>1</v>
      </c>
      <c r="Q34" s="28" t="s">
        <v>1</v>
      </c>
      <c r="R34" s="6" t="s">
        <v>1</v>
      </c>
      <c r="S34" s="29" t="s">
        <v>1</v>
      </c>
      <c r="T34" s="42">
        <v>21</v>
      </c>
      <c r="U34" s="28">
        <v>211</v>
      </c>
      <c r="V34" s="6">
        <v>211113</v>
      </c>
      <c r="W34" s="29">
        <v>211114</v>
      </c>
      <c r="X34" s="42">
        <v>212</v>
      </c>
      <c r="Y34" s="28">
        <v>213</v>
      </c>
      <c r="Z34" s="6" t="s">
        <v>1</v>
      </c>
      <c r="AA34" s="29" t="s">
        <v>1</v>
      </c>
      <c r="AB34" s="6" t="s">
        <v>1</v>
      </c>
      <c r="AD34" s="29" t="s">
        <v>1</v>
      </c>
      <c r="AE34" s="28" t="s">
        <v>1</v>
      </c>
      <c r="AF34" s="6" t="s">
        <v>1</v>
      </c>
      <c r="AG34" s="29" t="s">
        <v>1</v>
      </c>
      <c r="AH34" s="42">
        <v>21</v>
      </c>
      <c r="AI34" s="28">
        <v>211</v>
      </c>
      <c r="AJ34" s="6">
        <v>211113</v>
      </c>
      <c r="AK34" s="29">
        <v>211114</v>
      </c>
      <c r="AL34" s="42">
        <v>212</v>
      </c>
      <c r="AM34" s="28">
        <v>213</v>
      </c>
      <c r="AN34" s="6" t="s">
        <v>1</v>
      </c>
      <c r="AO34" s="29" t="s">
        <v>1</v>
      </c>
      <c r="AP34" s="6" t="s">
        <v>1</v>
      </c>
    </row>
    <row r="35" spans="1:43">
      <c r="A35" s="7"/>
      <c r="B35" s="23" t="s">
        <v>23</v>
      </c>
      <c r="C35" s="30" t="s">
        <v>36</v>
      </c>
      <c r="D35" s="31" t="s">
        <v>25</v>
      </c>
      <c r="E35" s="32" t="s">
        <v>37</v>
      </c>
      <c r="F35" s="43" t="s">
        <v>42</v>
      </c>
      <c r="G35" s="30" t="s">
        <v>40</v>
      </c>
      <c r="H35" s="31" t="s">
        <v>28</v>
      </c>
      <c r="I35" s="32" t="s">
        <v>29</v>
      </c>
      <c r="J35" s="43" t="s">
        <v>30</v>
      </c>
      <c r="K35" s="30" t="s">
        <v>41</v>
      </c>
      <c r="L35" s="31" t="s">
        <v>33</v>
      </c>
      <c r="M35" s="32" t="s">
        <v>34</v>
      </c>
      <c r="N35" s="20" t="s">
        <v>38</v>
      </c>
      <c r="P35" s="32" t="s">
        <v>23</v>
      </c>
      <c r="Q35" s="30" t="s">
        <v>36</v>
      </c>
      <c r="R35" s="31" t="s">
        <v>25</v>
      </c>
      <c r="S35" s="32" t="s">
        <v>37</v>
      </c>
      <c r="T35" s="43" t="s">
        <v>42</v>
      </c>
      <c r="U35" s="30" t="s">
        <v>40</v>
      </c>
      <c r="V35" s="31" t="s">
        <v>28</v>
      </c>
      <c r="W35" s="32" t="s">
        <v>29</v>
      </c>
      <c r="X35" s="43" t="s">
        <v>30</v>
      </c>
      <c r="Y35" s="30" t="s">
        <v>41</v>
      </c>
      <c r="Z35" s="31" t="s">
        <v>33</v>
      </c>
      <c r="AA35" s="32" t="s">
        <v>34</v>
      </c>
      <c r="AB35" s="20" t="s">
        <v>38</v>
      </c>
      <c r="AD35" s="32" t="s">
        <v>23</v>
      </c>
      <c r="AE35" s="30" t="s">
        <v>36</v>
      </c>
      <c r="AF35" s="31" t="s">
        <v>25</v>
      </c>
      <c r="AG35" s="32" t="s">
        <v>37</v>
      </c>
      <c r="AH35" s="43" t="s">
        <v>42</v>
      </c>
      <c r="AI35" s="30" t="s">
        <v>40</v>
      </c>
      <c r="AJ35" s="31" t="s">
        <v>28</v>
      </c>
      <c r="AK35" s="32" t="s">
        <v>29</v>
      </c>
      <c r="AL35" s="43" t="s">
        <v>30</v>
      </c>
      <c r="AM35" s="30" t="s">
        <v>41</v>
      </c>
      <c r="AN35" s="31" t="s">
        <v>33</v>
      </c>
      <c r="AO35" s="32" t="s">
        <v>34</v>
      </c>
      <c r="AP35" s="20" t="s">
        <v>38</v>
      </c>
    </row>
    <row r="36" spans="1:43">
      <c r="A36" s="8"/>
      <c r="B36" s="440" t="s">
        <v>104</v>
      </c>
      <c r="C36" s="441"/>
      <c r="D36" s="441"/>
      <c r="E36" s="441"/>
      <c r="F36" s="441"/>
      <c r="G36" s="441"/>
      <c r="H36" s="441"/>
      <c r="I36" s="441"/>
      <c r="J36" s="441"/>
      <c r="K36" s="441"/>
      <c r="L36" s="441"/>
      <c r="M36" s="441"/>
      <c r="N36" s="441"/>
      <c r="P36" s="441" t="s">
        <v>104</v>
      </c>
      <c r="Q36" s="441"/>
      <c r="R36" s="441"/>
      <c r="S36" s="441"/>
      <c r="T36" s="441"/>
      <c r="U36" s="441"/>
      <c r="V36" s="441"/>
      <c r="W36" s="441"/>
      <c r="X36" s="441"/>
      <c r="Y36" s="441"/>
      <c r="Z36" s="441"/>
      <c r="AA36" s="441"/>
      <c r="AB36" s="441"/>
      <c r="AD36" s="441" t="s">
        <v>104</v>
      </c>
      <c r="AE36" s="441"/>
      <c r="AF36" s="441"/>
      <c r="AG36" s="441"/>
      <c r="AH36" s="441"/>
      <c r="AI36" s="441"/>
      <c r="AJ36" s="441"/>
      <c r="AK36" s="441"/>
      <c r="AL36" s="441"/>
      <c r="AM36" s="441"/>
      <c r="AN36" s="441"/>
      <c r="AO36" s="441"/>
      <c r="AP36" s="441"/>
    </row>
    <row r="37" spans="1:43">
      <c r="A37" s="9">
        <v>2000</v>
      </c>
      <c r="B37" s="25">
        <f>IF(ISERROR((B7/$B7)*100),"..",(B7/$B7)*100)</f>
        <v>100</v>
      </c>
      <c r="C37" s="38">
        <f t="shared" ref="C37:N37" si="9">IF(ISERROR((C7/$B7)*100),"..",(C7/$B7)*100)</f>
        <v>78.741691638341678</v>
      </c>
      <c r="D37" s="39" t="str">
        <f t="shared" si="9"/>
        <v>..</v>
      </c>
      <c r="E37" s="40">
        <f t="shared" si="9"/>
        <v>78.741691638341678</v>
      </c>
      <c r="F37" s="46">
        <f t="shared" si="9"/>
        <v>0.92555071463089178</v>
      </c>
      <c r="G37" s="38">
        <f t="shared" si="9"/>
        <v>0.17575933238156141</v>
      </c>
      <c r="H37" s="39" t="str">
        <f t="shared" si="9"/>
        <v>..</v>
      </c>
      <c r="I37" s="40" t="str">
        <f t="shared" si="9"/>
        <v>..</v>
      </c>
      <c r="J37" s="46">
        <f t="shared" si="9"/>
        <v>0.32603694737850275</v>
      </c>
      <c r="K37" s="38">
        <f t="shared" si="9"/>
        <v>0.42375443487082753</v>
      </c>
      <c r="L37" s="76" t="str">
        <f t="shared" si="9"/>
        <v>..</v>
      </c>
      <c r="M37" s="77" t="str">
        <f t="shared" si="9"/>
        <v>..</v>
      </c>
      <c r="N37" s="78" t="str">
        <f t="shared" si="9"/>
        <v>..</v>
      </c>
      <c r="P37" s="40">
        <f>IF(ISERROR((P7/$P7)*100),"..",(P7/$P7)*100)</f>
        <v>100</v>
      </c>
      <c r="Q37" s="38">
        <f>IF(ISERROR((Q7/$P7)*100),"..",(Q7/$P7)*100)</f>
        <v>67.806707631934486</v>
      </c>
      <c r="R37" s="39" t="str">
        <f t="shared" ref="R37:AB37" si="10">IF(ISERROR((R7/$P7)*100),"..",(R7/$P7)*100)</f>
        <v>..</v>
      </c>
      <c r="S37" s="40">
        <f t="shared" si="10"/>
        <v>67.806707631934486</v>
      </c>
      <c r="T37" s="46">
        <f t="shared" si="10"/>
        <v>1.697265235181989</v>
      </c>
      <c r="U37" s="38" t="str">
        <f t="shared" si="10"/>
        <v>..</v>
      </c>
      <c r="V37" s="39" t="str">
        <f t="shared" si="10"/>
        <v>..</v>
      </c>
      <c r="W37" s="40">
        <f t="shared" si="10"/>
        <v>0</v>
      </c>
      <c r="X37" s="46">
        <f t="shared" si="10"/>
        <v>1.0693359006239356</v>
      </c>
      <c r="Y37" s="38" t="str">
        <f t="shared" si="10"/>
        <v>..</v>
      </c>
      <c r="Z37" s="76" t="str">
        <f t="shared" si="10"/>
        <v>..</v>
      </c>
      <c r="AA37" s="77" t="str">
        <f t="shared" si="10"/>
        <v>..</v>
      </c>
      <c r="AB37" s="76" t="str">
        <f t="shared" si="10"/>
        <v>..</v>
      </c>
      <c r="AD37" s="40">
        <f>IF(ISERROR((AD7/$AD7)*100),"..",(AD7/$AD7)*100)</f>
        <v>100</v>
      </c>
      <c r="AE37" s="38">
        <f t="shared" ref="AE37:AP37" si="11">IF(ISERROR((AE7/$AD7)*100),"..",(AE7/$AD7)*100)</f>
        <v>81.181632705537979</v>
      </c>
      <c r="AF37" s="39" t="str">
        <f t="shared" si="11"/>
        <v>..</v>
      </c>
      <c r="AG37" s="40">
        <f t="shared" si="11"/>
        <v>81.181632705537979</v>
      </c>
      <c r="AH37" s="46">
        <f t="shared" si="11"/>
        <v>4.4767566882850041</v>
      </c>
      <c r="AI37" s="38">
        <f t="shared" si="11"/>
        <v>1.3686657471660817</v>
      </c>
      <c r="AJ37" s="39" t="str">
        <f t="shared" si="11"/>
        <v>..</v>
      </c>
      <c r="AK37" s="40" t="str">
        <f t="shared" si="11"/>
        <v>..</v>
      </c>
      <c r="AL37" s="46">
        <f t="shared" si="11"/>
        <v>0.22561117006820844</v>
      </c>
      <c r="AM37" s="38">
        <f t="shared" si="11"/>
        <v>2.8824797710507144</v>
      </c>
      <c r="AN37" s="76" t="str">
        <f t="shared" si="11"/>
        <v>..</v>
      </c>
      <c r="AO37" s="77" t="str">
        <f t="shared" si="11"/>
        <v>..</v>
      </c>
      <c r="AP37" s="76" t="str">
        <f t="shared" si="11"/>
        <v>..</v>
      </c>
      <c r="AQ37" s="16"/>
    </row>
    <row r="38" spans="1:43">
      <c r="A38" s="9">
        <v>2001</v>
      </c>
      <c r="B38" s="25">
        <f t="shared" ref="B38:N49" si="12">IF(ISERROR((B8/$B8)*100),"..",(B8/$B8)*100)</f>
        <v>100</v>
      </c>
      <c r="C38" s="38">
        <f t="shared" si="12"/>
        <v>78.641541405969264</v>
      </c>
      <c r="D38" s="39" t="str">
        <f t="shared" si="12"/>
        <v>..</v>
      </c>
      <c r="E38" s="40">
        <f t="shared" si="12"/>
        <v>78.641541405969264</v>
      </c>
      <c r="F38" s="46">
        <f t="shared" si="12"/>
        <v>0.93593531478515268</v>
      </c>
      <c r="G38" s="38">
        <f t="shared" si="12"/>
        <v>0.1949119610909878</v>
      </c>
      <c r="H38" s="39" t="str">
        <f t="shared" si="12"/>
        <v>..</v>
      </c>
      <c r="I38" s="40" t="str">
        <f t="shared" si="12"/>
        <v>..</v>
      </c>
      <c r="J38" s="46">
        <f t="shared" si="12"/>
        <v>0.30688763083995235</v>
      </c>
      <c r="K38" s="38">
        <f t="shared" si="12"/>
        <v>0.43413572285421231</v>
      </c>
      <c r="L38" s="76" t="str">
        <f t="shared" si="12"/>
        <v>..</v>
      </c>
      <c r="M38" s="77" t="str">
        <f t="shared" si="12"/>
        <v>..</v>
      </c>
      <c r="N38" s="78" t="str">
        <f t="shared" si="12"/>
        <v>..</v>
      </c>
      <c r="P38" s="40">
        <f t="shared" ref="P38:AB49" si="13">IF(ISERROR((P8/$P8)*100),"..",(P8/$P8)*100)</f>
        <v>100</v>
      </c>
      <c r="Q38" s="38">
        <f t="shared" si="13"/>
        <v>68.50376031973407</v>
      </c>
      <c r="R38" s="39" t="str">
        <f t="shared" si="13"/>
        <v>..</v>
      </c>
      <c r="S38" s="40">
        <f t="shared" si="13"/>
        <v>68.50376031973407</v>
      </c>
      <c r="T38" s="46">
        <f t="shared" si="13"/>
        <v>1.3811054581563742</v>
      </c>
      <c r="U38" s="38" t="str">
        <f t="shared" si="13"/>
        <v>..</v>
      </c>
      <c r="V38" s="39" t="str">
        <f t="shared" si="13"/>
        <v>..</v>
      </c>
      <c r="W38" s="40">
        <f t="shared" si="13"/>
        <v>0</v>
      </c>
      <c r="X38" s="46">
        <f t="shared" si="13"/>
        <v>0.98681658183406473</v>
      </c>
      <c r="Y38" s="38" t="str">
        <f t="shared" si="13"/>
        <v>..</v>
      </c>
      <c r="Z38" s="76" t="str">
        <f t="shared" si="13"/>
        <v>..</v>
      </c>
      <c r="AA38" s="77" t="str">
        <f t="shared" si="13"/>
        <v>..</v>
      </c>
      <c r="AB38" s="76" t="str">
        <f t="shared" si="13"/>
        <v>..</v>
      </c>
      <c r="AD38" s="40">
        <f t="shared" ref="AD38:AP49" si="14">IF(ISERROR((AD8/$AD8)*100),"..",(AD8/$AD8)*100)</f>
        <v>100</v>
      </c>
      <c r="AE38" s="38">
        <f t="shared" si="14"/>
        <v>81.23394223141662</v>
      </c>
      <c r="AF38" s="39" t="str">
        <f t="shared" si="14"/>
        <v>..</v>
      </c>
      <c r="AG38" s="40">
        <f t="shared" si="14"/>
        <v>81.23394223141662</v>
      </c>
      <c r="AH38" s="46">
        <f t="shared" si="14"/>
        <v>4.7077273358931633</v>
      </c>
      <c r="AI38" s="38">
        <f t="shared" si="14"/>
        <v>1.4934196267264035</v>
      </c>
      <c r="AJ38" s="39" t="str">
        <f t="shared" si="14"/>
        <v>..</v>
      </c>
      <c r="AK38" s="40" t="str">
        <f t="shared" si="14"/>
        <v>..</v>
      </c>
      <c r="AL38" s="46">
        <f t="shared" si="14"/>
        <v>0.21151270198236913</v>
      </c>
      <c r="AM38" s="38">
        <f t="shared" si="14"/>
        <v>3.0027950071843903</v>
      </c>
      <c r="AN38" s="76" t="str">
        <f t="shared" si="14"/>
        <v>..</v>
      </c>
      <c r="AO38" s="77" t="str">
        <f t="shared" si="14"/>
        <v>..</v>
      </c>
      <c r="AP38" s="76" t="str">
        <f t="shared" si="14"/>
        <v>..</v>
      </c>
      <c r="AQ38" s="16"/>
    </row>
    <row r="39" spans="1:43">
      <c r="A39" s="9">
        <v>2002</v>
      </c>
      <c r="B39" s="25">
        <f t="shared" si="12"/>
        <v>100</v>
      </c>
      <c r="C39" s="38">
        <f t="shared" si="12"/>
        <v>78.580221710288754</v>
      </c>
      <c r="D39" s="39" t="str">
        <f t="shared" si="12"/>
        <v>..</v>
      </c>
      <c r="E39" s="40">
        <f t="shared" si="12"/>
        <v>78.580221710288754</v>
      </c>
      <c r="F39" s="46">
        <f t="shared" si="12"/>
        <v>0.90756042561461159</v>
      </c>
      <c r="G39" s="38">
        <f t="shared" si="12"/>
        <v>0.19188083156279448</v>
      </c>
      <c r="H39" s="39" t="str">
        <f t="shared" si="12"/>
        <v>..</v>
      </c>
      <c r="I39" s="40" t="str">
        <f t="shared" si="12"/>
        <v>..</v>
      </c>
      <c r="J39" s="46">
        <f t="shared" si="12"/>
        <v>0.29490963652857732</v>
      </c>
      <c r="K39" s="38">
        <f t="shared" si="12"/>
        <v>0.42076995752323976</v>
      </c>
      <c r="L39" s="76" t="str">
        <f t="shared" si="12"/>
        <v>..</v>
      </c>
      <c r="M39" s="77" t="str">
        <f t="shared" si="12"/>
        <v>..</v>
      </c>
      <c r="N39" s="78" t="str">
        <f t="shared" si="12"/>
        <v>..</v>
      </c>
      <c r="P39" s="40">
        <f t="shared" si="13"/>
        <v>100</v>
      </c>
      <c r="Q39" s="38">
        <f t="shared" si="13"/>
        <v>67.953708902520205</v>
      </c>
      <c r="R39" s="39" t="str">
        <f t="shared" si="13"/>
        <v>..</v>
      </c>
      <c r="S39" s="40">
        <f t="shared" si="13"/>
        <v>67.953708902520205</v>
      </c>
      <c r="T39" s="46">
        <f t="shared" si="13"/>
        <v>1.3658866088964579</v>
      </c>
      <c r="U39" s="38" t="str">
        <f t="shared" si="13"/>
        <v>..</v>
      </c>
      <c r="V39" s="39" t="str">
        <f t="shared" si="13"/>
        <v>..</v>
      </c>
      <c r="W39" s="40">
        <f t="shared" si="13"/>
        <v>0</v>
      </c>
      <c r="X39" s="46">
        <f t="shared" si="13"/>
        <v>0.87989119274306349</v>
      </c>
      <c r="Y39" s="38" t="str">
        <f t="shared" si="13"/>
        <v>..</v>
      </c>
      <c r="Z39" s="76" t="str">
        <f t="shared" si="13"/>
        <v>..</v>
      </c>
      <c r="AA39" s="77" t="str">
        <f t="shared" si="13"/>
        <v>..</v>
      </c>
      <c r="AB39" s="76" t="str">
        <f t="shared" si="13"/>
        <v>..</v>
      </c>
      <c r="AD39" s="40">
        <f t="shared" si="14"/>
        <v>100</v>
      </c>
      <c r="AE39" s="38">
        <f t="shared" si="14"/>
        <v>81.280378006293688</v>
      </c>
      <c r="AF39" s="39" t="str">
        <f t="shared" si="14"/>
        <v>..</v>
      </c>
      <c r="AG39" s="40">
        <f t="shared" si="14"/>
        <v>81.280378006293688</v>
      </c>
      <c r="AH39" s="46">
        <f t="shared" si="14"/>
        <v>4.6122264277684151</v>
      </c>
      <c r="AI39" s="38">
        <f t="shared" si="14"/>
        <v>1.4658210047211471</v>
      </c>
      <c r="AJ39" s="39" t="str">
        <f t="shared" si="14"/>
        <v>..</v>
      </c>
      <c r="AK39" s="40" t="str">
        <f t="shared" si="14"/>
        <v>..</v>
      </c>
      <c r="AL39" s="46">
        <f>IF(ISERROR((AL9/$AD9)*100),"..",(AL9/$AD9)*100)</f>
        <v>0.19243105911158928</v>
      </c>
      <c r="AM39" s="38">
        <f t="shared" si="14"/>
        <v>2.9539743639356786</v>
      </c>
      <c r="AN39" s="76" t="str">
        <f t="shared" si="14"/>
        <v>..</v>
      </c>
      <c r="AO39" s="77" t="str">
        <f t="shared" si="14"/>
        <v>..</v>
      </c>
      <c r="AP39" s="76" t="str">
        <f t="shared" si="14"/>
        <v>..</v>
      </c>
      <c r="AQ39" s="16"/>
    </row>
    <row r="40" spans="1:43">
      <c r="A40" s="9">
        <v>2003</v>
      </c>
      <c r="B40" s="25">
        <f t="shared" si="12"/>
        <v>100</v>
      </c>
      <c r="C40" s="38">
        <f t="shared" si="12"/>
        <v>78.375431290036204</v>
      </c>
      <c r="D40" s="39" t="str">
        <f t="shared" si="12"/>
        <v>..</v>
      </c>
      <c r="E40" s="40">
        <f t="shared" si="12"/>
        <v>78.375431290036204</v>
      </c>
      <c r="F40" s="46">
        <f t="shared" si="12"/>
        <v>0.90146184485143332</v>
      </c>
      <c r="G40" s="38">
        <f t="shared" si="12"/>
        <v>0.19377953236781842</v>
      </c>
      <c r="H40" s="39" t="str">
        <f t="shared" si="12"/>
        <v>..</v>
      </c>
      <c r="I40" s="40" t="str">
        <f t="shared" si="12"/>
        <v>..</v>
      </c>
      <c r="J40" s="46">
        <f t="shared" si="12"/>
        <v>0.27520908210050204</v>
      </c>
      <c r="K40" s="38">
        <f t="shared" si="12"/>
        <v>0.43247323038311275</v>
      </c>
      <c r="L40" s="76" t="str">
        <f t="shared" si="12"/>
        <v>..</v>
      </c>
      <c r="M40" s="77" t="str">
        <f t="shared" si="12"/>
        <v>..</v>
      </c>
      <c r="N40" s="78" t="str">
        <f t="shared" si="12"/>
        <v>..</v>
      </c>
      <c r="P40" s="40">
        <f t="shared" si="13"/>
        <v>100</v>
      </c>
      <c r="Q40" s="38">
        <f t="shared" si="13"/>
        <v>67.408807567613522</v>
      </c>
      <c r="R40" s="39" t="str">
        <f t="shared" si="13"/>
        <v>..</v>
      </c>
      <c r="S40" s="40">
        <f t="shared" si="13"/>
        <v>67.408807567613522</v>
      </c>
      <c r="T40" s="46">
        <f t="shared" si="13"/>
        <v>1.3902747270971569</v>
      </c>
      <c r="U40" s="38" t="str">
        <f t="shared" si="13"/>
        <v>..</v>
      </c>
      <c r="V40" s="39" t="str">
        <f t="shared" si="13"/>
        <v>..</v>
      </c>
      <c r="W40" s="40">
        <f t="shared" si="13"/>
        <v>0</v>
      </c>
      <c r="X40" s="46">
        <f t="shared" si="13"/>
        <v>0.83778575785401244</v>
      </c>
      <c r="Y40" s="38" t="str">
        <f t="shared" si="13"/>
        <v>..</v>
      </c>
      <c r="Z40" s="76" t="str">
        <f t="shared" si="13"/>
        <v>..</v>
      </c>
      <c r="AA40" s="77" t="str">
        <f t="shared" si="13"/>
        <v>..</v>
      </c>
      <c r="AB40" s="76" t="str">
        <f t="shared" si="13"/>
        <v>..</v>
      </c>
      <c r="AD40" s="40">
        <f t="shared" si="14"/>
        <v>100</v>
      </c>
      <c r="AE40" s="38">
        <f t="shared" si="14"/>
        <v>81.245377426065716</v>
      </c>
      <c r="AF40" s="39" t="str">
        <f t="shared" si="14"/>
        <v>..</v>
      </c>
      <c r="AG40" s="40">
        <f t="shared" si="14"/>
        <v>81.245377426065716</v>
      </c>
      <c r="AH40" s="46">
        <f t="shared" si="14"/>
        <v>4.6024936515380439</v>
      </c>
      <c r="AI40" s="38">
        <f t="shared" si="14"/>
        <v>1.4761083856954038</v>
      </c>
      <c r="AJ40" s="39" t="str">
        <f t="shared" si="14"/>
        <v>..</v>
      </c>
      <c r="AK40" s="40" t="str">
        <f t="shared" si="14"/>
        <v>..</v>
      </c>
      <c r="AL40" s="46">
        <f t="shared" si="14"/>
        <v>0.17617943349715656</v>
      </c>
      <c r="AM40" s="38">
        <f t="shared" si="14"/>
        <v>2.9502058323454836</v>
      </c>
      <c r="AN40" s="76" t="str">
        <f t="shared" si="14"/>
        <v>..</v>
      </c>
      <c r="AO40" s="77" t="str">
        <f t="shared" si="14"/>
        <v>..</v>
      </c>
      <c r="AP40" s="76" t="str">
        <f t="shared" si="14"/>
        <v>..</v>
      </c>
      <c r="AQ40" s="16"/>
    </row>
    <row r="41" spans="1:43">
      <c r="A41" s="9">
        <v>2004</v>
      </c>
      <c r="B41" s="25">
        <f t="shared" si="12"/>
        <v>100</v>
      </c>
      <c r="C41" s="38">
        <f t="shared" si="12"/>
        <v>78.476967907937762</v>
      </c>
      <c r="D41" s="39" t="str">
        <f t="shared" si="12"/>
        <v>..</v>
      </c>
      <c r="E41" s="40">
        <f t="shared" si="12"/>
        <v>78.476967907937762</v>
      </c>
      <c r="F41" s="46">
        <f t="shared" si="12"/>
        <v>0.94984205392307752</v>
      </c>
      <c r="G41" s="38">
        <f t="shared" si="12"/>
        <v>0.21730881651926873</v>
      </c>
      <c r="H41" s="39" t="str">
        <f t="shared" si="12"/>
        <v>..</v>
      </c>
      <c r="I41" s="40" t="str">
        <f t="shared" si="12"/>
        <v>..</v>
      </c>
      <c r="J41" s="46">
        <f t="shared" si="12"/>
        <v>0.28346838196702201</v>
      </c>
      <c r="K41" s="38">
        <f t="shared" si="12"/>
        <v>0.44906485543678665</v>
      </c>
      <c r="L41" s="76" t="str">
        <f t="shared" si="12"/>
        <v>..</v>
      </c>
      <c r="M41" s="77" t="str">
        <f t="shared" si="12"/>
        <v>..</v>
      </c>
      <c r="N41" s="78" t="str">
        <f t="shared" si="12"/>
        <v>..</v>
      </c>
      <c r="P41" s="40">
        <f t="shared" si="13"/>
        <v>100</v>
      </c>
      <c r="Q41" s="38">
        <f t="shared" si="13"/>
        <v>67.459775826232558</v>
      </c>
      <c r="R41" s="39" t="str">
        <f t="shared" si="13"/>
        <v>..</v>
      </c>
      <c r="S41" s="40">
        <f t="shared" si="13"/>
        <v>67.459775826232558</v>
      </c>
      <c r="T41" s="46">
        <f t="shared" si="13"/>
        <v>1.4236128464265927</v>
      </c>
      <c r="U41" s="38" t="str">
        <f t="shared" si="13"/>
        <v>..</v>
      </c>
      <c r="V41" s="39" t="str">
        <f t="shared" si="13"/>
        <v>..</v>
      </c>
      <c r="W41" s="40">
        <f t="shared" si="13"/>
        <v>0</v>
      </c>
      <c r="X41" s="46">
        <f t="shared" si="13"/>
        <v>0.73211566831350305</v>
      </c>
      <c r="Y41" s="38" t="str">
        <f t="shared" si="13"/>
        <v>..</v>
      </c>
      <c r="Z41" s="76" t="str">
        <f t="shared" si="13"/>
        <v>..</v>
      </c>
      <c r="AA41" s="77" t="str">
        <f t="shared" si="13"/>
        <v>..</v>
      </c>
      <c r="AB41" s="76" t="str">
        <f t="shared" si="13"/>
        <v>..</v>
      </c>
      <c r="AD41" s="40">
        <f t="shared" si="14"/>
        <v>100</v>
      </c>
      <c r="AE41" s="38">
        <f t="shared" si="14"/>
        <v>81.376828318683764</v>
      </c>
      <c r="AF41" s="39" t="str">
        <f t="shared" si="14"/>
        <v>..</v>
      </c>
      <c r="AG41" s="40">
        <f t="shared" si="14"/>
        <v>81.376828318683764</v>
      </c>
      <c r="AH41" s="46">
        <f t="shared" si="14"/>
        <v>4.9076801074694458</v>
      </c>
      <c r="AI41" s="38">
        <f t="shared" si="14"/>
        <v>1.6591821914333436</v>
      </c>
      <c r="AJ41" s="39" t="str">
        <f t="shared" si="14"/>
        <v>..</v>
      </c>
      <c r="AK41" s="40" t="str">
        <f t="shared" si="14"/>
        <v>..</v>
      </c>
      <c r="AL41" s="46">
        <f t="shared" si="14"/>
        <v>0.17533967442446358</v>
      </c>
      <c r="AM41" s="38">
        <f t="shared" si="14"/>
        <v>3.073158241611639</v>
      </c>
      <c r="AN41" s="76" t="str">
        <f t="shared" si="14"/>
        <v>..</v>
      </c>
      <c r="AO41" s="77" t="str">
        <f t="shared" si="14"/>
        <v>..</v>
      </c>
      <c r="AP41" s="76" t="str">
        <f t="shared" si="14"/>
        <v>..</v>
      </c>
      <c r="AQ41" s="16"/>
    </row>
    <row r="42" spans="1:43">
      <c r="A42" s="9">
        <v>2005</v>
      </c>
      <c r="B42" s="25">
        <f t="shared" si="12"/>
        <v>100</v>
      </c>
      <c r="C42" s="38">
        <f t="shared" si="12"/>
        <v>78.432516588775897</v>
      </c>
      <c r="D42" s="39" t="str">
        <f t="shared" si="12"/>
        <v>..</v>
      </c>
      <c r="E42" s="40">
        <f t="shared" si="12"/>
        <v>78.432516588775897</v>
      </c>
      <c r="F42" s="46">
        <f t="shared" si="12"/>
        <v>1.0453638142816002</v>
      </c>
      <c r="G42" s="38">
        <f t="shared" si="12"/>
        <v>0.25962597218466699</v>
      </c>
      <c r="H42" s="39" t="str">
        <f t="shared" si="12"/>
        <v>..</v>
      </c>
      <c r="I42" s="40" t="str">
        <f t="shared" si="12"/>
        <v>..</v>
      </c>
      <c r="J42" s="46">
        <f t="shared" si="12"/>
        <v>0.3058165255095065</v>
      </c>
      <c r="K42" s="38">
        <f t="shared" si="12"/>
        <v>0.47992131658742665</v>
      </c>
      <c r="L42" s="76" t="str">
        <f t="shared" si="12"/>
        <v>..</v>
      </c>
      <c r="M42" s="77" t="str">
        <f t="shared" si="12"/>
        <v>..</v>
      </c>
      <c r="N42" s="78" t="str">
        <f t="shared" si="12"/>
        <v>..</v>
      </c>
      <c r="P42" s="40">
        <f t="shared" si="13"/>
        <v>100</v>
      </c>
      <c r="Q42" s="38">
        <f t="shared" si="13"/>
        <v>67.710504909990007</v>
      </c>
      <c r="R42" s="39" t="str">
        <f t="shared" si="13"/>
        <v>..</v>
      </c>
      <c r="S42" s="40">
        <f t="shared" si="13"/>
        <v>67.710504909990007</v>
      </c>
      <c r="T42" s="46">
        <f t="shared" si="13"/>
        <v>1.7498070398715342</v>
      </c>
      <c r="U42" s="38" t="str">
        <f t="shared" si="13"/>
        <v>..</v>
      </c>
      <c r="V42" s="39" t="str">
        <f t="shared" si="13"/>
        <v>..</v>
      </c>
      <c r="W42" s="40">
        <f t="shared" si="13"/>
        <v>0</v>
      </c>
      <c r="X42" s="46">
        <f t="shared" si="13"/>
        <v>1.0314929797624453</v>
      </c>
      <c r="Y42" s="38" t="str">
        <f t="shared" si="13"/>
        <v>..</v>
      </c>
      <c r="Z42" s="76" t="str">
        <f t="shared" si="13"/>
        <v>..</v>
      </c>
      <c r="AA42" s="77" t="str">
        <f t="shared" si="13"/>
        <v>..</v>
      </c>
      <c r="AB42" s="76" t="str">
        <f t="shared" si="13"/>
        <v>..</v>
      </c>
      <c r="AD42" s="40">
        <f t="shared" si="14"/>
        <v>100</v>
      </c>
      <c r="AE42" s="38">
        <f t="shared" si="14"/>
        <v>81.772915567789028</v>
      </c>
      <c r="AF42" s="39" t="str">
        <f t="shared" si="14"/>
        <v>..</v>
      </c>
      <c r="AG42" s="40">
        <f t="shared" si="14"/>
        <v>81.772915567789028</v>
      </c>
      <c r="AH42" s="46">
        <f t="shared" si="14"/>
        <v>5.4788091718528813</v>
      </c>
      <c r="AI42" s="38">
        <f t="shared" si="14"/>
        <v>1.9451348258708967</v>
      </c>
      <c r="AJ42" s="39" t="str">
        <f t="shared" si="14"/>
        <v>..</v>
      </c>
      <c r="AK42" s="40" t="str">
        <f t="shared" si="14"/>
        <v>..</v>
      </c>
      <c r="AL42" s="46">
        <f t="shared" si="14"/>
        <v>0.15573897258229563</v>
      </c>
      <c r="AM42" s="38">
        <f t="shared" si="14"/>
        <v>3.3779353733996897</v>
      </c>
      <c r="AN42" s="76" t="str">
        <f t="shared" si="14"/>
        <v>..</v>
      </c>
      <c r="AO42" s="77" t="str">
        <f t="shared" si="14"/>
        <v>..</v>
      </c>
      <c r="AP42" s="76" t="str">
        <f t="shared" si="14"/>
        <v>..</v>
      </c>
      <c r="AQ42" s="16"/>
    </row>
    <row r="43" spans="1:43">
      <c r="A43" s="9">
        <v>2006</v>
      </c>
      <c r="B43" s="25">
        <f t="shared" si="12"/>
        <v>100</v>
      </c>
      <c r="C43" s="38">
        <f t="shared" si="12"/>
        <v>78.323704553583937</v>
      </c>
      <c r="D43" s="39" t="str">
        <f t="shared" si="12"/>
        <v>..</v>
      </c>
      <c r="E43" s="40">
        <f t="shared" si="12"/>
        <v>78.323704553583937</v>
      </c>
      <c r="F43" s="46">
        <f t="shared" si="12"/>
        <v>1.1859675398368776</v>
      </c>
      <c r="G43" s="38">
        <f t="shared" si="12"/>
        <v>0.274318017986597</v>
      </c>
      <c r="H43" s="39" t="str">
        <f t="shared" si="12"/>
        <v>..</v>
      </c>
      <c r="I43" s="40" t="str">
        <f t="shared" si="12"/>
        <v>..</v>
      </c>
      <c r="J43" s="46">
        <f t="shared" si="12"/>
        <v>0.30572243459581383</v>
      </c>
      <c r="K43" s="38">
        <f t="shared" si="12"/>
        <v>0.60592708725446676</v>
      </c>
      <c r="L43" s="76" t="str">
        <f t="shared" si="12"/>
        <v>..</v>
      </c>
      <c r="M43" s="77" t="str">
        <f t="shared" si="12"/>
        <v>..</v>
      </c>
      <c r="N43" s="78" t="str">
        <f t="shared" si="12"/>
        <v>..</v>
      </c>
      <c r="P43" s="40">
        <f t="shared" si="13"/>
        <v>100</v>
      </c>
      <c r="Q43" s="38">
        <f t="shared" si="13"/>
        <v>67.617192378315423</v>
      </c>
      <c r="R43" s="39" t="str">
        <f t="shared" si="13"/>
        <v>..</v>
      </c>
      <c r="S43" s="40">
        <f t="shared" si="13"/>
        <v>67.617192378315423</v>
      </c>
      <c r="T43" s="46">
        <f t="shared" si="13"/>
        <v>1.8781728831433881</v>
      </c>
      <c r="U43" s="38" t="str">
        <f t="shared" si="13"/>
        <v>..</v>
      </c>
      <c r="V43" s="39" t="str">
        <f t="shared" si="13"/>
        <v>..</v>
      </c>
      <c r="W43" s="40">
        <f t="shared" si="13"/>
        <v>0</v>
      </c>
      <c r="X43" s="46">
        <f t="shared" si="13"/>
        <v>0.90456699831263521</v>
      </c>
      <c r="Y43" s="38" t="str">
        <f t="shared" si="13"/>
        <v>..</v>
      </c>
      <c r="Z43" s="76" t="str">
        <f t="shared" si="13"/>
        <v>..</v>
      </c>
      <c r="AA43" s="77" t="str">
        <f t="shared" si="13"/>
        <v>..</v>
      </c>
      <c r="AB43" s="76" t="str">
        <f t="shared" si="13"/>
        <v>..</v>
      </c>
      <c r="AD43" s="40">
        <f t="shared" si="14"/>
        <v>100</v>
      </c>
      <c r="AE43" s="38">
        <f t="shared" si="14"/>
        <v>82.079770766294047</v>
      </c>
      <c r="AF43" s="39" t="str">
        <f t="shared" si="14"/>
        <v>..</v>
      </c>
      <c r="AG43" s="40">
        <f t="shared" si="14"/>
        <v>82.079770766294047</v>
      </c>
      <c r="AH43" s="46">
        <f t="shared" si="14"/>
        <v>6.0365991644870087</v>
      </c>
      <c r="AI43" s="38">
        <f t="shared" si="14"/>
        <v>1.9872719669720915</v>
      </c>
      <c r="AJ43" s="39" t="str">
        <f t="shared" si="14"/>
        <v>..</v>
      </c>
      <c r="AK43" s="40" t="str">
        <f t="shared" si="14"/>
        <v>..</v>
      </c>
      <c r="AL43" s="46">
        <f t="shared" si="14"/>
        <v>0.15527918970456414</v>
      </c>
      <c r="AM43" s="38">
        <f t="shared" si="14"/>
        <v>3.8940480078103539</v>
      </c>
      <c r="AN43" s="76" t="str">
        <f t="shared" si="14"/>
        <v>..</v>
      </c>
      <c r="AO43" s="77" t="str">
        <f t="shared" si="14"/>
        <v>..</v>
      </c>
      <c r="AP43" s="76" t="str">
        <f t="shared" si="14"/>
        <v>..</v>
      </c>
      <c r="AQ43" s="16"/>
    </row>
    <row r="44" spans="1:43">
      <c r="A44" s="9">
        <v>2007</v>
      </c>
      <c r="B44" s="25">
        <f t="shared" si="12"/>
        <v>100</v>
      </c>
      <c r="C44" s="38">
        <f t="shared" si="12"/>
        <v>78.271648259103614</v>
      </c>
      <c r="D44" s="39" t="str">
        <f t="shared" si="12"/>
        <v>..</v>
      </c>
      <c r="E44" s="40">
        <f t="shared" si="12"/>
        <v>78.271648259103614</v>
      </c>
      <c r="F44" s="46">
        <f t="shared" si="12"/>
        <v>1.1859207729129566</v>
      </c>
      <c r="G44" s="38">
        <f t="shared" si="12"/>
        <v>0.3087031659838762</v>
      </c>
      <c r="H44" s="39">
        <f t="shared" si="12"/>
        <v>0.20208843233064017</v>
      </c>
      <c r="I44" s="40">
        <f t="shared" si="12"/>
        <v>0.10661473365323601</v>
      </c>
      <c r="J44" s="46">
        <f t="shared" si="12"/>
        <v>0.30335196020808292</v>
      </c>
      <c r="K44" s="38">
        <f t="shared" si="12"/>
        <v>0.57386564672099749</v>
      </c>
      <c r="L44" s="76">
        <f t="shared" si="12"/>
        <v>0.46470689720713843</v>
      </c>
      <c r="M44" s="77">
        <f t="shared" si="12"/>
        <v>0.10915874951385902</v>
      </c>
      <c r="N44" s="78">
        <f t="shared" si="12"/>
        <v>0.77341006319101469</v>
      </c>
      <c r="P44" s="40">
        <f t="shared" si="13"/>
        <v>100</v>
      </c>
      <c r="Q44" s="38">
        <f t="shared" si="13"/>
        <v>67.392447418738058</v>
      </c>
      <c r="R44" s="39" t="str">
        <f t="shared" si="13"/>
        <v>..</v>
      </c>
      <c r="S44" s="40">
        <f t="shared" si="13"/>
        <v>67.392447418738058</v>
      </c>
      <c r="T44" s="46">
        <f t="shared" si="13"/>
        <v>2.0411089866156784</v>
      </c>
      <c r="U44" s="38" t="str">
        <f t="shared" si="13"/>
        <v>..</v>
      </c>
      <c r="V44" s="39" t="str">
        <f t="shared" si="13"/>
        <v>..</v>
      </c>
      <c r="W44" s="40">
        <f t="shared" si="13"/>
        <v>0</v>
      </c>
      <c r="X44" s="46">
        <f t="shared" si="13"/>
        <v>1.0850860420650097</v>
      </c>
      <c r="Y44" s="38" t="str">
        <f t="shared" si="13"/>
        <v>..</v>
      </c>
      <c r="Z44" s="76" t="str">
        <f t="shared" si="13"/>
        <v>..</v>
      </c>
      <c r="AA44" s="77">
        <f t="shared" si="13"/>
        <v>0.10994263862332697</v>
      </c>
      <c r="AB44" s="76">
        <f t="shared" si="13"/>
        <v>0.84608030592734207</v>
      </c>
      <c r="AD44" s="40">
        <f t="shared" si="14"/>
        <v>100</v>
      </c>
      <c r="AE44" s="38">
        <f t="shared" si="14"/>
        <v>81.919175930548278</v>
      </c>
      <c r="AF44" s="39" t="str">
        <f t="shared" si="14"/>
        <v>..</v>
      </c>
      <c r="AG44" s="40">
        <f t="shared" si="14"/>
        <v>81.919175930548278</v>
      </c>
      <c r="AH44" s="46">
        <f t="shared" si="14"/>
        <v>5.7575277916448515</v>
      </c>
      <c r="AI44" s="38">
        <f t="shared" si="14"/>
        <v>2.1612341560228421</v>
      </c>
      <c r="AJ44" s="39" t="str">
        <f t="shared" si="14"/>
        <v>..</v>
      </c>
      <c r="AK44" s="40" t="str">
        <f t="shared" si="14"/>
        <v>..</v>
      </c>
      <c r="AL44" s="46">
        <f t="shared" si="14"/>
        <v>0.15560885923364465</v>
      </c>
      <c r="AM44" s="38">
        <f t="shared" si="14"/>
        <v>3.4406847763883648</v>
      </c>
      <c r="AN44" s="76">
        <f t="shared" si="14"/>
        <v>3.3311010727026997</v>
      </c>
      <c r="AO44" s="77">
        <f t="shared" si="14"/>
        <v>0.10958370368566524</v>
      </c>
      <c r="AP44" s="76">
        <f t="shared" si="14"/>
        <v>5.4923352287255423</v>
      </c>
      <c r="AQ44" s="16"/>
    </row>
    <row r="45" spans="1:43">
      <c r="A45" s="9">
        <v>2008</v>
      </c>
      <c r="B45" s="25">
        <f t="shared" si="12"/>
        <v>100</v>
      </c>
      <c r="C45" s="38">
        <f t="shared" si="12"/>
        <v>77.971613884843123</v>
      </c>
      <c r="D45" s="39" t="str">
        <f t="shared" si="12"/>
        <v>..</v>
      </c>
      <c r="E45" s="40">
        <f t="shared" si="12"/>
        <v>77.971613884843123</v>
      </c>
      <c r="F45" s="46">
        <f t="shared" si="12"/>
        <v>1.2863753207450321</v>
      </c>
      <c r="G45" s="38">
        <f t="shared" si="12"/>
        <v>0.37185995001585387</v>
      </c>
      <c r="H45" s="39">
        <f t="shared" si="12"/>
        <v>0.26727074247115962</v>
      </c>
      <c r="I45" s="40">
        <f t="shared" si="12"/>
        <v>0.10458920754469428</v>
      </c>
      <c r="J45" s="46">
        <f t="shared" si="12"/>
        <v>0.31719158843815942</v>
      </c>
      <c r="K45" s="38">
        <f t="shared" si="12"/>
        <v>0.59732378229101868</v>
      </c>
      <c r="L45" s="76">
        <f t="shared" si="12"/>
        <v>0.47397469487861038</v>
      </c>
      <c r="M45" s="77">
        <f t="shared" si="12"/>
        <v>0.12334908741240835</v>
      </c>
      <c r="N45" s="78">
        <f t="shared" si="12"/>
        <v>0.84583464489446436</v>
      </c>
      <c r="P45" s="40">
        <f t="shared" si="13"/>
        <v>100</v>
      </c>
      <c r="Q45" s="38">
        <f t="shared" si="13"/>
        <v>66.748137250249158</v>
      </c>
      <c r="R45" s="39" t="str">
        <f t="shared" si="13"/>
        <v>..</v>
      </c>
      <c r="S45" s="40">
        <f t="shared" si="13"/>
        <v>66.748137250249158</v>
      </c>
      <c r="T45" s="46">
        <f t="shared" si="13"/>
        <v>2.1213990793033077</v>
      </c>
      <c r="U45" s="38" t="str">
        <f t="shared" si="13"/>
        <v>..</v>
      </c>
      <c r="V45" s="39" t="str">
        <f t="shared" si="13"/>
        <v>..</v>
      </c>
      <c r="W45" s="40">
        <f t="shared" si="13"/>
        <v>0</v>
      </c>
      <c r="X45" s="46">
        <f t="shared" si="13"/>
        <v>1.108158132029804</v>
      </c>
      <c r="Y45" s="38" t="str">
        <f t="shared" si="13"/>
        <v>..</v>
      </c>
      <c r="Z45" s="76" t="str">
        <f t="shared" si="13"/>
        <v>..</v>
      </c>
      <c r="AA45" s="77">
        <f t="shared" si="13"/>
        <v>0.11152769208865264</v>
      </c>
      <c r="AB45" s="76">
        <f t="shared" si="13"/>
        <v>0.90171325518485124</v>
      </c>
      <c r="AD45" s="40">
        <f t="shared" si="14"/>
        <v>100</v>
      </c>
      <c r="AE45" s="38">
        <f t="shared" si="14"/>
        <v>81.430423334968566</v>
      </c>
      <c r="AF45" s="39" t="str">
        <f t="shared" si="14"/>
        <v>..</v>
      </c>
      <c r="AG45" s="40">
        <f t="shared" si="14"/>
        <v>81.430423334968566</v>
      </c>
      <c r="AH45" s="46">
        <f t="shared" si="14"/>
        <v>6.2451565199462502</v>
      </c>
      <c r="AI45" s="38">
        <f t="shared" si="14"/>
        <v>2.5952758443355872</v>
      </c>
      <c r="AJ45" s="39" t="str">
        <f t="shared" si="14"/>
        <v>..</v>
      </c>
      <c r="AK45" s="40" t="str">
        <f t="shared" si="14"/>
        <v>..</v>
      </c>
      <c r="AL45" s="46">
        <f t="shared" si="14"/>
        <v>0.16731483390566379</v>
      </c>
      <c r="AM45" s="38">
        <f t="shared" si="14"/>
        <v>3.4825658417049996</v>
      </c>
      <c r="AN45" s="76">
        <f t="shared" si="14"/>
        <v>3.3465336679630009</v>
      </c>
      <c r="AO45" s="77">
        <f t="shared" si="14"/>
        <v>0.13603217374199864</v>
      </c>
      <c r="AP45" s="76">
        <f t="shared" si="14"/>
        <v>5.9418095122985877</v>
      </c>
      <c r="AQ45" s="16"/>
    </row>
    <row r="46" spans="1:43">
      <c r="A46" s="9">
        <v>2009</v>
      </c>
      <c r="B46" s="25">
        <f t="shared" si="12"/>
        <v>100</v>
      </c>
      <c r="C46" s="38">
        <f t="shared" si="12"/>
        <v>77.158071888355167</v>
      </c>
      <c r="D46" s="39" t="str">
        <f t="shared" si="12"/>
        <v>..</v>
      </c>
      <c r="E46" s="40">
        <f t="shared" si="12"/>
        <v>77.158071888355167</v>
      </c>
      <c r="F46" s="46">
        <f t="shared" si="12"/>
        <v>1.1686314620378466</v>
      </c>
      <c r="G46" s="38">
        <f t="shared" si="12"/>
        <v>0.36097278521050791</v>
      </c>
      <c r="H46" s="39">
        <f t="shared" si="12"/>
        <v>0.24783031381008513</v>
      </c>
      <c r="I46" s="40">
        <f t="shared" si="12"/>
        <v>0.11314247140042277</v>
      </c>
      <c r="J46" s="46">
        <f t="shared" si="12"/>
        <v>0.28767168601602966</v>
      </c>
      <c r="K46" s="38">
        <f t="shared" si="12"/>
        <v>0.51998699081130906</v>
      </c>
      <c r="L46" s="76">
        <f t="shared" si="12"/>
        <v>0.41583151519870776</v>
      </c>
      <c r="M46" s="77">
        <f t="shared" si="12"/>
        <v>0.10415547561260134</v>
      </c>
      <c r="N46" s="78">
        <f t="shared" si="12"/>
        <v>0.77680430040921566</v>
      </c>
      <c r="P46" s="40">
        <f t="shared" si="13"/>
        <v>100</v>
      </c>
      <c r="Q46" s="38">
        <f t="shared" si="13"/>
        <v>65.050008517265709</v>
      </c>
      <c r="R46" s="39" t="str">
        <f t="shared" si="13"/>
        <v>..</v>
      </c>
      <c r="S46" s="40">
        <f t="shared" si="13"/>
        <v>65.050008517265709</v>
      </c>
      <c r="T46" s="46">
        <f t="shared" si="13"/>
        <v>1.7667242596062587</v>
      </c>
      <c r="U46" s="38" t="str">
        <f t="shared" si="13"/>
        <v>..</v>
      </c>
      <c r="V46" s="39" t="str">
        <f t="shared" si="13"/>
        <v>..</v>
      </c>
      <c r="W46" s="40">
        <f t="shared" si="13"/>
        <v>0</v>
      </c>
      <c r="X46" s="46">
        <f t="shared" si="13"/>
        <v>1.0756089844985763</v>
      </c>
      <c r="Y46" s="38" t="str">
        <f t="shared" si="13"/>
        <v>..</v>
      </c>
      <c r="Z46" s="76" t="str">
        <f t="shared" si="13"/>
        <v>..</v>
      </c>
      <c r="AA46" s="77">
        <f t="shared" si="13"/>
        <v>8.3955904898644518E-2</v>
      </c>
      <c r="AB46" s="76">
        <f t="shared" si="13"/>
        <v>0.6071593702090381</v>
      </c>
      <c r="AD46" s="40">
        <f t="shared" si="14"/>
        <v>100</v>
      </c>
      <c r="AE46" s="38">
        <f t="shared" si="14"/>
        <v>80.807394285576578</v>
      </c>
      <c r="AF46" s="39" t="str">
        <f t="shared" si="14"/>
        <v>..</v>
      </c>
      <c r="AG46" s="40">
        <f t="shared" si="14"/>
        <v>80.807394285576578</v>
      </c>
      <c r="AH46" s="46">
        <f t="shared" si="14"/>
        <v>5.8163720280057358</v>
      </c>
      <c r="AI46" s="38">
        <f t="shared" si="14"/>
        <v>2.618367617463818</v>
      </c>
      <c r="AJ46" s="39" t="str">
        <f t="shared" si="14"/>
        <v>..</v>
      </c>
      <c r="AK46" s="40" t="str">
        <f t="shared" si="14"/>
        <v>..</v>
      </c>
      <c r="AL46" s="46">
        <f t="shared" si="14"/>
        <v>0.16750418760469013</v>
      </c>
      <c r="AM46" s="38">
        <f t="shared" si="14"/>
        <v>3.0305002229372282</v>
      </c>
      <c r="AN46" s="76">
        <f t="shared" si="14"/>
        <v>2.9066194280756301</v>
      </c>
      <c r="AO46" s="77">
        <f t="shared" si="14"/>
        <v>0.12388079486159816</v>
      </c>
      <c r="AP46" s="76">
        <f t="shared" si="14"/>
        <v>5.524987045539449</v>
      </c>
      <c r="AQ46" s="16"/>
    </row>
    <row r="47" spans="1:43">
      <c r="A47" s="9">
        <v>2010</v>
      </c>
      <c r="B47" s="25">
        <f t="shared" si="12"/>
        <v>100</v>
      </c>
      <c r="C47" s="38">
        <f t="shared" si="12"/>
        <v>77.257433126381031</v>
      </c>
      <c r="D47" s="39" t="str">
        <f t="shared" si="12"/>
        <v>..</v>
      </c>
      <c r="E47" s="40">
        <f t="shared" si="12"/>
        <v>77.257433126381031</v>
      </c>
      <c r="F47" s="46">
        <f t="shared" si="12"/>
        <v>1.1707323246195178</v>
      </c>
      <c r="G47" s="38">
        <f t="shared" si="12"/>
        <v>0.31815066513391405</v>
      </c>
      <c r="H47" s="39">
        <f t="shared" si="12"/>
        <v>0.23805216554993727</v>
      </c>
      <c r="I47" s="40">
        <f t="shared" si="12"/>
        <v>8.0098499583976732E-2</v>
      </c>
      <c r="J47" s="46">
        <f t="shared" si="12"/>
        <v>0.30771053754002403</v>
      </c>
      <c r="K47" s="38">
        <f t="shared" si="12"/>
        <v>0.54487112194557952</v>
      </c>
      <c r="L47" s="76">
        <f t="shared" si="12"/>
        <v>0.42810275271364218</v>
      </c>
      <c r="M47" s="77">
        <f t="shared" si="12"/>
        <v>0.11676836923193736</v>
      </c>
      <c r="N47" s="78">
        <f t="shared" si="12"/>
        <v>0.74625341784755617</v>
      </c>
      <c r="P47" s="40">
        <f t="shared" si="13"/>
        <v>100</v>
      </c>
      <c r="Q47" s="38">
        <f t="shared" si="13"/>
        <v>65.657848324514987</v>
      </c>
      <c r="R47" s="39" t="str">
        <f t="shared" si="13"/>
        <v>..</v>
      </c>
      <c r="S47" s="40">
        <f t="shared" si="13"/>
        <v>65.657848324514987</v>
      </c>
      <c r="T47" s="46">
        <f t="shared" si="13"/>
        <v>2.3303938859494417</v>
      </c>
      <c r="U47" s="38" t="str">
        <f t="shared" si="13"/>
        <v>..</v>
      </c>
      <c r="V47" s="39" t="str">
        <f t="shared" si="13"/>
        <v>..</v>
      </c>
      <c r="W47" s="40">
        <f t="shared" si="13"/>
        <v>0</v>
      </c>
      <c r="X47" s="46">
        <f t="shared" si="13"/>
        <v>1.3568489124044678</v>
      </c>
      <c r="Y47" s="38" t="str">
        <f t="shared" si="13"/>
        <v>..</v>
      </c>
      <c r="Z47" s="76" t="str">
        <f t="shared" si="13"/>
        <v>..</v>
      </c>
      <c r="AA47" s="77">
        <f t="shared" si="13"/>
        <v>5.1734273956496171E-2</v>
      </c>
      <c r="AB47" s="76">
        <f t="shared" si="13"/>
        <v>0.92181069958847739</v>
      </c>
      <c r="AD47" s="40">
        <f t="shared" si="14"/>
        <v>100</v>
      </c>
      <c r="AE47" s="38">
        <f t="shared" si="14"/>
        <v>80.825737342546006</v>
      </c>
      <c r="AF47" s="39" t="str">
        <f t="shared" si="14"/>
        <v>..</v>
      </c>
      <c r="AG47" s="40">
        <f t="shared" si="14"/>
        <v>80.825737342546006</v>
      </c>
      <c r="AH47" s="46">
        <f t="shared" si="14"/>
        <v>5.6223118344018062</v>
      </c>
      <c r="AI47" s="38">
        <f t="shared" si="14"/>
        <v>2.3756551092528038</v>
      </c>
      <c r="AJ47" s="39" t="str">
        <f t="shared" si="14"/>
        <v>..</v>
      </c>
      <c r="AK47" s="40" t="str">
        <f t="shared" si="14"/>
        <v>..</v>
      </c>
      <c r="AL47" s="46">
        <f t="shared" si="14"/>
        <v>0.16039088385206637</v>
      </c>
      <c r="AM47" s="38">
        <f t="shared" si="14"/>
        <v>3.0862658412969362</v>
      </c>
      <c r="AN47" s="76">
        <f t="shared" si="14"/>
        <v>2.9493701840779081</v>
      </c>
      <c r="AO47" s="77">
        <f t="shared" si="14"/>
        <v>0.13689565721902824</v>
      </c>
      <c r="AP47" s="76">
        <f t="shared" si="14"/>
        <v>5.325025293330711</v>
      </c>
      <c r="AQ47" s="16"/>
    </row>
    <row r="48" spans="1:43">
      <c r="A48" s="9">
        <v>2011</v>
      </c>
      <c r="B48" s="25">
        <f t="shared" si="12"/>
        <v>100</v>
      </c>
      <c r="C48" s="38">
        <f t="shared" si="12"/>
        <v>77.482825558001466</v>
      </c>
      <c r="D48" s="39" t="str">
        <f t="shared" si="12"/>
        <v>..</v>
      </c>
      <c r="E48" s="40">
        <f t="shared" si="12"/>
        <v>77.482825558001466</v>
      </c>
      <c r="F48" s="46">
        <f t="shared" si="12"/>
        <v>1.275468294262273</v>
      </c>
      <c r="G48" s="38">
        <f t="shared" si="12"/>
        <v>0.35537911016667584</v>
      </c>
      <c r="H48" s="39">
        <f t="shared" si="12"/>
        <v>0.26644950311112242</v>
      </c>
      <c r="I48" s="40">
        <f t="shared" si="12"/>
        <v>8.8929607055553417E-2</v>
      </c>
      <c r="J48" s="46">
        <f t="shared" si="12"/>
        <v>0.33340826607059793</v>
      </c>
      <c r="K48" s="38">
        <f t="shared" si="12"/>
        <v>0.58668091802499922</v>
      </c>
      <c r="L48" s="76">
        <f t="shared" si="12"/>
        <v>0.45790971594837271</v>
      </c>
      <c r="M48" s="77">
        <f t="shared" si="12"/>
        <v>0.12877120207662648</v>
      </c>
      <c r="N48" s="78">
        <f t="shared" si="12"/>
        <v>0.81328882611504849</v>
      </c>
      <c r="P48" s="40">
        <f t="shared" si="13"/>
        <v>100</v>
      </c>
      <c r="Q48" s="38">
        <f t="shared" si="13"/>
        <v>66.750282485875715</v>
      </c>
      <c r="R48" s="39" t="str">
        <f t="shared" si="13"/>
        <v>..</v>
      </c>
      <c r="S48" s="40">
        <f t="shared" si="13"/>
        <v>66.750282485875715</v>
      </c>
      <c r="T48" s="46">
        <f t="shared" si="13"/>
        <v>3.03728813559322</v>
      </c>
      <c r="U48" s="38" t="str">
        <f t="shared" si="13"/>
        <v>..</v>
      </c>
      <c r="V48" s="39" t="str">
        <f t="shared" si="13"/>
        <v>..</v>
      </c>
      <c r="W48" s="40">
        <f t="shared" si="13"/>
        <v>0</v>
      </c>
      <c r="X48" s="46">
        <f t="shared" si="13"/>
        <v>1.7559322033898304</v>
      </c>
      <c r="Y48" s="38" t="str">
        <f t="shared" si="13"/>
        <v>..</v>
      </c>
      <c r="Z48" s="76" t="str">
        <f t="shared" si="13"/>
        <v>..</v>
      </c>
      <c r="AA48" s="77">
        <f t="shared" si="13"/>
        <v>6.5536723163841792E-2</v>
      </c>
      <c r="AB48" s="76">
        <f t="shared" si="13"/>
        <v>1.2158192090395479</v>
      </c>
      <c r="AD48" s="40">
        <f t="shared" si="14"/>
        <v>100</v>
      </c>
      <c r="AE48" s="38">
        <f t="shared" si="14"/>
        <v>80.997671390945001</v>
      </c>
      <c r="AF48" s="39" t="str">
        <f t="shared" si="14"/>
        <v>..</v>
      </c>
      <c r="AG48" s="40">
        <f t="shared" si="14"/>
        <v>80.997671390945001</v>
      </c>
      <c r="AH48" s="46">
        <f t="shared" si="14"/>
        <v>6.0245532978607788</v>
      </c>
      <c r="AI48" s="38">
        <f t="shared" si="14"/>
        <v>2.5751132508723611</v>
      </c>
      <c r="AJ48" s="39" t="str">
        <f t="shared" si="14"/>
        <v>..</v>
      </c>
      <c r="AK48" s="40" t="str">
        <f t="shared" si="14"/>
        <v>..</v>
      </c>
      <c r="AL48" s="46">
        <f t="shared" si="14"/>
        <v>0.16395072690988721</v>
      </c>
      <c r="AM48" s="38">
        <f t="shared" si="14"/>
        <v>3.28548932007853</v>
      </c>
      <c r="AN48" s="76">
        <f t="shared" si="14"/>
        <v>3.1296320705196243</v>
      </c>
      <c r="AO48" s="77">
        <f t="shared" si="14"/>
        <v>0.15585724955890548</v>
      </c>
      <c r="AP48" s="76">
        <f t="shared" si="14"/>
        <v>5.7047453213919859</v>
      </c>
      <c r="AQ48" s="16"/>
    </row>
    <row r="49" spans="1:43">
      <c r="A49" s="9">
        <v>2012</v>
      </c>
      <c r="B49" s="25">
        <f t="shared" si="12"/>
        <v>100</v>
      </c>
      <c r="C49" s="38">
        <f t="shared" si="12"/>
        <v>77.424024370910189</v>
      </c>
      <c r="D49" s="39" t="str">
        <f t="shared" si="12"/>
        <v>..</v>
      </c>
      <c r="E49" s="40">
        <f t="shared" si="12"/>
        <v>77.424024370910189</v>
      </c>
      <c r="F49" s="46">
        <f t="shared" si="12"/>
        <v>1.309605905396904</v>
      </c>
      <c r="G49" s="38">
        <f t="shared" si="12"/>
        <v>0.3664543698066024</v>
      </c>
      <c r="H49" s="39">
        <f t="shared" si="12"/>
        <v>0.27519790440647163</v>
      </c>
      <c r="I49" s="40">
        <f t="shared" si="12"/>
        <v>9.1256465400130743E-2</v>
      </c>
      <c r="J49" s="46">
        <f t="shared" si="12"/>
        <v>0.35931182877620538</v>
      </c>
      <c r="K49" s="38">
        <f t="shared" si="12"/>
        <v>0.58383970681409614</v>
      </c>
      <c r="L49" s="76">
        <f t="shared" si="12"/>
        <v>0.46502143602608059</v>
      </c>
      <c r="M49" s="77">
        <f t="shared" si="12"/>
        <v>0.11881827078801555</v>
      </c>
      <c r="N49" s="78">
        <f t="shared" si="12"/>
        <v>0.83147580583268299</v>
      </c>
      <c r="P49" s="40">
        <f t="shared" si="13"/>
        <v>100</v>
      </c>
      <c r="Q49" s="38">
        <f t="shared" si="13"/>
        <v>67.162506591668134</v>
      </c>
      <c r="R49" s="39" t="str">
        <f t="shared" si="13"/>
        <v>..</v>
      </c>
      <c r="S49" s="40">
        <f t="shared" si="13"/>
        <v>67.162506591668134</v>
      </c>
      <c r="T49" s="46">
        <f t="shared" si="13"/>
        <v>3.4716118825804188</v>
      </c>
      <c r="U49" s="38" t="str">
        <f t="shared" si="13"/>
        <v>..</v>
      </c>
      <c r="V49" s="39" t="str">
        <f t="shared" si="13"/>
        <v>..</v>
      </c>
      <c r="W49" s="40">
        <f t="shared" si="13"/>
        <v>0</v>
      </c>
      <c r="X49" s="46">
        <f t="shared" si="13"/>
        <v>2.1159254702056605</v>
      </c>
      <c r="Y49" s="38" t="str">
        <f t="shared" si="13"/>
        <v>..</v>
      </c>
      <c r="Z49" s="76" t="str">
        <f t="shared" si="13"/>
        <v>..</v>
      </c>
      <c r="AA49" s="77">
        <f t="shared" si="13"/>
        <v>5.9325013183336259E-2</v>
      </c>
      <c r="AB49" s="76">
        <f t="shared" si="13"/>
        <v>1.2963613991914222</v>
      </c>
      <c r="AD49" s="40">
        <f t="shared" si="14"/>
        <v>100</v>
      </c>
      <c r="AE49" s="38">
        <f t="shared" si="14"/>
        <v>80.810615875427601</v>
      </c>
      <c r="AF49" s="39" t="str">
        <f t="shared" si="14"/>
        <v>..</v>
      </c>
      <c r="AG49" s="40">
        <f t="shared" si="14"/>
        <v>80.810615875427601</v>
      </c>
      <c r="AH49" s="46">
        <f t="shared" si="14"/>
        <v>6.0662791302362074</v>
      </c>
      <c r="AI49" s="38">
        <f t="shared" si="14"/>
        <v>2.5913389903703754</v>
      </c>
      <c r="AJ49" s="39" t="str">
        <f t="shared" si="14"/>
        <v>..</v>
      </c>
      <c r="AK49" s="40" t="str">
        <f t="shared" si="14"/>
        <v>..</v>
      </c>
      <c r="AL49" s="46">
        <f t="shared" si="14"/>
        <v>0.17771507254437791</v>
      </c>
      <c r="AM49" s="38">
        <f t="shared" si="14"/>
        <v>3.2972250673214543</v>
      </c>
      <c r="AN49" s="76">
        <f t="shared" si="14"/>
        <v>3.1452854633140475</v>
      </c>
      <c r="AO49" s="77">
        <f t="shared" si="14"/>
        <v>0.15193960400740703</v>
      </c>
      <c r="AP49" s="76">
        <f t="shared" si="14"/>
        <v>5.7366244536844215</v>
      </c>
      <c r="AQ49" s="16"/>
    </row>
  </sheetData>
  <mergeCells count="9">
    <mergeCell ref="B36:N36"/>
    <mergeCell ref="P36:AB36"/>
    <mergeCell ref="AD36:AP36"/>
    <mergeCell ref="B6:N6"/>
    <mergeCell ref="P6:AB6"/>
    <mergeCell ref="AD6:AP6"/>
    <mergeCell ref="C28:N29"/>
    <mergeCell ref="Q28:AB29"/>
    <mergeCell ref="AE28:AP29"/>
  </mergeCells>
  <pageMargins left="0.70866141732283472" right="0.70866141732283472" top="0.74803149606299213" bottom="0.74803149606299213" header="0.31496062992125984" footer="0.31496062992125984"/>
  <pageSetup scale="55" orientation="landscape" horizontalDpi="300" verticalDpi="300" r:id="rId1"/>
  <colBreaks count="1" manualBreakCount="1">
    <brk id="29" max="1048575" man="1"/>
  </colBreaks>
</worksheet>
</file>

<file path=xl/worksheets/sheet6.xml><?xml version="1.0" encoding="utf-8"?>
<worksheet xmlns="http://schemas.openxmlformats.org/spreadsheetml/2006/main" xmlns:r="http://schemas.openxmlformats.org/officeDocument/2006/relationships">
  <dimension ref="A1:AQ46"/>
  <sheetViews>
    <sheetView zoomScaleNormal="100" workbookViewId="0"/>
  </sheetViews>
  <sheetFormatPr defaultRowHeight="15"/>
  <cols>
    <col min="1" max="1" width="11.7109375" customWidth="1"/>
    <col min="2" max="14" width="15.7109375" customWidth="1"/>
    <col min="15" max="15" width="4.7109375" customWidth="1"/>
    <col min="16" max="28" width="15.7109375" customWidth="1"/>
    <col min="29" max="29" width="4.7109375" customWidth="1"/>
    <col min="30" max="42" width="15.7109375" customWidth="1"/>
    <col min="43" max="43" width="4.7109375" customWidth="1"/>
  </cols>
  <sheetData>
    <row r="1" spans="1:43">
      <c r="B1" s="11" t="str">
        <f>ToC!B22</f>
        <v>Appendix Table 13: Average Hours Worked in Oil and Gas Extraction in Canada, 2000-2012</v>
      </c>
      <c r="O1" s="72">
        <v>1</v>
      </c>
      <c r="P1" s="11" t="str">
        <f>ToC!B23</f>
        <v>Appendix Table 14: Average Hours Worked in Oil and Gas Extraction in Newfoundland and Labrador, 2000-2012</v>
      </c>
      <c r="AC1" s="72">
        <v>2</v>
      </c>
      <c r="AD1" s="11" t="str">
        <f>ToC!B24</f>
        <v>Appendix Table 15: Average Hours Worked in Oil and Gas Extraction in Alberta, 2000-2012</v>
      </c>
      <c r="AQ1" s="72">
        <v>3</v>
      </c>
    </row>
    <row r="3" spans="1:43" ht="75">
      <c r="A3" s="8"/>
      <c r="B3" s="21" t="s">
        <v>7</v>
      </c>
      <c r="C3" s="26" t="s">
        <v>8</v>
      </c>
      <c r="D3" s="19" t="s">
        <v>9</v>
      </c>
      <c r="E3" s="27" t="s">
        <v>0</v>
      </c>
      <c r="F3" s="41" t="s">
        <v>10</v>
      </c>
      <c r="G3" s="26" t="s">
        <v>11</v>
      </c>
      <c r="H3" s="19" t="s">
        <v>12</v>
      </c>
      <c r="I3" s="27" t="s">
        <v>13</v>
      </c>
      <c r="J3" s="41" t="s">
        <v>19</v>
      </c>
      <c r="K3" s="26" t="s">
        <v>5</v>
      </c>
      <c r="L3" s="19" t="s">
        <v>14</v>
      </c>
      <c r="M3" s="27" t="s">
        <v>6</v>
      </c>
      <c r="N3" s="19" t="s">
        <v>15</v>
      </c>
      <c r="P3" s="27" t="s">
        <v>7</v>
      </c>
      <c r="Q3" s="26" t="s">
        <v>8</v>
      </c>
      <c r="R3" s="19" t="s">
        <v>9</v>
      </c>
      <c r="S3" s="27" t="s">
        <v>0</v>
      </c>
      <c r="T3" s="41" t="s">
        <v>10</v>
      </c>
      <c r="U3" s="26" t="s">
        <v>11</v>
      </c>
      <c r="V3" s="19" t="s">
        <v>12</v>
      </c>
      <c r="W3" s="27" t="s">
        <v>13</v>
      </c>
      <c r="X3" s="41" t="s">
        <v>19</v>
      </c>
      <c r="Y3" s="26" t="s">
        <v>5</v>
      </c>
      <c r="Z3" s="19" t="s">
        <v>14</v>
      </c>
      <c r="AA3" s="27" t="s">
        <v>6</v>
      </c>
      <c r="AB3" s="19" t="s">
        <v>15</v>
      </c>
      <c r="AD3" s="27" t="s">
        <v>7</v>
      </c>
      <c r="AE3" s="26" t="s">
        <v>8</v>
      </c>
      <c r="AF3" s="19" t="s">
        <v>9</v>
      </c>
      <c r="AG3" s="27" t="s">
        <v>0</v>
      </c>
      <c r="AH3" s="41" t="s">
        <v>10</v>
      </c>
      <c r="AI3" s="26" t="s">
        <v>11</v>
      </c>
      <c r="AJ3" s="19" t="s">
        <v>12</v>
      </c>
      <c r="AK3" s="27" t="s">
        <v>13</v>
      </c>
      <c r="AL3" s="41" t="s">
        <v>19</v>
      </c>
      <c r="AM3" s="26" t="s">
        <v>5</v>
      </c>
      <c r="AN3" s="19" t="s">
        <v>14</v>
      </c>
      <c r="AO3" s="27" t="s">
        <v>6</v>
      </c>
      <c r="AP3" s="19" t="s">
        <v>15</v>
      </c>
    </row>
    <row r="4" spans="1:43">
      <c r="A4" s="12" t="s">
        <v>35</v>
      </c>
      <c r="B4" s="22" t="s">
        <v>1</v>
      </c>
      <c r="C4" s="28" t="s">
        <v>1</v>
      </c>
      <c r="D4" s="6" t="s">
        <v>1</v>
      </c>
      <c r="E4" s="29" t="s">
        <v>1</v>
      </c>
      <c r="F4" s="42">
        <v>21</v>
      </c>
      <c r="G4" s="28">
        <v>211</v>
      </c>
      <c r="H4" s="6">
        <v>211113</v>
      </c>
      <c r="I4" s="29">
        <v>211114</v>
      </c>
      <c r="J4" s="42">
        <v>212</v>
      </c>
      <c r="K4" s="28">
        <v>213</v>
      </c>
      <c r="L4" s="6" t="s">
        <v>1</v>
      </c>
      <c r="M4" s="29" t="s">
        <v>1</v>
      </c>
      <c r="N4" s="6" t="s">
        <v>1</v>
      </c>
      <c r="P4" s="29" t="s">
        <v>1</v>
      </c>
      <c r="Q4" s="28" t="s">
        <v>1</v>
      </c>
      <c r="R4" s="6" t="s">
        <v>1</v>
      </c>
      <c r="S4" s="29" t="s">
        <v>1</v>
      </c>
      <c r="T4" s="42">
        <v>21</v>
      </c>
      <c r="U4" s="28">
        <v>211</v>
      </c>
      <c r="V4" s="6">
        <v>211113</v>
      </c>
      <c r="W4" s="29">
        <v>211114</v>
      </c>
      <c r="X4" s="42">
        <v>212</v>
      </c>
      <c r="Y4" s="28">
        <v>213</v>
      </c>
      <c r="Z4" s="6" t="s">
        <v>1</v>
      </c>
      <c r="AA4" s="29" t="s">
        <v>1</v>
      </c>
      <c r="AB4" s="6" t="s">
        <v>1</v>
      </c>
      <c r="AD4" s="29" t="s">
        <v>1</v>
      </c>
      <c r="AE4" s="28" t="s">
        <v>1</v>
      </c>
      <c r="AF4" s="6" t="s">
        <v>1</v>
      </c>
      <c r="AG4" s="29" t="s">
        <v>1</v>
      </c>
      <c r="AH4" s="42">
        <v>21</v>
      </c>
      <c r="AI4" s="28">
        <v>211</v>
      </c>
      <c r="AJ4" s="6">
        <v>211113</v>
      </c>
      <c r="AK4" s="29">
        <v>211114</v>
      </c>
      <c r="AL4" s="42">
        <v>212</v>
      </c>
      <c r="AM4" s="28">
        <v>213</v>
      </c>
      <c r="AN4" s="6" t="s">
        <v>1</v>
      </c>
      <c r="AO4" s="29" t="s">
        <v>1</v>
      </c>
      <c r="AP4" s="6" t="s">
        <v>1</v>
      </c>
    </row>
    <row r="5" spans="1:43">
      <c r="A5" s="7"/>
      <c r="B5" s="23" t="s">
        <v>23</v>
      </c>
      <c r="C5" s="30" t="s">
        <v>36</v>
      </c>
      <c r="D5" s="31" t="s">
        <v>25</v>
      </c>
      <c r="E5" s="32" t="s">
        <v>37</v>
      </c>
      <c r="F5" s="43" t="s">
        <v>42</v>
      </c>
      <c r="G5" s="30" t="s">
        <v>40</v>
      </c>
      <c r="H5" s="31" t="s">
        <v>28</v>
      </c>
      <c r="I5" s="32" t="s">
        <v>29</v>
      </c>
      <c r="J5" s="43" t="s">
        <v>30</v>
      </c>
      <c r="K5" s="30" t="s">
        <v>41</v>
      </c>
      <c r="L5" s="31" t="s">
        <v>33</v>
      </c>
      <c r="M5" s="32" t="s">
        <v>34</v>
      </c>
      <c r="N5" s="20" t="s">
        <v>38</v>
      </c>
      <c r="P5" s="32" t="s">
        <v>23</v>
      </c>
      <c r="Q5" s="30" t="s">
        <v>36</v>
      </c>
      <c r="R5" s="31" t="s">
        <v>25</v>
      </c>
      <c r="S5" s="32" t="s">
        <v>37</v>
      </c>
      <c r="T5" s="43" t="s">
        <v>42</v>
      </c>
      <c r="U5" s="30" t="s">
        <v>40</v>
      </c>
      <c r="V5" s="31" t="s">
        <v>28</v>
      </c>
      <c r="W5" s="32" t="s">
        <v>29</v>
      </c>
      <c r="X5" s="43" t="s">
        <v>30</v>
      </c>
      <c r="Y5" s="30" t="s">
        <v>41</v>
      </c>
      <c r="Z5" s="31" t="s">
        <v>33</v>
      </c>
      <c r="AA5" s="32" t="s">
        <v>34</v>
      </c>
      <c r="AB5" s="20" t="s">
        <v>38</v>
      </c>
      <c r="AD5" s="32" t="s">
        <v>23</v>
      </c>
      <c r="AE5" s="30" t="s">
        <v>36</v>
      </c>
      <c r="AF5" s="31" t="s">
        <v>25</v>
      </c>
      <c r="AG5" s="32" t="s">
        <v>37</v>
      </c>
      <c r="AH5" s="43" t="s">
        <v>42</v>
      </c>
      <c r="AI5" s="30" t="s">
        <v>40</v>
      </c>
      <c r="AJ5" s="31" t="s">
        <v>28</v>
      </c>
      <c r="AK5" s="32" t="s">
        <v>29</v>
      </c>
      <c r="AL5" s="43" t="s">
        <v>30</v>
      </c>
      <c r="AM5" s="30" t="s">
        <v>41</v>
      </c>
      <c r="AN5" s="31" t="s">
        <v>33</v>
      </c>
      <c r="AO5" s="32" t="s">
        <v>34</v>
      </c>
      <c r="AP5" s="20" t="s">
        <v>38</v>
      </c>
    </row>
    <row r="6" spans="1:43" ht="15" customHeight="1">
      <c r="A6" s="8"/>
      <c r="B6" s="440"/>
      <c r="C6" s="441"/>
      <c r="D6" s="441"/>
      <c r="E6" s="441"/>
      <c r="F6" s="441"/>
      <c r="G6" s="441"/>
      <c r="H6" s="441"/>
      <c r="I6" s="441"/>
      <c r="J6" s="441"/>
      <c r="K6" s="441"/>
      <c r="L6" s="441"/>
      <c r="M6" s="441"/>
      <c r="N6" s="441"/>
      <c r="P6" s="441"/>
      <c r="Q6" s="441"/>
      <c r="R6" s="441"/>
      <c r="S6" s="441"/>
      <c r="T6" s="441"/>
      <c r="U6" s="441"/>
      <c r="V6" s="441"/>
      <c r="W6" s="441"/>
      <c r="X6" s="441"/>
      <c r="Y6" s="441"/>
      <c r="Z6" s="441"/>
      <c r="AA6" s="441"/>
      <c r="AB6" s="441"/>
      <c r="AD6" s="441"/>
      <c r="AE6" s="441"/>
      <c r="AF6" s="441"/>
      <c r="AG6" s="441"/>
      <c r="AH6" s="441"/>
      <c r="AI6" s="441"/>
      <c r="AJ6" s="441"/>
      <c r="AK6" s="441"/>
      <c r="AL6" s="441"/>
      <c r="AM6" s="441"/>
      <c r="AN6" s="441"/>
      <c r="AO6" s="441"/>
      <c r="AP6" s="441"/>
    </row>
    <row r="7" spans="1:43">
      <c r="A7" s="9">
        <v>2000</v>
      </c>
      <c r="B7" s="24">
        <f>IF(ISERROR((HoursWorked!B7/Jobs!B7)*1000),"..",(HoursWorked!B7/Jobs!B7)*1000)</f>
        <v>1776.5154361963453</v>
      </c>
      <c r="C7" s="33">
        <f>IF(ISERROR((HoursWorked!C7/Jobs!C7)*1000),"..",(HoursWorked!C7/Jobs!C7)*1000)</f>
        <v>1818.8644805034392</v>
      </c>
      <c r="D7" s="37" t="str">
        <f>IF(ISERROR((HoursWorked!D7/Jobs!D7)*1000),"..",(HoursWorked!D7/Jobs!D7)*1000)</f>
        <v>..</v>
      </c>
      <c r="E7" s="35">
        <f>IF(ISERROR((HoursWorked!E7/Jobs!E7)*1000),"..",(HoursWorked!E7/Jobs!E7)*1000)</f>
        <v>1818.8644805034392</v>
      </c>
      <c r="F7" s="45">
        <f>IF(ISERROR((HoursWorked!F7/Jobs!F7)*1000),"..",(HoursWorked!F7/Jobs!F7)*1000)</f>
        <v>2235.4190788531123</v>
      </c>
      <c r="G7" s="36">
        <f>IF(ISERROR((HoursWorked!G7/Jobs!G7)*1000),"..",(HoursWorked!G7/Jobs!G7)*1000)</f>
        <v>2085.1653069239956</v>
      </c>
      <c r="H7" s="19" t="str">
        <f>IF(ISERROR((HoursWorked!H7/Jobs!H7)*1000),"..",(HoursWorked!H7/Jobs!H7)*1000)</f>
        <v>..</v>
      </c>
      <c r="I7" s="27" t="str">
        <f>IF(ISERROR((HoursWorked!I7/Jobs!I7)*1000),"..",(HoursWorked!I7/Jobs!I7)*1000)</f>
        <v>..</v>
      </c>
      <c r="J7" s="45">
        <f>IF(ISERROR((HoursWorked!J7/Jobs!J7)*1000),"..",(HoursWorked!J7/Jobs!J7)*1000)</f>
        <v>2047.252376783681</v>
      </c>
      <c r="K7" s="36">
        <f>IF(ISERROR((HoursWorked!K7/Jobs!K7)*1000),"..",(HoursWorked!K7/Jobs!K7)*1000)</f>
        <v>2442.5149640202417</v>
      </c>
      <c r="L7" s="19" t="str">
        <f>IF(ISERROR((HoursWorked!L7/Jobs!L7)*1000),"..",(HoursWorked!L7/Jobs!L7)*1000)</f>
        <v>..</v>
      </c>
      <c r="M7" s="27" t="str">
        <f>IF(ISERROR((HoursWorked!M7/Jobs!M7)*1000),"..",(HoursWorked!M7/Jobs!M7)*1000)</f>
        <v>..</v>
      </c>
      <c r="N7" s="4" t="str">
        <f>IF(ISERROR((HoursWorked!N7/Jobs!N7)*1000),"..",(HoursWorked!N7/Jobs!N7)*1000)</f>
        <v>..</v>
      </c>
      <c r="P7" s="35">
        <f>IF(ISERROR((HoursWorked!P7/Jobs!P7)*1000),"..",(HoursWorked!P7/Jobs!P7)*1000)</f>
        <v>1853.4068378169875</v>
      </c>
      <c r="Q7" s="36">
        <f>IF(ISERROR((HoursWorked!Q7/Jobs!Q7)*1000),"..",(HoursWorked!Q7/Jobs!Q7)*1000)</f>
        <v>1923.7071347491176</v>
      </c>
      <c r="R7" s="37" t="str">
        <f>IF(ISERROR((HoursWorked!R7/Jobs!R7)*1000),"..",(HoursWorked!R7/Jobs!R7)*1000)</f>
        <v>..</v>
      </c>
      <c r="S7" s="35">
        <f>IF(ISERROR((HoursWorked!S7/Jobs!S7)*1000),"..",(HoursWorked!S7/Jobs!S7)*1000)</f>
        <v>1923.7071347491176</v>
      </c>
      <c r="T7" s="35">
        <f>IF(ISERROR((HoursWorked!T7/Jobs!T7)*1000),"..",(HoursWorked!T7/Jobs!T7)*1000)</f>
        <v>2332.4247694291453</v>
      </c>
      <c r="U7" s="36" t="str">
        <f>IF(ISERROR((HoursWorked!U7/Jobs!U7)*1000),"..",(HoursWorked!U7/Jobs!U7)*1000)</f>
        <v>..</v>
      </c>
      <c r="V7" s="37" t="str">
        <f>IF(ISERROR((HoursWorked!V7/Jobs!V7)*1000),"..",(HoursWorked!V7/Jobs!V7)*1000)</f>
        <v>..</v>
      </c>
      <c r="W7" s="35" t="str">
        <f>IF(ISERROR((HoursWorked!W7/Jobs!W7)*1000),"..",(HoursWorked!W7/Jobs!W7)*1000)</f>
        <v>..</v>
      </c>
      <c r="X7" s="35">
        <f>IF(ISERROR((HoursWorked!X7/Jobs!X7)*1000),"..",(HoursWorked!X7/Jobs!X7)*1000)</f>
        <v>2280.3170500234469</v>
      </c>
      <c r="Y7" s="33" t="str">
        <f>IF(ISERROR((HoursWorked!Y7/Jobs!Y7)*1000),"..",(HoursWorked!Y7/Jobs!Y7)*1000)</f>
        <v>..</v>
      </c>
      <c r="Z7" s="34" t="str">
        <f>IF(ISERROR((HoursWorked!Z7/Jobs!Z7)*1000),"..",(HoursWorked!Z7/Jobs!Z7)*1000)</f>
        <v>..</v>
      </c>
      <c r="AA7" s="48" t="str">
        <f>IF(ISERROR((HoursWorked!AA7/Jobs!AA7)*1000),"..",(HoursWorked!AA7/Jobs!AA7)*1000)</f>
        <v>..</v>
      </c>
      <c r="AB7" s="34" t="str">
        <f>IF(ISERROR((HoursWorked!AB7/Jobs!AB7)*1000),"..",(HoursWorked!AB7/Jobs!AB7)*1000)</f>
        <v>..</v>
      </c>
      <c r="AD7" s="35">
        <f>IF(ISERROR((HoursWorked!AD7/Jobs!AD7)*1000),"..",(HoursWorked!AD7/Jobs!AD7)*1000)</f>
        <v>1822.3678717046121</v>
      </c>
      <c r="AE7" s="36">
        <f>IF(ISERROR((HoursWorked!AE7/Jobs!AE7)*1000),"..",(HoursWorked!AE7/Jobs!AE7)*1000)</f>
        <v>1864.2143379671434</v>
      </c>
      <c r="AF7" s="34" t="str">
        <f>IF(ISERROR((HoursWorked!AF7/Jobs!AF7)*1000),"..",(HoursWorked!AF7/Jobs!AF7)*1000)</f>
        <v>..</v>
      </c>
      <c r="AG7" s="35">
        <f>IF(ISERROR((HoursWorked!AG7/Jobs!AG7)*1000),"..",(HoursWorked!AG7/Jobs!AG7)*1000)</f>
        <v>1864.2143379671434</v>
      </c>
      <c r="AH7" s="35">
        <f>IF(ISERROR((HoursWorked!AH7/Jobs!AH7)*1000),"..",(HoursWorked!AH7/Jobs!AH7)*1000)</f>
        <v>2378.2470244642759</v>
      </c>
      <c r="AI7" s="36">
        <f>IF(ISERROR((HoursWorked!AI7/Jobs!AI7)*1000),"..",(HoursWorked!AI7/Jobs!AI7)*1000)</f>
        <v>2093.1634754018833</v>
      </c>
      <c r="AJ7" s="37" t="str">
        <f>IF(ISERROR((HoursWorked!AJ7/Jobs!AJ7)*1000),"..",(HoursWorked!AJ7/Jobs!AJ7)*1000)</f>
        <v>..</v>
      </c>
      <c r="AK7" s="35" t="str">
        <f>IF(ISERROR((HoursWorked!AK7/Jobs!AK7)*1000),"..",(HoursWorked!AK7/Jobs!AK7)*1000)</f>
        <v>..</v>
      </c>
      <c r="AL7" s="44">
        <f>IF(ISERROR((HoursWorked!AL7/Jobs!AL7)*1000),"..",(HoursWorked!AL7/Jobs!AL7)*1000)</f>
        <v>2270.426290355038</v>
      </c>
      <c r="AM7" s="36">
        <f>IF(ISERROR((HoursWorked!AM7/Jobs!AM7)*1000),"..",(HoursWorked!AM7/Jobs!AM7)*1000)</f>
        <v>2522.0501674473544</v>
      </c>
      <c r="AN7" s="19" t="str">
        <f>IF(ISERROR((HoursWorked!AN7/Jobs!AN7)*1000),"..",(HoursWorked!AN7/Jobs!AN7)*1000)</f>
        <v>..</v>
      </c>
      <c r="AO7" s="27" t="str">
        <f>IF(ISERROR((HoursWorked!AO7/Jobs!AO7)*1000),"..",(HoursWorked!AO7/Jobs!AO7)*1000)</f>
        <v>..</v>
      </c>
      <c r="AP7" s="19" t="str">
        <f>IF(ISERROR((HoursWorked!AP7/Jobs!AP7)*1000),"..",(HoursWorked!AP7/Jobs!AP7)*1000)</f>
        <v>..</v>
      </c>
      <c r="AQ7" s="16"/>
    </row>
    <row r="8" spans="1:43">
      <c r="A8" s="9">
        <v>2001</v>
      </c>
      <c r="B8" s="24">
        <f>IF(ISERROR((HoursWorked!B8/Jobs!B8)*1000),"..",(HoursWorked!B8/Jobs!B8)*1000)</f>
        <v>1769.2783365619778</v>
      </c>
      <c r="C8" s="33">
        <f>IF(ISERROR((HoursWorked!C8/Jobs!C8)*1000),"..",(HoursWorked!C8/Jobs!C8)*1000)</f>
        <v>1808.6877421047725</v>
      </c>
      <c r="D8" s="37" t="str">
        <f>IF(ISERROR((HoursWorked!D8/Jobs!D8)*1000),"..",(HoursWorked!D8/Jobs!D8)*1000)</f>
        <v>..</v>
      </c>
      <c r="E8" s="35">
        <f>IF(ISERROR((HoursWorked!E8/Jobs!E8)*1000),"..",(HoursWorked!E8/Jobs!E8)*1000)</f>
        <v>1808.6877421047725</v>
      </c>
      <c r="F8" s="45">
        <f>IF(ISERROR((HoursWorked!F8/Jobs!F8)*1000),"..",(HoursWorked!F8/Jobs!F8)*1000)</f>
        <v>2297.5707456678738</v>
      </c>
      <c r="G8" s="36">
        <f>IF(ISERROR((HoursWorked!G8/Jobs!G8)*1000),"..",(HoursWorked!G8/Jobs!G8)*1000)</f>
        <v>2147.2929199679006</v>
      </c>
      <c r="H8" s="19" t="str">
        <f>IF(ISERROR((HoursWorked!H8/Jobs!H8)*1000),"..",(HoursWorked!H8/Jobs!H8)*1000)</f>
        <v>..</v>
      </c>
      <c r="I8" s="27" t="str">
        <f>IF(ISERROR((HoursWorked!I8/Jobs!I8)*1000),"..",(HoursWorked!I8/Jobs!I8)*1000)</f>
        <v>..</v>
      </c>
      <c r="J8" s="45">
        <f>IF(ISERROR((HoursWorked!J8/Jobs!J8)*1000),"..",(HoursWorked!J8/Jobs!J8)*1000)</f>
        <v>2100.9218992323254</v>
      </c>
      <c r="K8" s="36">
        <f>IF(ISERROR((HoursWorked!K8/Jobs!K8)*1000),"..",(HoursWorked!K8/Jobs!K8)*1000)</f>
        <v>2504.0500552173175</v>
      </c>
      <c r="L8" s="19" t="str">
        <f>IF(ISERROR((HoursWorked!L8/Jobs!L8)*1000),"..",(HoursWorked!L8/Jobs!L8)*1000)</f>
        <v>..</v>
      </c>
      <c r="M8" s="27" t="str">
        <f>IF(ISERROR((HoursWorked!M8/Jobs!M8)*1000),"..",(HoursWorked!M8/Jobs!M8)*1000)</f>
        <v>..</v>
      </c>
      <c r="N8" s="70" t="str">
        <f>IF(ISERROR((HoursWorked!N8/Jobs!N8)*1000),"..",(HoursWorked!N8/Jobs!N8)*1000)</f>
        <v>..</v>
      </c>
      <c r="P8" s="35">
        <f>IF(ISERROR((HoursWorked!P8/Jobs!P8)*1000),"..",(HoursWorked!P8/Jobs!P8)*1000)</f>
        <v>1850.6207674148454</v>
      </c>
      <c r="Q8" s="36">
        <f>IF(ISERROR((HoursWorked!Q8/Jobs!Q8)*1000),"..",(HoursWorked!Q8/Jobs!Q8)*1000)</f>
        <v>1919.1598312282474</v>
      </c>
      <c r="R8" s="37" t="str">
        <f>IF(ISERROR((HoursWorked!R8/Jobs!R8)*1000),"..",(HoursWorked!R8/Jobs!R8)*1000)</f>
        <v>..</v>
      </c>
      <c r="S8" s="35">
        <f>IF(ISERROR((HoursWorked!S8/Jobs!S8)*1000),"..",(HoursWorked!S8/Jobs!S8)*1000)</f>
        <v>1919.1598312282474</v>
      </c>
      <c r="T8" s="35">
        <f>IF(ISERROR((HoursWorked!T8/Jobs!T8)*1000),"..",(HoursWorked!T8/Jobs!T8)*1000)</f>
        <v>2301.0497640138033</v>
      </c>
      <c r="U8" s="36" t="str">
        <f>IF(ISERROR((HoursWorked!U8/Jobs!U8)*1000),"..",(HoursWorked!U8/Jobs!U8)*1000)</f>
        <v>..</v>
      </c>
      <c r="V8" s="37" t="str">
        <f>IF(ISERROR((HoursWorked!V8/Jobs!V8)*1000),"..",(HoursWorked!V8/Jobs!V8)*1000)</f>
        <v>..</v>
      </c>
      <c r="W8" s="35" t="str">
        <f>IF(ISERROR((HoursWorked!W8/Jobs!W8)*1000),"..",(HoursWorked!W8/Jobs!W8)*1000)</f>
        <v>..</v>
      </c>
      <c r="X8" s="35">
        <f>IF(ISERROR((HoursWorked!X8/Jobs!X8)*1000),"..",(HoursWorked!X8/Jobs!X8)*1000)</f>
        <v>2210.6275669795004</v>
      </c>
      <c r="Y8" s="33" t="str">
        <f>IF(ISERROR((HoursWorked!Y8/Jobs!Y8)*1000),"..",(HoursWorked!Y8/Jobs!Y8)*1000)</f>
        <v>..</v>
      </c>
      <c r="Z8" s="34" t="str">
        <f>IF(ISERROR((HoursWorked!Z8/Jobs!Z8)*1000),"..",(HoursWorked!Z8/Jobs!Z8)*1000)</f>
        <v>..</v>
      </c>
      <c r="AA8" s="48" t="str">
        <f>IF(ISERROR((HoursWorked!AA8/Jobs!AA8)*1000),"..",(HoursWorked!AA8/Jobs!AA8)*1000)</f>
        <v>..</v>
      </c>
      <c r="AB8" s="34" t="str">
        <f>IF(ISERROR((HoursWorked!AB8/Jobs!AB8)*1000),"..",(HoursWorked!AB8/Jobs!AB8)*1000)</f>
        <v>..</v>
      </c>
      <c r="AD8" s="35">
        <f>IF(ISERROR((HoursWorked!AD8/Jobs!AD8)*1000),"..",(HoursWorked!AD8/Jobs!AD8)*1000)</f>
        <v>1848.042963945305</v>
      </c>
      <c r="AE8" s="36">
        <f>IF(ISERROR((HoursWorked!AE8/Jobs!AE8)*1000),"..",(HoursWorked!AE8/Jobs!AE8)*1000)</f>
        <v>1892.3489379066916</v>
      </c>
      <c r="AF8" s="34" t="str">
        <f>IF(ISERROR((HoursWorked!AF8/Jobs!AF8)*1000),"..",(HoursWorked!AF8/Jobs!AF8)*1000)</f>
        <v>..</v>
      </c>
      <c r="AG8" s="35">
        <f>IF(ISERROR((HoursWorked!AG8/Jobs!AG8)*1000),"..",(HoursWorked!AG8/Jobs!AG8)*1000)</f>
        <v>1892.3489379066916</v>
      </c>
      <c r="AH8" s="35">
        <f>IF(ISERROR((HoursWorked!AH8/Jobs!AH8)*1000),"..",(HoursWorked!AH8/Jobs!AH8)*1000)</f>
        <v>2434.3768041625235</v>
      </c>
      <c r="AI8" s="36">
        <f>IF(ISERROR((HoursWorked!AI8/Jobs!AI8)*1000),"..",(HoursWorked!AI8/Jobs!AI8)*1000)</f>
        <v>2166.5680841009676</v>
      </c>
      <c r="AJ8" s="37" t="str">
        <f>IF(ISERROR((HoursWorked!AJ8/Jobs!AJ8)*1000),"..",(HoursWorked!AJ8/Jobs!AJ8)*1000)</f>
        <v>..</v>
      </c>
      <c r="AK8" s="35" t="str">
        <f>IF(ISERROR((HoursWorked!AK8/Jobs!AK8)*1000),"..",(HoursWorked!AK8/Jobs!AK8)*1000)</f>
        <v>..</v>
      </c>
      <c r="AL8" s="44">
        <f>IF(ISERROR((HoursWorked!AL8/Jobs!AL8)*1000),"..",(HoursWorked!AL8/Jobs!AL8)*1000)</f>
        <v>2445.2103791479967</v>
      </c>
      <c r="AM8" s="36">
        <f>IF(ISERROR((HoursWorked!AM8/Jobs!AM8)*1000),"..",(HoursWorked!AM8/Jobs!AM8)*1000)</f>
        <v>2566.8065434819482</v>
      </c>
      <c r="AN8" s="19" t="str">
        <f>IF(ISERROR((HoursWorked!AN8/Jobs!AN8)*1000),"..",(HoursWorked!AN8/Jobs!AN8)*1000)</f>
        <v>..</v>
      </c>
      <c r="AO8" s="27" t="str">
        <f>IF(ISERROR((HoursWorked!AO8/Jobs!AO8)*1000),"..",(HoursWorked!AO8/Jobs!AO8)*1000)</f>
        <v>..</v>
      </c>
      <c r="AP8" s="19" t="str">
        <f>IF(ISERROR((HoursWorked!AP8/Jobs!AP8)*1000),"..",(HoursWorked!AP8/Jobs!AP8)*1000)</f>
        <v>..</v>
      </c>
      <c r="AQ8" s="16"/>
    </row>
    <row r="9" spans="1:43">
      <c r="A9" s="9">
        <v>2002</v>
      </c>
      <c r="B9" s="24">
        <f>IF(ISERROR((HoursWorked!B9/Jobs!B9)*1000),"..",(HoursWorked!B9/Jobs!B9)*1000)</f>
        <v>1748.8003653867695</v>
      </c>
      <c r="C9" s="33">
        <f>IF(ISERROR((HoursWorked!C9/Jobs!C9)*1000),"..",(HoursWorked!C9/Jobs!C9)*1000)</f>
        <v>1786.775404577583</v>
      </c>
      <c r="D9" s="37" t="str">
        <f>IF(ISERROR((HoursWorked!D9/Jobs!D9)*1000),"..",(HoursWorked!D9/Jobs!D9)*1000)</f>
        <v>..</v>
      </c>
      <c r="E9" s="35">
        <f>IF(ISERROR((HoursWorked!E9/Jobs!E9)*1000),"..",(HoursWorked!E9/Jobs!E9)*1000)</f>
        <v>1786.775404577583</v>
      </c>
      <c r="F9" s="45">
        <f>IF(ISERROR((HoursWorked!F9/Jobs!F9)*1000),"..",(HoursWorked!F9/Jobs!F9)*1000)</f>
        <v>2227.9036486028681</v>
      </c>
      <c r="G9" s="36">
        <f>IF(ISERROR((HoursWorked!G9/Jobs!G9)*1000),"..",(HoursWorked!G9/Jobs!G9)*1000)</f>
        <v>2111.1035743347297</v>
      </c>
      <c r="H9" s="19" t="str">
        <f>IF(ISERROR((HoursWorked!H9/Jobs!H9)*1000),"..",(HoursWorked!H9/Jobs!H9)*1000)</f>
        <v>..</v>
      </c>
      <c r="I9" s="27" t="str">
        <f>IF(ISERROR((HoursWorked!I9/Jobs!I9)*1000),"..",(HoursWorked!I9/Jobs!I9)*1000)</f>
        <v>..</v>
      </c>
      <c r="J9" s="45">
        <f>IF(ISERROR((HoursWorked!J9/Jobs!J9)*1000),"..",(HoursWorked!J9/Jobs!J9)*1000)</f>
        <v>2116.1890277244361</v>
      </c>
      <c r="K9" s="36">
        <f>IF(ISERROR((HoursWorked!K9/Jobs!K9)*1000),"..",(HoursWorked!K9/Jobs!K9)*1000)</f>
        <v>2359.4658303261094</v>
      </c>
      <c r="L9" s="19" t="str">
        <f>IF(ISERROR((HoursWorked!L9/Jobs!L9)*1000),"..",(HoursWorked!L9/Jobs!L9)*1000)</f>
        <v>..</v>
      </c>
      <c r="M9" s="27" t="str">
        <f>IF(ISERROR((HoursWorked!M9/Jobs!M9)*1000),"..",(HoursWorked!M9/Jobs!M9)*1000)</f>
        <v>..</v>
      </c>
      <c r="N9" s="70" t="str">
        <f>IF(ISERROR((HoursWorked!N9/Jobs!N9)*1000),"..",(HoursWorked!N9/Jobs!N9)*1000)</f>
        <v>..</v>
      </c>
      <c r="P9" s="35">
        <f>IF(ISERROR((HoursWorked!P9/Jobs!P9)*1000),"..",(HoursWorked!P9/Jobs!P9)*1000)</f>
        <v>1819.4914695116338</v>
      </c>
      <c r="Q9" s="36">
        <f>IF(ISERROR((HoursWorked!Q9/Jobs!Q9)*1000),"..",(HoursWorked!Q9/Jobs!Q9)*1000)</f>
        <v>1879.9133745508689</v>
      </c>
      <c r="R9" s="37" t="str">
        <f>IF(ISERROR((HoursWorked!R9/Jobs!R9)*1000),"..",(HoursWorked!R9/Jobs!R9)*1000)</f>
        <v>..</v>
      </c>
      <c r="S9" s="35">
        <f>IF(ISERROR((HoursWorked!S9/Jobs!S9)*1000),"..",(HoursWorked!S9/Jobs!S9)*1000)</f>
        <v>1879.9133745508689</v>
      </c>
      <c r="T9" s="35">
        <f>IF(ISERROR((HoursWorked!T9/Jobs!T9)*1000),"..",(HoursWorked!T9/Jobs!T9)*1000)</f>
        <v>2261.6937030310501</v>
      </c>
      <c r="U9" s="36" t="str">
        <f>IF(ISERROR((HoursWorked!U9/Jobs!U9)*1000),"..",(HoursWorked!U9/Jobs!U9)*1000)</f>
        <v>..</v>
      </c>
      <c r="V9" s="37" t="str">
        <f>IF(ISERROR((HoursWorked!V9/Jobs!V9)*1000),"..",(HoursWorked!V9/Jobs!V9)*1000)</f>
        <v>..</v>
      </c>
      <c r="W9" s="35" t="str">
        <f>IF(ISERROR((HoursWorked!W9/Jobs!W9)*1000),"..",(HoursWorked!W9/Jobs!W9)*1000)</f>
        <v>..</v>
      </c>
      <c r="X9" s="35">
        <f>IF(ISERROR((HoursWorked!X9/Jobs!X9)*1000),"..",(HoursWorked!X9/Jobs!X9)*1000)</f>
        <v>2167.9070545997556</v>
      </c>
      <c r="Y9" s="33" t="str">
        <f>IF(ISERROR((HoursWorked!Y9/Jobs!Y9)*1000),"..",(HoursWorked!Y9/Jobs!Y9)*1000)</f>
        <v>..</v>
      </c>
      <c r="Z9" s="34" t="str">
        <f>IF(ISERROR((HoursWorked!Z9/Jobs!Z9)*1000),"..",(HoursWorked!Z9/Jobs!Z9)*1000)</f>
        <v>..</v>
      </c>
      <c r="AA9" s="48" t="str">
        <f>IF(ISERROR((HoursWorked!AA9/Jobs!AA9)*1000),"..",(HoursWorked!AA9/Jobs!AA9)*1000)</f>
        <v>..</v>
      </c>
      <c r="AB9" s="34" t="str">
        <f>IF(ISERROR((HoursWorked!AB9/Jobs!AB9)*1000),"..",(HoursWorked!AB9/Jobs!AB9)*1000)</f>
        <v>..</v>
      </c>
      <c r="AD9" s="35">
        <f>IF(ISERROR((HoursWorked!AD9/Jobs!AD9)*1000),"..",(HoursWorked!AD9/Jobs!AD9)*1000)</f>
        <v>1815.700127895901</v>
      </c>
      <c r="AE9" s="36">
        <f>IF(ISERROR((HoursWorked!AE9/Jobs!AE9)*1000),"..",(HoursWorked!AE9/Jobs!AE9)*1000)</f>
        <v>1855.8650858311767</v>
      </c>
      <c r="AF9" s="34" t="str">
        <f>IF(ISERROR((HoursWorked!AF9/Jobs!AF9)*1000),"..",(HoursWorked!AF9/Jobs!AF9)*1000)</f>
        <v>..</v>
      </c>
      <c r="AG9" s="35">
        <f>IF(ISERROR((HoursWorked!AG9/Jobs!AG9)*1000),"..",(HoursWorked!AG9/Jobs!AG9)*1000)</f>
        <v>1855.8650858311767</v>
      </c>
      <c r="AH9" s="35">
        <f>IF(ISERROR((HoursWorked!AH9/Jobs!AH9)*1000),"..",(HoursWorked!AH9/Jobs!AH9)*1000)</f>
        <v>2309.6780949203603</v>
      </c>
      <c r="AI9" s="36">
        <f>IF(ISERROR((HoursWorked!AI9/Jobs!AI9)*1000),"..",(HoursWorked!AI9/Jobs!AI9)*1000)</f>
        <v>2120.760777880876</v>
      </c>
      <c r="AJ9" s="37" t="str">
        <f>IF(ISERROR((HoursWorked!AJ9/Jobs!AJ9)*1000),"..",(HoursWorked!AJ9/Jobs!AJ9)*1000)</f>
        <v>..</v>
      </c>
      <c r="AK9" s="35" t="str">
        <f>IF(ISERROR((HoursWorked!AK9/Jobs!AK9)*1000),"..",(HoursWorked!AK9/Jobs!AK9)*1000)</f>
        <v>..</v>
      </c>
      <c r="AL9" s="44">
        <f>IF(ISERROR((HoursWorked!AL9/Jobs!AL9)*1000),"..",(HoursWorked!AL9/Jobs!AL9)*1000)</f>
        <v>2353.4526023201793</v>
      </c>
      <c r="AM9" s="36">
        <f>IF(ISERROR((HoursWorked!AM9/Jobs!AM9)*1000),"..",(HoursWorked!AM9/Jobs!AM9)*1000)</f>
        <v>2400.5710288364426</v>
      </c>
      <c r="AN9" s="19" t="str">
        <f>IF(ISERROR((HoursWorked!AN9/Jobs!AN9)*1000),"..",(HoursWorked!AN9/Jobs!AN9)*1000)</f>
        <v>..</v>
      </c>
      <c r="AO9" s="27" t="str">
        <f>IF(ISERROR((HoursWorked!AO9/Jobs!AO9)*1000),"..",(HoursWorked!AO9/Jobs!AO9)*1000)</f>
        <v>..</v>
      </c>
      <c r="AP9" s="19" t="str">
        <f>IF(ISERROR((HoursWorked!AP9/Jobs!AP9)*1000),"..",(HoursWorked!AP9/Jobs!AP9)*1000)</f>
        <v>..</v>
      </c>
      <c r="AQ9" s="16"/>
    </row>
    <row r="10" spans="1:43">
      <c r="A10" s="9">
        <v>2003</v>
      </c>
      <c r="B10" s="24">
        <f>IF(ISERROR((HoursWorked!B10/Jobs!B10)*1000),"..",(HoursWorked!B10/Jobs!B10)*1000)</f>
        <v>1737.856073903255</v>
      </c>
      <c r="C10" s="33">
        <f>IF(ISERROR((HoursWorked!C10/Jobs!C10)*1000),"..",(HoursWorked!C10/Jobs!C10)*1000)</f>
        <v>1777.059970032517</v>
      </c>
      <c r="D10" s="37" t="str">
        <f>IF(ISERROR((HoursWorked!D10/Jobs!D10)*1000),"..",(HoursWorked!D10/Jobs!D10)*1000)</f>
        <v>..</v>
      </c>
      <c r="E10" s="35">
        <f>IF(ISERROR((HoursWorked!E10/Jobs!E10)*1000),"..",(HoursWorked!E10/Jobs!E10)*1000)</f>
        <v>1777.059970032517</v>
      </c>
      <c r="F10" s="45">
        <f>IF(ISERROR((HoursWorked!F10/Jobs!F10)*1000),"..",(HoursWorked!F10/Jobs!F10)*1000)</f>
        <v>2299.8829731893652</v>
      </c>
      <c r="G10" s="36">
        <f>IF(ISERROR((HoursWorked!G10/Jobs!G10)*1000),"..",(HoursWorked!G10/Jobs!G10)*1000)</f>
        <v>2143.3947263542086</v>
      </c>
      <c r="H10" s="19" t="str">
        <f>IF(ISERROR((HoursWorked!H10/Jobs!H10)*1000),"..",(HoursWorked!H10/Jobs!H10)*1000)</f>
        <v>..</v>
      </c>
      <c r="I10" s="27" t="str">
        <f>IF(ISERROR((HoursWorked!I10/Jobs!I10)*1000),"..",(HoursWorked!I10/Jobs!I10)*1000)</f>
        <v>..</v>
      </c>
      <c r="J10" s="45">
        <f>IF(ISERROR((HoursWorked!J10/Jobs!J10)*1000),"..",(HoursWorked!J10/Jobs!J10)*1000)</f>
        <v>2058.7664977442464</v>
      </c>
      <c r="K10" s="36">
        <f>IF(ISERROR((HoursWorked!K10/Jobs!K10)*1000),"..",(HoursWorked!K10/Jobs!K10)*1000)</f>
        <v>2523.4382279127362</v>
      </c>
      <c r="L10" s="19" t="str">
        <f>IF(ISERROR((HoursWorked!L10/Jobs!L10)*1000),"..",(HoursWorked!L10/Jobs!L10)*1000)</f>
        <v>..</v>
      </c>
      <c r="M10" s="27" t="str">
        <f>IF(ISERROR((HoursWorked!M10/Jobs!M10)*1000),"..",(HoursWorked!M10/Jobs!M10)*1000)</f>
        <v>..</v>
      </c>
      <c r="N10" s="70" t="str">
        <f>IF(ISERROR((HoursWorked!N10/Jobs!N10)*1000),"..",(HoursWorked!N10/Jobs!N10)*1000)</f>
        <v>..</v>
      </c>
      <c r="P10" s="35">
        <f>IF(ISERROR((HoursWorked!P10/Jobs!P10)*1000),"..",(HoursWorked!P10/Jobs!P10)*1000)</f>
        <v>1809.1639981696724</v>
      </c>
      <c r="Q10" s="36">
        <f>IF(ISERROR((HoursWorked!Q10/Jobs!Q10)*1000),"..",(HoursWorked!Q10/Jobs!Q10)*1000)</f>
        <v>1888.4329037802468</v>
      </c>
      <c r="R10" s="37" t="str">
        <f>IF(ISERROR((HoursWorked!R10/Jobs!R10)*1000),"..",(HoursWorked!R10/Jobs!R10)*1000)</f>
        <v>..</v>
      </c>
      <c r="S10" s="35">
        <f>IF(ISERROR((HoursWorked!S10/Jobs!S10)*1000),"..",(HoursWorked!S10/Jobs!S10)*1000)</f>
        <v>1888.4329037802468</v>
      </c>
      <c r="T10" s="35">
        <f>IF(ISERROR((HoursWorked!T10/Jobs!T10)*1000),"..",(HoursWorked!T10/Jobs!T10)*1000)</f>
        <v>2175.9281739449789</v>
      </c>
      <c r="U10" s="36" t="str">
        <f>IF(ISERROR((HoursWorked!U10/Jobs!U10)*1000),"..",(HoursWorked!U10/Jobs!U10)*1000)</f>
        <v>..</v>
      </c>
      <c r="V10" s="37" t="str">
        <f>IF(ISERROR((HoursWorked!V10/Jobs!V10)*1000),"..",(HoursWorked!V10/Jobs!V10)*1000)</f>
        <v>..</v>
      </c>
      <c r="W10" s="35" t="str">
        <f>IF(ISERROR((HoursWorked!W10/Jobs!W10)*1000),"..",(HoursWorked!W10/Jobs!W10)*1000)</f>
        <v>..</v>
      </c>
      <c r="X10" s="35">
        <f>IF(ISERROR((HoursWorked!X10/Jobs!X10)*1000),"..",(HoursWorked!X10/Jobs!X10)*1000)</f>
        <v>2196.0485214528221</v>
      </c>
      <c r="Y10" s="33" t="str">
        <f>IF(ISERROR((HoursWorked!Y10/Jobs!Y10)*1000),"..",(HoursWorked!Y10/Jobs!Y10)*1000)</f>
        <v>..</v>
      </c>
      <c r="Z10" s="34" t="str">
        <f>IF(ISERROR((HoursWorked!Z10/Jobs!Z10)*1000),"..",(HoursWorked!Z10/Jobs!Z10)*1000)</f>
        <v>..</v>
      </c>
      <c r="AA10" s="48" t="str">
        <f>IF(ISERROR((HoursWorked!AA10/Jobs!AA10)*1000),"..",(HoursWorked!AA10/Jobs!AA10)*1000)</f>
        <v>..</v>
      </c>
      <c r="AB10" s="34" t="str">
        <f>IF(ISERROR((HoursWorked!AB10/Jobs!AB10)*1000),"..",(HoursWorked!AB10/Jobs!AB10)*1000)</f>
        <v>..</v>
      </c>
      <c r="AD10" s="35">
        <f>IF(ISERROR((HoursWorked!AD10/Jobs!AD10)*1000),"..",(HoursWorked!AD10/Jobs!AD10)*1000)</f>
        <v>1816.8893068876882</v>
      </c>
      <c r="AE10" s="36">
        <f>IF(ISERROR((HoursWorked!AE10/Jobs!AE10)*1000),"..",(HoursWorked!AE10/Jobs!AE10)*1000)</f>
        <v>1857.2551771196056</v>
      </c>
      <c r="AF10" s="34" t="str">
        <f>IF(ISERROR((HoursWorked!AF10/Jobs!AF10)*1000),"..",(HoursWorked!AF10/Jobs!AF10)*1000)</f>
        <v>..</v>
      </c>
      <c r="AG10" s="35">
        <f>IF(ISERROR((HoursWorked!AG10/Jobs!AG10)*1000),"..",(HoursWorked!AG10/Jobs!AG10)*1000)</f>
        <v>1857.2551771196056</v>
      </c>
      <c r="AH10" s="35">
        <f>IF(ISERROR((HoursWorked!AH10/Jobs!AH10)*1000),"..",(HoursWorked!AH10/Jobs!AH10)*1000)</f>
        <v>2450.2820532843075</v>
      </c>
      <c r="AI10" s="36">
        <f>IF(ISERROR((HoursWorked!AI10/Jobs!AI10)*1000),"..",(HoursWorked!AI10/Jobs!AI10)*1000)</f>
        <v>2160.0359209566036</v>
      </c>
      <c r="AJ10" s="37" t="str">
        <f>IF(ISERROR((HoursWorked!AJ10/Jobs!AJ10)*1000),"..",(HoursWorked!AJ10/Jobs!AJ10)*1000)</f>
        <v>..</v>
      </c>
      <c r="AK10" s="35" t="str">
        <f>IF(ISERROR((HoursWorked!AK10/Jobs!AK10)*1000),"..",(HoursWorked!AK10/Jobs!AK10)*1000)</f>
        <v>..</v>
      </c>
      <c r="AL10" s="44">
        <f>IF(ISERROR((HoursWorked!AL10/Jobs!AL10)*1000),"..",(HoursWorked!AL10/Jobs!AL10)*1000)</f>
        <v>2073.4677036480202</v>
      </c>
      <c r="AM10" s="36">
        <f>IF(ISERROR((HoursWorked!AM10/Jobs!AM10)*1000),"..",(HoursWorked!AM10/Jobs!AM10)*1000)</f>
        <v>2618.0065161241455</v>
      </c>
      <c r="AN10" s="19" t="str">
        <f>IF(ISERROR((HoursWorked!AN10/Jobs!AN10)*1000),"..",(HoursWorked!AN10/Jobs!AN10)*1000)</f>
        <v>..</v>
      </c>
      <c r="AO10" s="27" t="str">
        <f>IF(ISERROR((HoursWorked!AO10/Jobs!AO10)*1000),"..",(HoursWorked!AO10/Jobs!AO10)*1000)</f>
        <v>..</v>
      </c>
      <c r="AP10" s="19" t="str">
        <f>IF(ISERROR((HoursWorked!AP10/Jobs!AP10)*1000),"..",(HoursWorked!AP10/Jobs!AP10)*1000)</f>
        <v>..</v>
      </c>
      <c r="AQ10" s="16"/>
    </row>
    <row r="11" spans="1:43">
      <c r="A11" s="9">
        <v>2004</v>
      </c>
      <c r="B11" s="24">
        <f>IF(ISERROR((HoursWorked!B11/Jobs!B11)*1000),"..",(HoursWorked!B11/Jobs!B11)*1000)</f>
        <v>1755.2046692655833</v>
      </c>
      <c r="C11" s="33">
        <f>IF(ISERROR((HoursWorked!C11/Jobs!C11)*1000),"..",(HoursWorked!C11/Jobs!C11)*1000)</f>
        <v>1797.282836795014</v>
      </c>
      <c r="D11" s="37" t="str">
        <f>IF(ISERROR((HoursWorked!D11/Jobs!D11)*1000),"..",(HoursWorked!D11/Jobs!D11)*1000)</f>
        <v>..</v>
      </c>
      <c r="E11" s="35">
        <f>IF(ISERROR((HoursWorked!E11/Jobs!E11)*1000),"..",(HoursWorked!E11/Jobs!E11)*1000)</f>
        <v>1797.282836795014</v>
      </c>
      <c r="F11" s="45">
        <f>IF(ISERROR((HoursWorked!F11/Jobs!F11)*1000),"..",(HoursWorked!F11/Jobs!F11)*1000)</f>
        <v>2319.2102007990675</v>
      </c>
      <c r="G11" s="36">
        <f>IF(ISERROR((HoursWorked!G11/Jobs!G11)*1000),"..",(HoursWorked!G11/Jobs!G11)*1000)</f>
        <v>2140.1959773938665</v>
      </c>
      <c r="H11" s="19" t="str">
        <f>IF(ISERROR((HoursWorked!H11/Jobs!H11)*1000),"..",(HoursWorked!H11/Jobs!H11)*1000)</f>
        <v>..</v>
      </c>
      <c r="I11" s="27" t="str">
        <f>IF(ISERROR((HoursWorked!I11/Jobs!I11)*1000),"..",(HoursWorked!I11/Jobs!I11)*1000)</f>
        <v>..</v>
      </c>
      <c r="J11" s="45">
        <f>IF(ISERROR((HoursWorked!J11/Jobs!J11)*1000),"..",(HoursWorked!J11/Jobs!J11)*1000)</f>
        <v>2133.3597123312757</v>
      </c>
      <c r="K11" s="36">
        <f>IF(ISERROR((HoursWorked!K11/Jobs!K11)*1000),"..",(HoursWorked!K11/Jobs!K11)*1000)</f>
        <v>2523.1542529181452</v>
      </c>
      <c r="L11" s="19" t="str">
        <f>IF(ISERROR((HoursWorked!L11/Jobs!L11)*1000),"..",(HoursWorked!L11/Jobs!L11)*1000)</f>
        <v>..</v>
      </c>
      <c r="M11" s="27" t="str">
        <f>IF(ISERROR((HoursWorked!M11/Jobs!M11)*1000),"..",(HoursWorked!M11/Jobs!M11)*1000)</f>
        <v>..</v>
      </c>
      <c r="N11" s="70" t="str">
        <f>IF(ISERROR((HoursWorked!N11/Jobs!N11)*1000),"..",(HoursWorked!N11/Jobs!N11)*1000)</f>
        <v>..</v>
      </c>
      <c r="P11" s="35">
        <f>IF(ISERROR((HoursWorked!P11/Jobs!P11)*1000),"..",(HoursWorked!P11/Jobs!P11)*1000)</f>
        <v>1839.4536326017019</v>
      </c>
      <c r="Q11" s="36">
        <f>IF(ISERROR((HoursWorked!Q11/Jobs!Q11)*1000),"..",(HoursWorked!Q11/Jobs!Q11)*1000)</f>
        <v>1923.9742874541409</v>
      </c>
      <c r="R11" s="37" t="str">
        <f>IF(ISERROR((HoursWorked!R11/Jobs!R11)*1000),"..",(HoursWorked!R11/Jobs!R11)*1000)</f>
        <v>..</v>
      </c>
      <c r="S11" s="35">
        <f>IF(ISERROR((HoursWorked!S11/Jobs!S11)*1000),"..",(HoursWorked!S11/Jobs!S11)*1000)</f>
        <v>1923.9742874541409</v>
      </c>
      <c r="T11" s="35">
        <f>IF(ISERROR((HoursWorked!T11/Jobs!T11)*1000),"..",(HoursWorked!T11/Jobs!T11)*1000)</f>
        <v>2301.2404305360847</v>
      </c>
      <c r="U11" s="36" t="str">
        <f>IF(ISERROR((HoursWorked!U11/Jobs!U11)*1000),"..",(HoursWorked!U11/Jobs!U11)*1000)</f>
        <v>..</v>
      </c>
      <c r="V11" s="37" t="str">
        <f>IF(ISERROR((HoursWorked!V11/Jobs!V11)*1000),"..",(HoursWorked!V11/Jobs!V11)*1000)</f>
        <v>..</v>
      </c>
      <c r="W11" s="35" t="str">
        <f>IF(ISERROR((HoursWorked!W11/Jobs!W11)*1000),"..",(HoursWorked!W11/Jobs!W11)*1000)</f>
        <v>..</v>
      </c>
      <c r="X11" s="35">
        <f>IF(ISERROR((HoursWorked!X11/Jobs!X11)*1000),"..",(HoursWorked!X11/Jobs!X11)*1000)</f>
        <v>2218.4779863887379</v>
      </c>
      <c r="Y11" s="33" t="str">
        <f>IF(ISERROR((HoursWorked!Y11/Jobs!Y11)*1000),"..",(HoursWorked!Y11/Jobs!Y11)*1000)</f>
        <v>..</v>
      </c>
      <c r="Z11" s="34" t="str">
        <f>IF(ISERROR((HoursWorked!Z11/Jobs!Z11)*1000),"..",(HoursWorked!Z11/Jobs!Z11)*1000)</f>
        <v>..</v>
      </c>
      <c r="AA11" s="48" t="str">
        <f>IF(ISERROR((HoursWorked!AA11/Jobs!AA11)*1000),"..",(HoursWorked!AA11/Jobs!AA11)*1000)</f>
        <v>..</v>
      </c>
      <c r="AB11" s="34" t="str">
        <f>IF(ISERROR((HoursWorked!AB11/Jobs!AB11)*1000),"..",(HoursWorked!AB11/Jobs!AB11)*1000)</f>
        <v>..</v>
      </c>
      <c r="AD11" s="35">
        <f>IF(ISERROR((HoursWorked!AD11/Jobs!AD11)*1000),"..",(HoursWorked!AD11/Jobs!AD11)*1000)</f>
        <v>1841.1676553870332</v>
      </c>
      <c r="AE11" s="36">
        <f>IF(ISERROR((HoursWorked!AE11/Jobs!AE11)*1000),"..",(HoursWorked!AE11/Jobs!AE11)*1000)</f>
        <v>1887.1363648639172</v>
      </c>
      <c r="AF11" s="34" t="str">
        <f>IF(ISERROR((HoursWorked!AF11/Jobs!AF11)*1000),"..",(HoursWorked!AF11/Jobs!AF11)*1000)</f>
        <v>..</v>
      </c>
      <c r="AG11" s="35">
        <f>IF(ISERROR((HoursWorked!AG11/Jobs!AG11)*1000),"..",(HoursWorked!AG11/Jobs!AG11)*1000)</f>
        <v>1887.1363648639172</v>
      </c>
      <c r="AH11" s="35">
        <f>IF(ISERROR((HoursWorked!AH11/Jobs!AH11)*1000),"..",(HoursWorked!AH11/Jobs!AH11)*1000)</f>
        <v>2428.2820045019143</v>
      </c>
      <c r="AI11" s="36">
        <f>IF(ISERROR((HoursWorked!AI11/Jobs!AI11)*1000),"..",(HoursWorked!AI11/Jobs!AI11)*1000)</f>
        <v>2145.2037002764564</v>
      </c>
      <c r="AJ11" s="37" t="str">
        <f>IF(ISERROR((HoursWorked!AJ11/Jobs!AJ11)*1000),"..",(HoursWorked!AJ11/Jobs!AJ11)*1000)</f>
        <v>..</v>
      </c>
      <c r="AK11" s="35" t="str">
        <f>IF(ISERROR((HoursWorked!AK11/Jobs!AK11)*1000),"..",(HoursWorked!AK11/Jobs!AK11)*1000)</f>
        <v>..</v>
      </c>
      <c r="AL11" s="44">
        <f>IF(ISERROR((HoursWorked!AL11/Jobs!AL11)*1000),"..",(HoursWorked!AL11/Jobs!AL11)*1000)</f>
        <v>2186.5529326823953</v>
      </c>
      <c r="AM11" s="36">
        <f>IF(ISERROR((HoursWorked!AM11/Jobs!AM11)*1000),"..",(HoursWorked!AM11/Jobs!AM11)*1000)</f>
        <v>2594.9064141955892</v>
      </c>
      <c r="AN11" s="19" t="str">
        <f>IF(ISERROR((HoursWorked!AN11/Jobs!AN11)*1000),"..",(HoursWorked!AN11/Jobs!AN11)*1000)</f>
        <v>..</v>
      </c>
      <c r="AO11" s="27" t="str">
        <f>IF(ISERROR((HoursWorked!AO11/Jobs!AO11)*1000),"..",(HoursWorked!AO11/Jobs!AO11)*1000)</f>
        <v>..</v>
      </c>
      <c r="AP11" s="19" t="str">
        <f>IF(ISERROR((HoursWorked!AP11/Jobs!AP11)*1000),"..",(HoursWorked!AP11/Jobs!AP11)*1000)</f>
        <v>..</v>
      </c>
      <c r="AQ11" s="16"/>
    </row>
    <row r="12" spans="1:43">
      <c r="A12" s="9">
        <v>2005</v>
      </c>
      <c r="B12" s="24">
        <f>IF(ISERROR((HoursWorked!B12/Jobs!B12)*1000),"..",(HoursWorked!B12/Jobs!B12)*1000)</f>
        <v>1740.8087181955416</v>
      </c>
      <c r="C12" s="33">
        <f>IF(ISERROR((HoursWorked!C12/Jobs!C12)*1000),"..",(HoursWorked!C12/Jobs!C12)*1000)</f>
        <v>1782.5767422579063</v>
      </c>
      <c r="D12" s="37" t="str">
        <f>IF(ISERROR((HoursWorked!D12/Jobs!D12)*1000),"..",(HoursWorked!D12/Jobs!D12)*1000)</f>
        <v>..</v>
      </c>
      <c r="E12" s="35">
        <f>IF(ISERROR((HoursWorked!E12/Jobs!E12)*1000),"..",(HoursWorked!E12/Jobs!E12)*1000)</f>
        <v>1782.5767422579063</v>
      </c>
      <c r="F12" s="45">
        <f>IF(ISERROR((HoursWorked!F12/Jobs!F12)*1000),"..",(HoursWorked!F12/Jobs!F12)*1000)</f>
        <v>2343.6042111559382</v>
      </c>
      <c r="G12" s="36">
        <f>IF(ISERROR((HoursWorked!G12/Jobs!G12)*1000),"..",(HoursWorked!G12/Jobs!G12)*1000)</f>
        <v>2222.2598684265604</v>
      </c>
      <c r="H12" s="19" t="str">
        <f>IF(ISERROR((HoursWorked!H12/Jobs!H12)*1000),"..",(HoursWorked!H12/Jobs!H12)*1000)</f>
        <v>..</v>
      </c>
      <c r="I12" s="27" t="str">
        <f>IF(ISERROR((HoursWorked!I12/Jobs!I12)*1000),"..",(HoursWorked!I12/Jobs!I12)*1000)</f>
        <v>..</v>
      </c>
      <c r="J12" s="45">
        <f>IF(ISERROR((HoursWorked!J12/Jobs!J12)*1000),"..",(HoursWorked!J12/Jobs!J12)*1000)</f>
        <v>2161.6786218779052</v>
      </c>
      <c r="K12" s="36">
        <f>IF(ISERROR((HoursWorked!K12/Jobs!K12)*1000),"..",(HoursWorked!K12/Jobs!K12)*1000)</f>
        <v>2525.1756303713364</v>
      </c>
      <c r="L12" s="19" t="str">
        <f>IF(ISERROR((HoursWorked!L12/Jobs!L12)*1000),"..",(HoursWorked!L12/Jobs!L12)*1000)</f>
        <v>..</v>
      </c>
      <c r="M12" s="27" t="str">
        <f>IF(ISERROR((HoursWorked!M12/Jobs!M12)*1000),"..",(HoursWorked!M12/Jobs!M12)*1000)</f>
        <v>..</v>
      </c>
      <c r="N12" s="70" t="str">
        <f>IF(ISERROR((HoursWorked!N12/Jobs!N12)*1000),"..",(HoursWorked!N12/Jobs!N12)*1000)</f>
        <v>..</v>
      </c>
      <c r="P12" s="35">
        <f>IF(ISERROR((HoursWorked!P12/Jobs!P12)*1000),"..",(HoursWorked!P12/Jobs!P12)*1000)</f>
        <v>1820.5070564001192</v>
      </c>
      <c r="Q12" s="36">
        <f>IF(ISERROR((HoursWorked!Q12/Jobs!Q12)*1000),"..",(HoursWorked!Q12/Jobs!Q12)*1000)</f>
        <v>1891.4542593219187</v>
      </c>
      <c r="R12" s="37" t="str">
        <f>IF(ISERROR((HoursWorked!R12/Jobs!R12)*1000),"..",(HoursWorked!R12/Jobs!R12)*1000)</f>
        <v>..</v>
      </c>
      <c r="S12" s="35">
        <f>IF(ISERROR((HoursWorked!S12/Jobs!S12)*1000),"..",(HoursWorked!S12/Jobs!S12)*1000)</f>
        <v>1891.4542593219187</v>
      </c>
      <c r="T12" s="35">
        <f>IF(ISERROR((HoursWorked!T12/Jobs!T12)*1000),"..",(HoursWorked!T12/Jobs!T12)*1000)</f>
        <v>2371.309064729352</v>
      </c>
      <c r="U12" s="36" t="str">
        <f>IF(ISERROR((HoursWorked!U12/Jobs!U12)*1000),"..",(HoursWorked!U12/Jobs!U12)*1000)</f>
        <v>..</v>
      </c>
      <c r="V12" s="37" t="str">
        <f>IF(ISERROR((HoursWorked!V12/Jobs!V12)*1000),"..",(HoursWorked!V12/Jobs!V12)*1000)</f>
        <v>..</v>
      </c>
      <c r="W12" s="35" t="str">
        <f>IF(ISERROR((HoursWorked!W12/Jobs!W12)*1000),"..",(HoursWorked!W12/Jobs!W12)*1000)</f>
        <v>..</v>
      </c>
      <c r="X12" s="35">
        <f>IF(ISERROR((HoursWorked!X12/Jobs!X12)*1000),"..",(HoursWorked!X12/Jobs!X12)*1000)</f>
        <v>2337.1820745659102</v>
      </c>
      <c r="Y12" s="33" t="str">
        <f>IF(ISERROR((HoursWorked!Y12/Jobs!Y12)*1000),"..",(HoursWorked!Y12/Jobs!Y12)*1000)</f>
        <v>..</v>
      </c>
      <c r="Z12" s="34" t="str">
        <f>IF(ISERROR((HoursWorked!Z12/Jobs!Z12)*1000),"..",(HoursWorked!Z12/Jobs!Z12)*1000)</f>
        <v>..</v>
      </c>
      <c r="AA12" s="48" t="str">
        <f>IF(ISERROR((HoursWorked!AA12/Jobs!AA12)*1000),"..",(HoursWorked!AA12/Jobs!AA12)*1000)</f>
        <v>..</v>
      </c>
      <c r="AB12" s="34" t="str">
        <f>IF(ISERROR((HoursWorked!AB12/Jobs!AB12)*1000),"..",(HoursWorked!AB12/Jobs!AB12)*1000)</f>
        <v>..</v>
      </c>
      <c r="AD12" s="35">
        <f>IF(ISERROR((HoursWorked!AD12/Jobs!AD12)*1000),"..",(HoursWorked!AD12/Jobs!AD12)*1000)</f>
        <v>1840.4816387322376</v>
      </c>
      <c r="AE12" s="36">
        <f>IF(ISERROR((HoursWorked!AE12/Jobs!AE12)*1000),"..",(HoursWorked!AE12/Jobs!AE12)*1000)</f>
        <v>1883.5761692361655</v>
      </c>
      <c r="AF12" s="34" t="str">
        <f>IF(ISERROR((HoursWorked!AF12/Jobs!AF12)*1000),"..",(HoursWorked!AF12/Jobs!AF12)*1000)</f>
        <v>..</v>
      </c>
      <c r="AG12" s="35">
        <f>IF(ISERROR((HoursWorked!AG12/Jobs!AG12)*1000),"..",(HoursWorked!AG12/Jobs!AG12)*1000)</f>
        <v>1883.5761692361655</v>
      </c>
      <c r="AH12" s="35">
        <f>IF(ISERROR((HoursWorked!AH12/Jobs!AH12)*1000),"..",(HoursWorked!AH12/Jobs!AH12)*1000)</f>
        <v>2430.4859557405666</v>
      </c>
      <c r="AI12" s="36">
        <f>IF(ISERROR((HoursWorked!AI12/Jobs!AI12)*1000),"..",(HoursWorked!AI12/Jobs!AI12)*1000)</f>
        <v>2238.2347958905193</v>
      </c>
      <c r="AJ12" s="37" t="str">
        <f>IF(ISERROR((HoursWorked!AJ12/Jobs!AJ12)*1000),"..",(HoursWorked!AJ12/Jobs!AJ12)*1000)</f>
        <v>..</v>
      </c>
      <c r="AK12" s="35" t="str">
        <f>IF(ISERROR((HoursWorked!AK12/Jobs!AK12)*1000),"..",(HoursWorked!AK12/Jobs!AK12)*1000)</f>
        <v>..</v>
      </c>
      <c r="AL12" s="44">
        <f>IF(ISERROR((HoursWorked!AL12/Jobs!AL12)*1000),"..",(HoursWorked!AL12/Jobs!AL12)*1000)</f>
        <v>2303.1292339463921</v>
      </c>
      <c r="AM12" s="36">
        <f>IF(ISERROR((HoursWorked!AM12/Jobs!AM12)*1000),"..",(HoursWorked!AM12/Jobs!AM12)*1000)</f>
        <v>2547.0627364697229</v>
      </c>
      <c r="AN12" s="19" t="str">
        <f>IF(ISERROR((HoursWorked!AN12/Jobs!AN12)*1000),"..",(HoursWorked!AN12/Jobs!AN12)*1000)</f>
        <v>..</v>
      </c>
      <c r="AO12" s="27" t="str">
        <f>IF(ISERROR((HoursWorked!AO12/Jobs!AO12)*1000),"..",(HoursWorked!AO12/Jobs!AO12)*1000)</f>
        <v>..</v>
      </c>
      <c r="AP12" s="19" t="str">
        <f>IF(ISERROR((HoursWorked!AP12/Jobs!AP12)*1000),"..",(HoursWorked!AP12/Jobs!AP12)*1000)</f>
        <v>..</v>
      </c>
      <c r="AQ12" s="16"/>
    </row>
    <row r="13" spans="1:43">
      <c r="A13" s="9">
        <v>2006</v>
      </c>
      <c r="B13" s="24">
        <f>IF(ISERROR((HoursWorked!B13/Jobs!B13)*1000),"..",(HoursWorked!B13/Jobs!B13)*1000)</f>
        <v>1739.6563069147674</v>
      </c>
      <c r="C13" s="33">
        <f>IF(ISERROR((HoursWorked!C13/Jobs!C13)*1000),"..",(HoursWorked!C13/Jobs!C13)*1000)</f>
        <v>1780.7030325760688</v>
      </c>
      <c r="D13" s="37" t="str">
        <f>IF(ISERROR((HoursWorked!D13/Jobs!D13)*1000),"..",(HoursWorked!D13/Jobs!D13)*1000)</f>
        <v>..</v>
      </c>
      <c r="E13" s="35">
        <f>IF(ISERROR((HoursWorked!E13/Jobs!E13)*1000),"..",(HoursWorked!E13/Jobs!E13)*1000)</f>
        <v>1780.7030325760688</v>
      </c>
      <c r="F13" s="45">
        <f>IF(ISERROR((HoursWorked!F13/Jobs!F13)*1000),"..",(HoursWorked!F13/Jobs!F13)*1000)</f>
        <v>2305.5051227559925</v>
      </c>
      <c r="G13" s="36">
        <f>IF(ISERROR((HoursWorked!G13/Jobs!G13)*1000),"..",(HoursWorked!G13/Jobs!G13)*1000)</f>
        <v>2164.5989191010626</v>
      </c>
      <c r="H13" s="19" t="str">
        <f>IF(ISERROR((HoursWorked!H13/Jobs!H13)*1000),"..",(HoursWorked!H13/Jobs!H13)*1000)</f>
        <v>..</v>
      </c>
      <c r="I13" s="27" t="str">
        <f>IF(ISERROR((HoursWorked!I13/Jobs!I13)*1000),"..",(HoursWorked!I13/Jobs!I13)*1000)</f>
        <v>..</v>
      </c>
      <c r="J13" s="45">
        <f>IF(ISERROR((HoursWorked!J13/Jobs!J13)*1000),"..",(HoursWorked!J13/Jobs!J13)*1000)</f>
        <v>2116.9398409897635</v>
      </c>
      <c r="K13" s="36">
        <f>IF(ISERROR((HoursWorked!K13/Jobs!K13)*1000),"..",(HoursWorked!K13/Jobs!K13)*1000)</f>
        <v>2464.4380200569017</v>
      </c>
      <c r="L13" s="19" t="str">
        <f>IF(ISERROR((HoursWorked!L13/Jobs!L13)*1000),"..",(HoursWorked!L13/Jobs!L13)*1000)</f>
        <v>..</v>
      </c>
      <c r="M13" s="27" t="str">
        <f>IF(ISERROR((HoursWorked!M13/Jobs!M13)*1000),"..",(HoursWorked!M13/Jobs!M13)*1000)</f>
        <v>..</v>
      </c>
      <c r="N13" s="70" t="str">
        <f>IF(ISERROR((HoursWorked!N13/Jobs!N13)*1000),"..",(HoursWorked!N13/Jobs!N13)*1000)</f>
        <v>..</v>
      </c>
      <c r="P13" s="35">
        <f>IF(ISERROR((HoursWorked!P13/Jobs!P13)*1000),"..",(HoursWorked!P13/Jobs!P13)*1000)</f>
        <v>1856.073652598941</v>
      </c>
      <c r="Q13" s="36">
        <f>IF(ISERROR((HoursWorked!Q13/Jobs!Q13)*1000),"..",(HoursWorked!Q13/Jobs!Q13)*1000)</f>
        <v>1921.4736570019711</v>
      </c>
      <c r="R13" s="37" t="str">
        <f>IF(ISERROR((HoursWorked!R13/Jobs!R13)*1000),"..",(HoursWorked!R13/Jobs!R13)*1000)</f>
        <v>..</v>
      </c>
      <c r="S13" s="35">
        <f>IF(ISERROR((HoursWorked!S13/Jobs!S13)*1000),"..",(HoursWorked!S13/Jobs!S13)*1000)</f>
        <v>1921.4736570019711</v>
      </c>
      <c r="T13" s="35">
        <f>IF(ISERROR((HoursWorked!T13/Jobs!T13)*1000),"..",(HoursWorked!T13/Jobs!T13)*1000)</f>
        <v>2480.0009510118302</v>
      </c>
      <c r="U13" s="36" t="str">
        <f>IF(ISERROR((HoursWorked!U13/Jobs!U13)*1000),"..",(HoursWorked!U13/Jobs!U13)*1000)</f>
        <v>..</v>
      </c>
      <c r="V13" s="37" t="str">
        <f>IF(ISERROR((HoursWorked!V13/Jobs!V13)*1000),"..",(HoursWorked!V13/Jobs!V13)*1000)</f>
        <v>..</v>
      </c>
      <c r="W13" s="35" t="str">
        <f>IF(ISERROR((HoursWorked!W13/Jobs!W13)*1000),"..",(HoursWorked!W13/Jobs!W13)*1000)</f>
        <v>..</v>
      </c>
      <c r="X13" s="35">
        <f>IF(ISERROR((HoursWorked!X13/Jobs!X13)*1000),"..",(HoursWorked!X13/Jobs!X13)*1000)</f>
        <v>2398.8744314406335</v>
      </c>
      <c r="Y13" s="33" t="str">
        <f>IF(ISERROR((HoursWorked!Y13/Jobs!Y13)*1000),"..",(HoursWorked!Y13/Jobs!Y13)*1000)</f>
        <v>..</v>
      </c>
      <c r="Z13" s="34" t="str">
        <f>IF(ISERROR((HoursWorked!Z13/Jobs!Z13)*1000),"..",(HoursWorked!Z13/Jobs!Z13)*1000)</f>
        <v>..</v>
      </c>
      <c r="AA13" s="48" t="str">
        <f>IF(ISERROR((HoursWorked!AA13/Jobs!AA13)*1000),"..",(HoursWorked!AA13/Jobs!AA13)*1000)</f>
        <v>..</v>
      </c>
      <c r="AB13" s="34" t="str">
        <f>IF(ISERROR((HoursWorked!AB13/Jobs!AB13)*1000),"..",(HoursWorked!AB13/Jobs!AB13)*1000)</f>
        <v>..</v>
      </c>
      <c r="AD13" s="35">
        <f>IF(ISERROR((HoursWorked!AD13/Jobs!AD13)*1000),"..",(HoursWorked!AD13/Jobs!AD13)*1000)</f>
        <v>1840.88647681051</v>
      </c>
      <c r="AE13" s="36">
        <f>IF(ISERROR((HoursWorked!AE13/Jobs!AE13)*1000),"..",(HoursWorked!AE13/Jobs!AE13)*1000)</f>
        <v>1885.6033613151822</v>
      </c>
      <c r="AF13" s="34" t="str">
        <f>IF(ISERROR((HoursWorked!AF13/Jobs!AF13)*1000),"..",(HoursWorked!AF13/Jobs!AF13)*1000)</f>
        <v>..</v>
      </c>
      <c r="AG13" s="35">
        <f>IF(ISERROR((HoursWorked!AG13/Jobs!AG13)*1000),"..",(HoursWorked!AG13/Jobs!AG13)*1000)</f>
        <v>1885.6033613151822</v>
      </c>
      <c r="AH13" s="35">
        <f>IF(ISERROR((HoursWorked!AH13/Jobs!AH13)*1000),"..",(HoursWorked!AH13/Jobs!AH13)*1000)</f>
        <v>2364.6504767693623</v>
      </c>
      <c r="AI13" s="36">
        <f>IF(ISERROR((HoursWorked!AI13/Jobs!AI13)*1000),"..",(HoursWorked!AI13/Jobs!AI13)*1000)</f>
        <v>2158.3971765272795</v>
      </c>
      <c r="AJ13" s="37" t="str">
        <f>IF(ISERROR((HoursWorked!AJ13/Jobs!AJ13)*1000),"..",(HoursWorked!AJ13/Jobs!AJ13)*1000)</f>
        <v>..</v>
      </c>
      <c r="AK13" s="35" t="str">
        <f>IF(ISERROR((HoursWorked!AK13/Jobs!AK13)*1000),"..",(HoursWorked!AK13/Jobs!AK13)*1000)</f>
        <v>..</v>
      </c>
      <c r="AL13" s="44">
        <f>IF(ISERROR((HoursWorked!AL13/Jobs!AL13)*1000),"..",(HoursWorked!AL13/Jobs!AL13)*1000)</f>
        <v>2339.4026517385282</v>
      </c>
      <c r="AM13" s="36">
        <f>IF(ISERROR((HoursWorked!AM13/Jobs!AM13)*1000),"..",(HoursWorked!AM13/Jobs!AM13)*1000)</f>
        <v>2470.9156955466328</v>
      </c>
      <c r="AN13" s="19" t="str">
        <f>IF(ISERROR((HoursWorked!AN13/Jobs!AN13)*1000),"..",(HoursWorked!AN13/Jobs!AN13)*1000)</f>
        <v>..</v>
      </c>
      <c r="AO13" s="27" t="str">
        <f>IF(ISERROR((HoursWorked!AO13/Jobs!AO13)*1000),"..",(HoursWorked!AO13/Jobs!AO13)*1000)</f>
        <v>..</v>
      </c>
      <c r="AP13" s="19" t="str">
        <f>IF(ISERROR((HoursWorked!AP13/Jobs!AP13)*1000),"..",(HoursWorked!AP13/Jobs!AP13)*1000)</f>
        <v>..</v>
      </c>
      <c r="AQ13" s="16"/>
    </row>
    <row r="14" spans="1:43">
      <c r="A14" s="9">
        <v>2007</v>
      </c>
      <c r="B14" s="24">
        <f>IF(ISERROR((HoursWorked!B14/Jobs!B14)*1000),"..",(HoursWorked!B14/Jobs!B14)*1000)</f>
        <v>1739.3804882755958</v>
      </c>
      <c r="C14" s="33">
        <f>IF(ISERROR((HoursWorked!C14/Jobs!C14)*1000),"..",(HoursWorked!C14/Jobs!C14)*1000)</f>
        <v>1779.8077203269966</v>
      </c>
      <c r="D14" s="37" t="str">
        <f>IF(ISERROR((HoursWorked!D14/Jobs!D14)*1000),"..",(HoursWorked!D14/Jobs!D14)*1000)</f>
        <v>..</v>
      </c>
      <c r="E14" s="35">
        <f>IF(ISERROR((HoursWorked!E14/Jobs!E14)*1000),"..",(HoursWorked!E14/Jobs!E14)*1000)</f>
        <v>1779.8077203269966</v>
      </c>
      <c r="F14" s="45">
        <f>IF(ISERROR((HoursWorked!F14/Jobs!F14)*1000),"..",(HoursWorked!F14/Jobs!F14)*1000)</f>
        <v>2258.689219844166</v>
      </c>
      <c r="G14" s="36">
        <f>IF(ISERROR((HoursWorked!G14/Jobs!G14)*1000),"..",(HoursWorked!G14/Jobs!G14)*1000)</f>
        <v>2103.5521454958798</v>
      </c>
      <c r="H14" s="37">
        <f>IF(ISERROR((HoursWorked!H14/Jobs!H14)*1000),"..",(HoursWorked!H14/Jobs!H14)*1000)</f>
        <v>2107.538706410071</v>
      </c>
      <c r="I14" s="35">
        <f>IF(ISERROR((HoursWorked!I14/Jobs!I14)*1000),"..",(HoursWorked!I14/Jobs!I14)*1000)</f>
        <v>2095.9956116291828</v>
      </c>
      <c r="J14" s="45">
        <f>IF(ISERROR((HoursWorked!J14/Jobs!J14)*1000),"..",(HoursWorked!J14/Jobs!J14)*1000)</f>
        <v>2077.3086562560247</v>
      </c>
      <c r="K14" s="36">
        <f>IF(ISERROR((HoursWorked!K14/Jobs!K14)*1000),"..",(HoursWorked!K14/Jobs!K14)*1000)</f>
        <v>2438.0331210191084</v>
      </c>
      <c r="L14" s="34">
        <f>IF(ISERROR((HoursWorked!L14/Jobs!L14)*1000),"..",(HoursWorked!L14/Jobs!L14)*1000)</f>
        <v>2454.580921218223</v>
      </c>
      <c r="M14" s="48">
        <f>IF(ISERROR((HoursWorked!M14/Jobs!M14)*1000),"..",(HoursWorked!M14/Jobs!M14)*1000)</f>
        <v>2367.5863916421108</v>
      </c>
      <c r="N14" s="4">
        <f>IF(ISERROR((HoursWorked!N14/Jobs!N14)*1000),"..",(HoursWorked!N14/Jobs!N14)*1000)</f>
        <v>2314.4617943967637</v>
      </c>
      <c r="P14" s="35">
        <f>IF(ISERROR((HoursWorked!P14/Jobs!P14)*1000),"..",(HoursWorked!P14/Jobs!P14)*1000)</f>
        <v>1845.3107074569791</v>
      </c>
      <c r="Q14" s="36">
        <f>IF(ISERROR((HoursWorked!Q14/Jobs!Q14)*1000),"..",(HoursWorked!Q14/Jobs!Q14)*1000)</f>
        <v>1922.0200730574172</v>
      </c>
      <c r="R14" s="37" t="str">
        <f>IF(ISERROR((HoursWorked!R14/Jobs!R14)*1000),"..",(HoursWorked!R14/Jobs!R14)*1000)</f>
        <v>..</v>
      </c>
      <c r="S14" s="35">
        <f>IF(ISERROR((HoursWorked!S14/Jobs!S14)*1000),"..",(HoursWorked!S14/Jobs!S14)*1000)</f>
        <v>1922.0200730574172</v>
      </c>
      <c r="T14" s="45">
        <f>IF(ISERROR((HoursWorked!T14/Jobs!T14)*1000),"..",(HoursWorked!T14/Jobs!T14)*1000)</f>
        <v>2362.2950819672137</v>
      </c>
      <c r="U14" s="36" t="str">
        <f>IF(ISERROR((HoursWorked!U14/Jobs!U14)*1000),"..",(HoursWorked!U14/Jobs!U14)*1000)</f>
        <v>..</v>
      </c>
      <c r="V14" s="37" t="str">
        <f>IF(ISERROR((HoursWorked!V14/Jobs!V14)*1000),"..",(HoursWorked!V14/Jobs!V14)*1000)</f>
        <v>..</v>
      </c>
      <c r="W14" s="35" t="str">
        <f>IF(ISERROR((HoursWorked!W14/Jobs!W14)*1000),"..",(HoursWorked!W14/Jobs!W14)*1000)</f>
        <v>..</v>
      </c>
      <c r="X14" s="45">
        <f>IF(ISERROR((HoursWorked!X14/Jobs!X14)*1000),"..",(HoursWorked!X14/Jobs!X14)*1000)</f>
        <v>2223.3480176211451</v>
      </c>
      <c r="Y14" s="33" t="str">
        <f>IF(ISERROR((HoursWorked!Y14/Jobs!Y14)*1000),"..",(HoursWorked!Y14/Jobs!Y14)*1000)</f>
        <v>..</v>
      </c>
      <c r="Z14" s="34" t="str">
        <f>IF(ISERROR((HoursWorked!Z14/Jobs!Z14)*1000),"..",(HoursWorked!Z14/Jobs!Z14)*1000)</f>
        <v>..</v>
      </c>
      <c r="AA14" s="48">
        <f>IF(ISERROR((HoursWorked!AA14/Jobs!AA14)*1000),"..",(HoursWorked!AA14/Jobs!AA14)*1000)</f>
        <v>2569.565217391304</v>
      </c>
      <c r="AB14" s="34">
        <f>IF(ISERROR((HoursWorked!AB14/Jobs!AB14)*1000),"..",(HoursWorked!AB14/Jobs!AB14)*1000)</f>
        <v>2513.5593220338988</v>
      </c>
      <c r="AD14" s="35">
        <f>IF(ISERROR((HoursWorked!AD14/Jobs!AD14)*1000),"..",(HoursWorked!AD14/Jobs!AD14)*1000)</f>
        <v>1852.1710966893545</v>
      </c>
      <c r="AE14" s="36">
        <f>IF(ISERROR((HoursWorked!AE14/Jobs!AE14)*1000),"..",(HoursWorked!AE14/Jobs!AE14)*1000)</f>
        <v>1888.300430741059</v>
      </c>
      <c r="AF14" s="34" t="str">
        <f>IF(ISERROR((HoursWorked!AF14/Jobs!AF14)*1000),"..",(HoursWorked!AF14/Jobs!AF14)*1000)</f>
        <v>..</v>
      </c>
      <c r="AG14" s="35">
        <f>IF(ISERROR((HoursWorked!AG14/Jobs!AG14)*1000),"..",(HoursWorked!AG14/Jobs!AG14)*1000)</f>
        <v>1888.300430741059</v>
      </c>
      <c r="AH14" s="45">
        <f>IF(ISERROR((HoursWorked!AH14/Jobs!AH14)*1000),"..",(HoursWorked!AH14/Jobs!AH14)*1000)</f>
        <v>2307.6090174681722</v>
      </c>
      <c r="AI14" s="36">
        <f>IF(ISERROR((HoursWorked!AI14/Jobs!AI14)*1000),"..",(HoursWorked!AI14/Jobs!AI14)*1000)</f>
        <v>2093.6338028169016</v>
      </c>
      <c r="AJ14" s="37" t="str">
        <f>IF(ISERROR((HoursWorked!AJ14/Jobs!AJ14)*1000),"..",(HoursWorked!AJ14/Jobs!AJ14)*1000)</f>
        <v>..</v>
      </c>
      <c r="AK14" s="35" t="str">
        <f>IF(ISERROR((HoursWorked!AK14/Jobs!AK14)*1000),"..",(HoursWorked!AK14/Jobs!AK14)*1000)</f>
        <v>..</v>
      </c>
      <c r="AL14" s="45">
        <f>IF(ISERROR((HoursWorked!AL14/Jobs!AL14)*1000),"..",(HoursWorked!AL14/Jobs!AL14)*1000)</f>
        <v>2309.8591549295775</v>
      </c>
      <c r="AM14" s="36">
        <f>IF(ISERROR((HoursWorked!AM14/Jobs!AM14)*1000),"..",(HoursWorked!AM14/Jobs!AM14)*1000)</f>
        <v>2441.9137943237311</v>
      </c>
      <c r="AN14" s="34">
        <f>IF(ISERROR((HoursWorked!AN14/Jobs!AN14)*1000),"..",(HoursWorked!AN14/Jobs!AN14)*1000)</f>
        <v>2444.9886687623366</v>
      </c>
      <c r="AO14" s="48">
        <f>IF(ISERROR((HoursWorked!AO14/Jobs!AO14)*1000),"..",(HoursWorked!AO14/Jobs!AO14)*1000)</f>
        <v>2348.4444444444443</v>
      </c>
      <c r="AP14" s="34">
        <f>IF(ISERROR((HoursWorked!AP14/Jobs!AP14)*1000),"..",(HoursWorked!AP14/Jobs!AP14)*1000)</f>
        <v>2306.7305134344238</v>
      </c>
      <c r="AQ14" s="16"/>
    </row>
    <row r="15" spans="1:43">
      <c r="A15" s="9">
        <v>2008</v>
      </c>
      <c r="B15" s="24">
        <f>IF(ISERROR((HoursWorked!B15/Jobs!B15)*1000),"..",(HoursWorked!B15/Jobs!B15)*1000)</f>
        <v>1732.6215896293545</v>
      </c>
      <c r="C15" s="33">
        <f>IF(ISERROR((HoursWorked!C15/Jobs!C15)*1000),"..",(HoursWorked!C15/Jobs!C15)*1000)</f>
        <v>1773.1370656904949</v>
      </c>
      <c r="D15" s="37" t="str">
        <f>IF(ISERROR((HoursWorked!D15/Jobs!D15)*1000),"..",(HoursWorked!D15/Jobs!D15)*1000)</f>
        <v>..</v>
      </c>
      <c r="E15" s="35">
        <f>IF(ISERROR((HoursWorked!E15/Jobs!E15)*1000),"..",(HoursWorked!E15/Jobs!E15)*1000)</f>
        <v>1773.1370656904949</v>
      </c>
      <c r="F15" s="45">
        <f>IF(ISERROR((HoursWorked!F15/Jobs!F15)*1000),"..",(HoursWorked!F15/Jobs!F15)*1000)</f>
        <v>2254.1692761921804</v>
      </c>
      <c r="G15" s="36">
        <f>IF(ISERROR((HoursWorked!G15/Jobs!G15)*1000),"..",(HoursWorked!G15/Jobs!G15)*1000)</f>
        <v>2156.6542865985762</v>
      </c>
      <c r="H15" s="37">
        <f>IF(ISERROR((HoursWorked!H15/Jobs!H15)*1000),"..",(HoursWorked!H15/Jobs!H15)*1000)</f>
        <v>2166.0458606954467</v>
      </c>
      <c r="I15" s="35">
        <f>IF(ISERROR((HoursWorked!I15/Jobs!I15)*1000),"..",(HoursWorked!I15/Jobs!I15)*1000)</f>
        <v>2132.5997248968361</v>
      </c>
      <c r="J15" s="45">
        <f>IF(ISERROR((HoursWorked!J15/Jobs!J15)*1000),"..",(HoursWorked!J15/Jobs!J15)*1000)</f>
        <v>2110.7946298984034</v>
      </c>
      <c r="K15" s="36">
        <f>IF(ISERROR((HoursWorked!K15/Jobs!K15)*1000),"..",(HoursWorked!K15/Jobs!K15)*1000)</f>
        <v>2391.0211946050099</v>
      </c>
      <c r="L15" s="34">
        <f>IF(ISERROR((HoursWorked!L15/Jobs!L15)*1000),"..",(HoursWorked!L15/Jobs!L15)*1000)</f>
        <v>2388.4416924664606</v>
      </c>
      <c r="M15" s="48">
        <f>IF(ISERROR((HoursWorked!M15/Jobs!M15)*1000),"..",(HoursWorked!M15/Jobs!M15)*1000)</f>
        <v>2400.8864007464431</v>
      </c>
      <c r="N15" s="4">
        <f>IF(ISERROR((HoursWorked!N15/Jobs!N15)*1000),"..",(HoursWorked!N15/Jobs!N15)*1000)</f>
        <v>2286.5394428002855</v>
      </c>
      <c r="P15" s="35">
        <f>IF(ISERROR((HoursWorked!P15/Jobs!P15)*1000),"..",(HoursWorked!P15/Jobs!P15)*1000)</f>
        <v>1851.1698543021214</v>
      </c>
      <c r="Q15" s="36">
        <f>IF(ISERROR((HoursWorked!Q15/Jobs!Q15)*1000),"..",(HoursWorked!Q15/Jobs!Q15)*1000)</f>
        <v>1918.8595399765366</v>
      </c>
      <c r="R15" s="37" t="str">
        <f>IF(ISERROR((HoursWorked!R15/Jobs!R15)*1000),"..",(HoursWorked!R15/Jobs!R15)*1000)</f>
        <v>..</v>
      </c>
      <c r="S15" s="35">
        <f>IF(ISERROR((HoursWorked!S15/Jobs!S15)*1000),"..",(HoursWorked!S15/Jobs!S15)*1000)</f>
        <v>1918.8595399765366</v>
      </c>
      <c r="T15" s="45">
        <f>IF(ISERROR((HoursWorked!T15/Jobs!T15)*1000),"..",(HoursWorked!T15/Jobs!T15)*1000)</f>
        <v>2385.0111856823269</v>
      </c>
      <c r="U15" s="36" t="str">
        <f>IF(ISERROR((HoursWorked!U15/Jobs!U15)*1000),"..",(HoursWorked!U15/Jobs!U15)*1000)</f>
        <v>..</v>
      </c>
      <c r="V15" s="37" t="str">
        <f>IF(ISERROR((HoursWorked!V15/Jobs!V15)*1000),"..",(HoursWorked!V15/Jobs!V15)*1000)</f>
        <v>..</v>
      </c>
      <c r="W15" s="35" t="str">
        <f>IF(ISERROR((HoursWorked!W15/Jobs!W15)*1000),"..",(HoursWorked!W15/Jobs!W15)*1000)</f>
        <v>..</v>
      </c>
      <c r="X15" s="45">
        <f>IF(ISERROR((HoursWorked!X15/Jobs!X15)*1000),"..",(HoursWorked!X15/Jobs!X15)*1000)</f>
        <v>2286.0813704496786</v>
      </c>
      <c r="Y15" s="33" t="str">
        <f>IF(ISERROR((HoursWorked!Y15/Jobs!Y15)*1000),"..",(HoursWorked!Y15/Jobs!Y15)*1000)</f>
        <v>..</v>
      </c>
      <c r="Z15" s="34" t="str">
        <f>IF(ISERROR((HoursWorked!Z15/Jobs!Z15)*1000),"..",(HoursWorked!Z15/Jobs!Z15)*1000)</f>
        <v>..</v>
      </c>
      <c r="AA15" s="48">
        <f>IF(ISERROR((HoursWorked!AA15/Jobs!AA15)*1000),"..",(HoursWorked!AA15/Jobs!AA15)*1000)</f>
        <v>2485.1063829787236</v>
      </c>
      <c r="AB15" s="34">
        <f>IF(ISERROR((HoursWorked!AB15/Jobs!AB15)*1000),"..",(HoursWorked!AB15/Jobs!AB15)*1000)</f>
        <v>2494.2105263157896</v>
      </c>
      <c r="AD15" s="35">
        <f>IF(ISERROR((HoursWorked!AD15/Jobs!AD15)*1000),"..",(HoursWorked!AD15/Jobs!AD15)*1000)</f>
        <v>1837.8169443002755</v>
      </c>
      <c r="AE15" s="36">
        <f>IF(ISERROR((HoursWorked!AE15/Jobs!AE15)*1000),"..",(HoursWorked!AE15/Jobs!AE15)*1000)</f>
        <v>1881.0516788270183</v>
      </c>
      <c r="AF15" s="34" t="str">
        <f>IF(ISERROR((HoursWorked!AF15/Jobs!AF15)*1000),"..",(HoursWorked!AF15/Jobs!AF15)*1000)</f>
        <v>..</v>
      </c>
      <c r="AG15" s="35">
        <f>IF(ISERROR((HoursWorked!AG15/Jobs!AG15)*1000),"..",(HoursWorked!AG15/Jobs!AG15)*1000)</f>
        <v>1881.0516788270183</v>
      </c>
      <c r="AH15" s="45">
        <f>IF(ISERROR((HoursWorked!AH15/Jobs!AH15)*1000),"..",(HoursWorked!AH15/Jobs!AH15)*1000)</f>
        <v>2269.0573770491806</v>
      </c>
      <c r="AI15" s="36">
        <f>IF(ISERROR((HoursWorked!AI15/Jobs!AI15)*1000),"..",(HoursWorked!AI15/Jobs!AI15)*1000)</f>
        <v>2124.6461510364347</v>
      </c>
      <c r="AJ15" s="37" t="str">
        <f>IF(ISERROR((HoursWorked!AJ15/Jobs!AJ15)*1000),"..",(HoursWorked!AJ15/Jobs!AJ15)*1000)</f>
        <v>..</v>
      </c>
      <c r="AK15" s="35" t="str">
        <f>IF(ISERROR((HoursWorked!AK15/Jobs!AK15)*1000),"..",(HoursWorked!AK15/Jobs!AK15)*1000)</f>
        <v>..</v>
      </c>
      <c r="AL15" s="45">
        <f>IF(ISERROR((HoursWorked!AL15/Jobs!AL15)*1000),"..",(HoursWorked!AL15/Jobs!AL15)*1000)</f>
        <v>2326.3456090651562</v>
      </c>
      <c r="AM15" s="36">
        <f>IF(ISERROR((HoursWorked!AM15/Jobs!AM15)*1000),"..",(HoursWorked!AM15/Jobs!AM15)*1000)</f>
        <v>2373.9231030962915</v>
      </c>
      <c r="AN15" s="34">
        <f>IF(ISERROR((HoursWorked!AN15/Jobs!AN15)*1000),"..",(HoursWorked!AN15/Jobs!AN15)*1000)</f>
        <v>2375.242546561858</v>
      </c>
      <c r="AO15" s="48">
        <f>IF(ISERROR((HoursWorked!AO15/Jobs!AO15)*1000),"..",(HoursWorked!AO15/Jobs!AO15)*1000)</f>
        <v>2341.8118466898954</v>
      </c>
      <c r="AP15" s="34">
        <f>IF(ISERROR((HoursWorked!AP15/Jobs!AP15)*1000),"..",(HoursWorked!AP15/Jobs!AP15)*1000)</f>
        <v>2265.7785577536702</v>
      </c>
      <c r="AQ15" s="16"/>
    </row>
    <row r="16" spans="1:43">
      <c r="A16" s="9">
        <v>2009</v>
      </c>
      <c r="B16" s="24">
        <f>IF(ISERROR((HoursWorked!B16/Jobs!B16)*1000),"..",(HoursWorked!B16/Jobs!B16)*1000)</f>
        <v>1700.361850993268</v>
      </c>
      <c r="C16" s="33">
        <f>IF(ISERROR((HoursWorked!C16/Jobs!C16)*1000),"..",(HoursWorked!C16/Jobs!C16)*1000)</f>
        <v>1734.3446054945903</v>
      </c>
      <c r="D16" s="37" t="str">
        <f>IF(ISERROR((HoursWorked!D16/Jobs!D16)*1000),"..",(HoursWorked!D16/Jobs!D16)*1000)</f>
        <v>..</v>
      </c>
      <c r="E16" s="35">
        <f>IF(ISERROR((HoursWorked!E16/Jobs!E16)*1000),"..",(HoursWorked!E16/Jobs!E16)*1000)</f>
        <v>1734.3446054945903</v>
      </c>
      <c r="F16" s="45">
        <f>IF(ISERROR((HoursWorked!F16/Jobs!F16)*1000),"..",(HoursWorked!F16/Jobs!F16)*1000)</f>
        <v>2160.8627038400841</v>
      </c>
      <c r="G16" s="36">
        <f>IF(ISERROR((HoursWorked!G16/Jobs!G16)*1000),"..",(HoursWorked!G16/Jobs!G16)*1000)</f>
        <v>2072.1758170464682</v>
      </c>
      <c r="H16" s="37">
        <f>IF(ISERROR((HoursWorked!H16/Jobs!H16)*1000),"..",(HoursWorked!H16/Jobs!H16)*1000)</f>
        <v>2077.2738010866997</v>
      </c>
      <c r="I16" s="35">
        <f>IF(ISERROR((HoursWorked!I16/Jobs!I16)*1000),"..",(HoursWorked!I16/Jobs!I16)*1000)</f>
        <v>2061.0090556274258</v>
      </c>
      <c r="J16" s="45">
        <f>IF(ISERROR((HoursWorked!J16/Jobs!J16)*1000),"..",(HoursWorked!J16/Jobs!J16)*1000)</f>
        <v>2074.6107662562331</v>
      </c>
      <c r="K16" s="36">
        <f>IF(ISERROR((HoursWorked!K16/Jobs!K16)*1000),"..",(HoursWorked!K16/Jobs!K16)*1000)</f>
        <v>2270.1458087034848</v>
      </c>
      <c r="L16" s="34">
        <f>IF(ISERROR((HoursWorked!L16/Jobs!L16)*1000),"..",(HoursWorked!L16/Jobs!L16)*1000)</f>
        <v>2251.6015487504396</v>
      </c>
      <c r="M16" s="48">
        <f>IF(ISERROR((HoursWorked!M16/Jobs!M16)*1000),"..",(HoursWorked!M16/Jobs!M16)*1000)</f>
        <v>2344.182124789208</v>
      </c>
      <c r="N16" s="4">
        <f>IF(ISERROR((HoursWorked!N16/Jobs!N16)*1000),"..",(HoursWorked!N16/Jobs!N16)*1000)</f>
        <v>2168.2242990654208</v>
      </c>
      <c r="P16" s="35">
        <f>IF(ISERROR((HoursWorked!P16/Jobs!P16)*1000),"..",(HoursWorked!P16/Jobs!P16)*1000)</f>
        <v>1809.3349232229332</v>
      </c>
      <c r="Q16" s="36">
        <f>IF(ISERROR((HoursWorked!Q16/Jobs!Q16)*1000),"..",(HoursWorked!Q16/Jobs!Q16)*1000)</f>
        <v>1882.8102203434214</v>
      </c>
      <c r="R16" s="37" t="str">
        <f>IF(ISERROR((HoursWorked!R16/Jobs!R16)*1000),"..",(HoursWorked!R16/Jobs!R16)*1000)</f>
        <v>..</v>
      </c>
      <c r="S16" s="35">
        <f>IF(ISERROR((HoursWorked!S16/Jobs!S16)*1000),"..",(HoursWorked!S16/Jobs!S16)*1000)</f>
        <v>1882.8102203434214</v>
      </c>
      <c r="T16" s="45">
        <f>IF(ISERROR((HoursWorked!T16/Jobs!T16)*1000),"..",(HoursWorked!T16/Jobs!T16)*1000)</f>
        <v>2270.7988980716254</v>
      </c>
      <c r="U16" s="36" t="str">
        <f>IF(ISERROR((HoursWorked!U16/Jobs!U16)*1000),"..",(HoursWorked!U16/Jobs!U16)*1000)</f>
        <v>..</v>
      </c>
      <c r="V16" s="37" t="str">
        <f>IF(ISERROR((HoursWorked!V16/Jobs!V16)*1000),"..",(HoursWorked!V16/Jobs!V16)*1000)</f>
        <v>..</v>
      </c>
      <c r="W16" s="35" t="str">
        <f>IF(ISERROR((HoursWorked!W16/Jobs!W16)*1000),"..",(HoursWorked!W16/Jobs!W16)*1000)</f>
        <v>..</v>
      </c>
      <c r="X16" s="45">
        <f>IF(ISERROR((HoursWorked!X16/Jobs!X16)*1000),"..",(HoursWorked!X16/Jobs!X16)*1000)</f>
        <v>2123.0769230769229</v>
      </c>
      <c r="Y16" s="33" t="str">
        <f>IF(ISERROR((HoursWorked!Y16/Jobs!Y16)*1000),"..",(HoursWorked!Y16/Jobs!Y16)*1000)</f>
        <v>..</v>
      </c>
      <c r="Z16" s="34" t="str">
        <f>IF(ISERROR((HoursWorked!Z16/Jobs!Z16)*1000),"..",(HoursWorked!Z16/Jobs!Z16)*1000)</f>
        <v>..</v>
      </c>
      <c r="AA16" s="48">
        <f>IF(ISERROR((HoursWorked!AA16/Jobs!AA16)*1000),"..",(HoursWorked!AA16/Jobs!AA16)*1000)</f>
        <v>2495.652173913044</v>
      </c>
      <c r="AB16" s="34">
        <f>IF(ISERROR((HoursWorked!AB16/Jobs!AB16)*1000),"..",(HoursWorked!AB16/Jobs!AB16)*1000)</f>
        <v>2501.4028056112229</v>
      </c>
      <c r="AD16" s="35">
        <f>IF(ISERROR((HoursWorked!AD16/Jobs!AD16)*1000),"..",(HoursWorked!AD16/Jobs!AD16)*1000)</f>
        <v>1772.943373944061</v>
      </c>
      <c r="AE16" s="36">
        <f>IF(ISERROR((HoursWorked!AE16/Jobs!AE16)*1000),"..",(HoursWorked!AE16/Jobs!AE16)*1000)</f>
        <v>1807.2589640958952</v>
      </c>
      <c r="AF16" s="34" t="str">
        <f>IF(ISERROR((HoursWorked!AF16/Jobs!AF16)*1000),"..",(HoursWorked!AF16/Jobs!AF16)*1000)</f>
        <v>..</v>
      </c>
      <c r="AG16" s="35">
        <f>IF(ISERROR((HoursWorked!AG16/Jobs!AG16)*1000),"..",(HoursWorked!AG16/Jobs!AG16)*1000)</f>
        <v>1807.2589640958952</v>
      </c>
      <c r="AH16" s="45">
        <f>IF(ISERROR((HoursWorked!AH16/Jobs!AH16)*1000),"..",(HoursWorked!AH16/Jobs!AH16)*1000)</f>
        <v>2147.7230348485477</v>
      </c>
      <c r="AI16" s="36">
        <f>IF(ISERROR((HoursWorked!AI16/Jobs!AI16)*1000),"..",(HoursWorked!AI16/Jobs!AI16)*1000)</f>
        <v>2060.4933726067748</v>
      </c>
      <c r="AJ16" s="37" t="str">
        <f>IF(ISERROR((HoursWorked!AJ16/Jobs!AJ16)*1000),"..",(HoursWorked!AJ16/Jobs!AJ16)*1000)</f>
        <v>..</v>
      </c>
      <c r="AK16" s="35" t="str">
        <f>IF(ISERROR((HoursWorked!AK16/Jobs!AK16)*1000),"..",(HoursWorked!AK16/Jobs!AK16)*1000)</f>
        <v>..</v>
      </c>
      <c r="AL16" s="45">
        <f>IF(ISERROR((HoursWorked!AL16/Jobs!AL16)*1000),"..",(HoursWorked!AL16/Jobs!AL16)*1000)</f>
        <v>2202.3021582733809</v>
      </c>
      <c r="AM16" s="36">
        <f>IF(ISERROR((HoursWorked!AM16/Jobs!AM16)*1000),"..",(HoursWorked!AM16/Jobs!AM16)*1000)</f>
        <v>2220.0731668522349</v>
      </c>
      <c r="AN16" s="34">
        <f>IF(ISERROR((HoursWorked!AN16/Jobs!AN16)*1000),"..",(HoursWorked!AN16/Jobs!AN16)*1000)</f>
        <v>2220.7960199004974</v>
      </c>
      <c r="AO16" s="48">
        <f>IF(ISERROR((HoursWorked!AO16/Jobs!AO16)*1000),"..",(HoursWorked!AO16/Jobs!AO16)*1000)</f>
        <v>2203.1128404669262</v>
      </c>
      <c r="AP16" s="34">
        <f>IF(ISERROR((HoursWorked!AP16/Jobs!AP16)*1000),"..",(HoursWorked!AP16/Jobs!AP16)*1000)</f>
        <v>2144.8263828302215</v>
      </c>
      <c r="AQ16" s="16"/>
    </row>
    <row r="17" spans="1:43">
      <c r="A17" s="9">
        <v>2010</v>
      </c>
      <c r="B17" s="24">
        <f>IF(ISERROR((HoursWorked!B17/Jobs!B17)*1000),"..",(HoursWorked!B17/Jobs!B17)*1000)</f>
        <v>1701.4895444854412</v>
      </c>
      <c r="C17" s="36">
        <f>IF(ISERROR((HoursWorked!C17/Jobs!C17)*1000),"..",(HoursWorked!C17/Jobs!C17)*1000)</f>
        <v>1734.9906578656901</v>
      </c>
      <c r="D17" s="37" t="str">
        <f>IF(ISERROR((HoursWorked!D17/Jobs!D17)*1000),"..",(HoursWorked!D17/Jobs!D17)*1000)</f>
        <v>..</v>
      </c>
      <c r="E17" s="35">
        <f>IF(ISERROR((HoursWorked!E17/Jobs!E17)*1000),"..",(HoursWorked!E17/Jobs!E17)*1000)</f>
        <v>1734.9906578656901</v>
      </c>
      <c r="F17" s="45">
        <f>IF(ISERROR((HoursWorked!F17/Jobs!F17)*1000),"..",(HoursWorked!F17/Jobs!F17)*1000)</f>
        <v>2245.6443767503561</v>
      </c>
      <c r="G17" s="36">
        <f>IF(ISERROR((HoursWorked!G17/Jobs!G17)*1000),"..",(HoursWorked!G17/Jobs!G17)*1000)</f>
        <v>2146.2122581811609</v>
      </c>
      <c r="H17" s="37">
        <f>IF(ISERROR((HoursWorked!H17/Jobs!H17)*1000),"..",(HoursWorked!H17/Jobs!H17)*1000)</f>
        <v>2148.7012202488827</v>
      </c>
      <c r="I17" s="35">
        <f>IF(ISERROR((HoursWorked!I17/Jobs!I17)*1000),"..",(HoursWorked!I17/Jobs!I17)*1000)</f>
        <v>2138.7432675044884</v>
      </c>
      <c r="J17" s="45">
        <f>IF(ISERROR((HoursWorked!J17/Jobs!J17)*1000),"..",(HoursWorked!J17/Jobs!J17)*1000)</f>
        <v>2111.917001588934</v>
      </c>
      <c r="K17" s="36">
        <f>IF(ISERROR((HoursWorked!K17/Jobs!K17)*1000),"..",(HoursWorked!K17/Jobs!K17)*1000)</f>
        <v>2379.2240696753765</v>
      </c>
      <c r="L17" s="34">
        <f>IF(ISERROR((HoursWorked!L17/Jobs!L17)*1000),"..",(HoursWorked!L17/Jobs!L17)*1000)</f>
        <v>2382.9224051058113</v>
      </c>
      <c r="M17" s="48">
        <f>IF(ISERROR((HoursWorked!M17/Jobs!M17)*1000),"..",(HoursWorked!M17/Jobs!M17)*1000)</f>
        <v>2365.7142857142858</v>
      </c>
      <c r="N17" s="4">
        <f>IF(ISERROR((HoursWorked!N17/Jobs!N17)*1000),"..",(HoursWorked!N17/Jobs!N17)*1000)</f>
        <v>2281.9979188345474</v>
      </c>
      <c r="P17" s="35">
        <f>IF(ISERROR((HoursWorked!P17/Jobs!P17)*1000),"..",(HoursWorked!P17/Jobs!P17)*1000)</f>
        <v>1796.4820693709582</v>
      </c>
      <c r="Q17" s="36">
        <f>IF(ISERROR((HoursWorked!Q17/Jobs!Q17)*1000),"..",(HoursWorked!Q17/Jobs!Q17)*1000)</f>
        <v>1871.3226603631674</v>
      </c>
      <c r="R17" s="37" t="str">
        <f>IF(ISERROR((HoursWorked!R17/Jobs!R17)*1000),"..",(HoursWorked!R17/Jobs!R17)*1000)</f>
        <v>..</v>
      </c>
      <c r="S17" s="35">
        <f>IF(ISERROR((HoursWorked!S17/Jobs!S17)*1000),"..",(HoursWorked!S17/Jobs!S17)*1000)</f>
        <v>1871.3226603631674</v>
      </c>
      <c r="T17" s="45">
        <f>IF(ISERROR((HoursWorked!T17/Jobs!T17)*1000),"..",(HoursWorked!T17/Jobs!T17)*1000)</f>
        <v>2290.6155398587284</v>
      </c>
      <c r="U17" s="36" t="str">
        <f>IF(ISERROR((HoursWorked!U17/Jobs!U17)*1000),"..",(HoursWorked!U17/Jobs!U17)*1000)</f>
        <v>..</v>
      </c>
      <c r="V17" s="37" t="str">
        <f>IF(ISERROR((HoursWorked!V17/Jobs!V17)*1000),"..",(HoursWorked!V17/Jobs!V17)*1000)</f>
        <v>..</v>
      </c>
      <c r="W17" s="35" t="str">
        <f>IF(ISERROR((HoursWorked!W17/Jobs!W17)*1000),"..",(HoursWorked!W17/Jobs!W17)*1000)</f>
        <v>..</v>
      </c>
      <c r="X17" s="45">
        <f>IF(ISERROR((HoursWorked!X17/Jobs!X17)*1000),"..",(HoursWorked!X17/Jobs!X17)*1000)</f>
        <v>2156.3258232235703</v>
      </c>
      <c r="Y17" s="33" t="str">
        <f>IF(ISERROR((HoursWorked!Y17/Jobs!Y17)*1000),"..",(HoursWorked!Y17/Jobs!Y17)*1000)</f>
        <v>..</v>
      </c>
      <c r="Z17" s="34" t="str">
        <f>IF(ISERROR((HoursWorked!Z17/Jobs!Z17)*1000),"..",(HoursWorked!Z17/Jobs!Z17)*1000)</f>
        <v>..</v>
      </c>
      <c r="AA17" s="331">
        <f>IF(ISERROR((HoursWorked!AA17/Jobs!AA17)*1000),"..",(HoursWorked!AA17/Jobs!AA17)*1000)</f>
        <v>2518.1818181818185</v>
      </c>
      <c r="AB17" s="34">
        <f>IF(ISERROR((HoursWorked!AB17/Jobs!AB17)*1000),"..",(HoursWorked!AB17/Jobs!AB17)*1000)</f>
        <v>2475.5102040816319</v>
      </c>
      <c r="AD17" s="35">
        <f>IF(ISERROR((HoursWorked!AD17/Jobs!AD17)*1000),"..",(HoursWorked!AD17/Jobs!AD17)*1000)</f>
        <v>1784.6077495888335</v>
      </c>
      <c r="AE17" s="36">
        <f>IF(ISERROR((HoursWorked!AE17/Jobs!AE17)*1000),"..",(HoursWorked!AE17/Jobs!AE17)*1000)</f>
        <v>1821.5573267206319</v>
      </c>
      <c r="AF17" s="34" t="str">
        <f>IF(ISERROR((HoursWorked!AF17/Jobs!AF17)*1000),"..",(HoursWorked!AF17/Jobs!AF17)*1000)</f>
        <v>..</v>
      </c>
      <c r="AG17" s="35">
        <f>IF(ISERROR((HoursWorked!AG17/Jobs!AG17)*1000),"..",(HoursWorked!AG17/Jobs!AG17)*1000)</f>
        <v>1821.5573267206319</v>
      </c>
      <c r="AH17" s="45">
        <f>IF(ISERROR((HoursWorked!AH17/Jobs!AH17)*1000),"..",(HoursWorked!AH17/Jobs!AH17)*1000)</f>
        <v>2253.9593194320078</v>
      </c>
      <c r="AI17" s="36">
        <f>IF(ISERROR((HoursWorked!AI17/Jobs!AI17)*1000),"..",(HoursWorked!AI17/Jobs!AI17)*1000)</f>
        <v>2125.0782117267131</v>
      </c>
      <c r="AJ17" s="37" t="str">
        <f>IF(ISERROR((HoursWorked!AJ17/Jobs!AJ17)*1000),"..",(HoursWorked!AJ17/Jobs!AJ17)*1000)</f>
        <v>..</v>
      </c>
      <c r="AK17" s="35" t="str">
        <f>IF(ISERROR((HoursWorked!AK17/Jobs!AK17)*1000),"..",(HoursWorked!AK17/Jobs!AK17)*1000)</f>
        <v>..</v>
      </c>
      <c r="AL17" s="45">
        <f>IF(ISERROR((HoursWorked!AL17/Jobs!AL17)*1000),"..",(HoursWorked!AL17/Jobs!AL17)*1000)</f>
        <v>2157.8475336322867</v>
      </c>
      <c r="AM17" s="36">
        <f>IF(ISERROR((HoursWorked!AM17/Jobs!AM17)*1000),"..",(HoursWorked!AM17/Jobs!AM17)*1000)</f>
        <v>2358.1604909500506</v>
      </c>
      <c r="AN17" s="34">
        <f>IF(ISERROR((HoursWorked!AN17/Jobs!AN17)*1000),"..",(HoursWorked!AN17/Jobs!AN17)*1000)</f>
        <v>2358.7709315558445</v>
      </c>
      <c r="AO17" s="48">
        <f>IF(ISERROR((HoursWorked!AO17/Jobs!AO17)*1000),"..",(HoursWorked!AO17/Jobs!AO17)*1000)</f>
        <v>2345.3590192644483</v>
      </c>
      <c r="AP17" s="34">
        <f>IF(ISERROR((HoursWorked!AP17/Jobs!AP17)*1000),"..",(HoursWorked!AP17/Jobs!AP17)*1000)</f>
        <v>2254.5045247850167</v>
      </c>
      <c r="AQ17" s="16"/>
    </row>
    <row r="18" spans="1:43">
      <c r="A18" s="9">
        <v>2011</v>
      </c>
      <c r="B18" s="24">
        <f>IF(ISERROR((HoursWorked!B18/Jobs!B18)*1000),"..",(HoursWorked!B18/Jobs!B18)*1000)</f>
        <v>1698.1621120286836</v>
      </c>
      <c r="C18" s="36">
        <f>IF(ISERROR((HoursWorked!C18/Jobs!C18)*1000),"..",(HoursWorked!C18/Jobs!C18)*1000)</f>
        <v>1731.9077113069779</v>
      </c>
      <c r="D18" s="37" t="str">
        <f>IF(ISERROR((HoursWorked!D18/Jobs!D18)*1000),"..",(HoursWorked!D18/Jobs!D18)*1000)</f>
        <v>..</v>
      </c>
      <c r="E18" s="35">
        <f>IF(ISERROR((HoursWorked!E18/Jobs!E18)*1000),"..",(HoursWorked!E18/Jobs!E18)*1000)</f>
        <v>1731.9077113069779</v>
      </c>
      <c r="F18" s="45">
        <f>IF(ISERROR((HoursWorked!F18/Jobs!F18)*1000),"..",(HoursWorked!F18/Jobs!F18)*1000)</f>
        <v>2284.5412020307272</v>
      </c>
      <c r="G18" s="36">
        <f>IF(ISERROR((HoursWorked!G18/Jobs!G18)*1000),"..",(HoursWorked!G18/Jobs!G18)*1000)</f>
        <v>2136.9987269255248</v>
      </c>
      <c r="H18" s="37">
        <f>IF(ISERROR((HoursWorked!H18/Jobs!H18)*1000),"..",(HoursWorked!H18/Jobs!H18)*1000)</f>
        <v>2137.4721426297356</v>
      </c>
      <c r="I18" s="35">
        <f>IF(ISERROR((HoursWorked!I18/Jobs!I18)*1000),"..",(HoursWorked!I18/Jobs!I18)*1000)</f>
        <v>2135.5166931637523</v>
      </c>
      <c r="J18" s="45">
        <f>IF(ISERROR((HoursWorked!J18/Jobs!J18)*1000),"..",(HoursWorked!J18/Jobs!J18)*1000)</f>
        <v>2153.5069120515645</v>
      </c>
      <c r="K18" s="36">
        <f>IF(ISERROR((HoursWorked!K18/Jobs!K18)*1000),"..",(HoursWorked!K18/Jobs!K18)*1000)</f>
        <v>2448.3709273182958</v>
      </c>
      <c r="L18" s="34">
        <f>IF(ISERROR((HoursWorked!L18/Jobs!L18)*1000),"..",(HoursWorked!L18/Jobs!L18)*1000)</f>
        <v>2450.7224898110412</v>
      </c>
      <c r="M18" s="48">
        <f>IF(ISERROR((HoursWorked!M18/Jobs!M18)*1000),"..",(HoursWorked!M18/Jobs!M18)*1000)</f>
        <v>2440.0087834870442</v>
      </c>
      <c r="N18" s="4">
        <f>IF(ISERROR((HoursWorked!N18/Jobs!N18)*1000),"..",(HoursWorked!N18/Jobs!N18)*1000)</f>
        <v>2313.6430011821162</v>
      </c>
      <c r="P18" s="35">
        <f>IF(ISERROR((HoursWorked!P18/Jobs!P18)*1000),"..",(HoursWorked!P18/Jobs!P18)*1000)</f>
        <v>1806.793220338983</v>
      </c>
      <c r="Q18" s="36">
        <f>IF(ISERROR((HoursWorked!Q18/Jobs!Q18)*1000),"..",(HoursWorked!Q18/Jobs!Q18)*1000)</f>
        <v>1868.172123099841</v>
      </c>
      <c r="R18" s="37" t="str">
        <f>IF(ISERROR((HoursWorked!R18/Jobs!R18)*1000),"..",(HoursWorked!R18/Jobs!R18)*1000)</f>
        <v>..</v>
      </c>
      <c r="S18" s="35">
        <f>IF(ISERROR((HoursWorked!S18/Jobs!S18)*1000),"..",(HoursWorked!S18/Jobs!S18)*1000)</f>
        <v>1868.172123099841</v>
      </c>
      <c r="T18" s="45">
        <f>IF(ISERROR((HoursWorked!T18/Jobs!T18)*1000),"..",(HoursWorked!T18/Jobs!T18)*1000)</f>
        <v>2353.8690476190477</v>
      </c>
      <c r="U18" s="36" t="str">
        <f>IF(ISERROR((HoursWorked!U18/Jobs!U18)*1000),"..",(HoursWorked!U18/Jobs!U18)*1000)</f>
        <v>..</v>
      </c>
      <c r="V18" s="37" t="str">
        <f>IF(ISERROR((HoursWorked!V18/Jobs!V18)*1000),"..",(HoursWorked!V18/Jobs!V18)*1000)</f>
        <v>..</v>
      </c>
      <c r="W18" s="35" t="str">
        <f>IF(ISERROR((HoursWorked!W18/Jobs!W18)*1000),"..",(HoursWorked!W18/Jobs!W18)*1000)</f>
        <v>..</v>
      </c>
      <c r="X18" s="45">
        <f>IF(ISERROR((HoursWorked!X18/Jobs!X18)*1000),"..",(HoursWorked!X18/Jobs!X18)*1000)</f>
        <v>2265.3796653796653</v>
      </c>
      <c r="Y18" s="33" t="str">
        <f>IF(ISERROR((HoursWorked!Y18/Jobs!Y18)*1000),"..",(HoursWorked!Y18/Jobs!Y18)*1000)</f>
        <v>..</v>
      </c>
      <c r="Z18" s="34" t="str">
        <f>IF(ISERROR((HoursWorked!Z18/Jobs!Z18)*1000),"..",(HoursWorked!Z18/Jobs!Z18)*1000)</f>
        <v>..</v>
      </c>
      <c r="AA18" s="48">
        <f>IF(ISERROR((HoursWorked!AA18/Jobs!AA18)*1000),"..",(HoursWorked!AA18/Jobs!AA18)*1000)</f>
        <v>2503.4482758620688</v>
      </c>
      <c r="AB18" s="34">
        <f>IF(ISERROR((HoursWorked!AB18/Jobs!AB18)*1000),"..",(HoursWorked!AB18/Jobs!AB18)*1000)</f>
        <v>2473.6059479553901</v>
      </c>
      <c r="AD18" s="35">
        <f>IF(ISERROR((HoursWorked!AD18/Jobs!AD18)*1000),"..",(HoursWorked!AD18/Jobs!AD18)*1000)</f>
        <v>1808.557811708718</v>
      </c>
      <c r="AE18" s="36">
        <f>IF(ISERROR((HoursWorked!AE18/Jobs!AE18)*1000),"..",(HoursWorked!AE18/Jobs!AE18)*1000)</f>
        <v>1848.2270920884343</v>
      </c>
      <c r="AF18" s="34" t="str">
        <f>IF(ISERROR((HoursWorked!AF18/Jobs!AF18)*1000),"..",(HoursWorked!AF18/Jobs!AF18)*1000)</f>
        <v>..</v>
      </c>
      <c r="AG18" s="35">
        <f>IF(ISERROR((HoursWorked!AG18/Jobs!AG18)*1000),"..",(HoursWorked!AG18/Jobs!AG18)*1000)</f>
        <v>1848.2270920884343</v>
      </c>
      <c r="AH18" s="45">
        <f>IF(ISERROR((HoursWorked!AH18/Jobs!AH18)*1000),"..",(HoursWorked!AH18/Jobs!AH18)*1000)</f>
        <v>2294.2309906728592</v>
      </c>
      <c r="AI18" s="36">
        <f>IF(ISERROR((HoursWorked!AI18/Jobs!AI18)*1000),"..",(HoursWorked!AI18/Jobs!AI18)*1000)</f>
        <v>2118.4985632183907</v>
      </c>
      <c r="AJ18" s="37" t="str">
        <f>IF(ISERROR((HoursWorked!AJ18/Jobs!AJ18)*1000),"..",(HoursWorked!AJ18/Jobs!AJ18)*1000)</f>
        <v>..</v>
      </c>
      <c r="AK18" s="35" t="str">
        <f>IF(ISERROR((HoursWorked!AK18/Jobs!AK18)*1000),"..",(HoursWorked!AK18/Jobs!AK18)*1000)</f>
        <v>..</v>
      </c>
      <c r="AL18" s="45">
        <f>IF(ISERROR((HoursWorked!AL18/Jobs!AL18)*1000),"..",(HoursWorked!AL18/Jobs!AL18)*1000)</f>
        <v>2218.335684062059</v>
      </c>
      <c r="AM18" s="36">
        <f>IF(ISERROR((HoursWorked!AM18/Jobs!AM18)*1000),"..",(HoursWorked!AM18/Jobs!AM18)*1000)</f>
        <v>2435.754504504504</v>
      </c>
      <c r="AN18" s="34">
        <f>IF(ISERROR((HoursWorked!AN18/Jobs!AN18)*1000),"..",(HoursWorked!AN18/Jobs!AN18)*1000)</f>
        <v>2437.2986552386578</v>
      </c>
      <c r="AO18" s="48">
        <f>IF(ISERROR((HoursWorked!AO18/Jobs!AO18)*1000),"..",(HoursWorked!AO18/Jobs!AO18)*1000)</f>
        <v>2404.747774480712</v>
      </c>
      <c r="AP18" s="34">
        <f>IF(ISERROR((HoursWorked!AP18/Jobs!AP18)*1000),"..",(HoursWorked!AP18/Jobs!AP18)*1000)</f>
        <v>2293.3927847588166</v>
      </c>
      <c r="AQ18" s="16"/>
    </row>
    <row r="19" spans="1:43">
      <c r="A19" s="9">
        <v>2012</v>
      </c>
      <c r="B19" s="24">
        <f>IF(ISERROR((HoursWorked!B19/Jobs!B19)*1000),"..",(HoursWorked!B19/Jobs!B19)*1000)</f>
        <v>1710.9058478644361</v>
      </c>
      <c r="C19" s="36">
        <f>IF(ISERROR((HoursWorked!C19/Jobs!C19)*1000),"..",(HoursWorked!C19/Jobs!C19)*1000)</f>
        <v>1746.8694286871964</v>
      </c>
      <c r="D19" s="37" t="str">
        <f>IF(ISERROR((HoursWorked!D19/Jobs!D19)*1000),"..",(HoursWorked!D19/Jobs!D19)*1000)</f>
        <v>..</v>
      </c>
      <c r="E19" s="35">
        <f>IF(ISERROR((HoursWorked!E19/Jobs!E19)*1000),"..",(HoursWorked!E19/Jobs!E19)*1000)</f>
        <v>1746.8694286871964</v>
      </c>
      <c r="F19" s="45">
        <f>IF(ISERROR((HoursWorked!F19/Jobs!F19)*1000),"..",(HoursWorked!F19/Jobs!F19)*1000)</f>
        <v>2272.304566356539</v>
      </c>
      <c r="G19" s="36">
        <f>IF(ISERROR((HoursWorked!G19/Jobs!G19)*1000),"..",(HoursWorked!G19/Jobs!G19)*1000)</f>
        <v>2182.2059160742947</v>
      </c>
      <c r="H19" s="37">
        <f>IF(ISERROR((HoursWorked!H19/Jobs!H19)*1000),"..",(HoursWorked!H19/Jobs!H19)*1000)</f>
        <v>2186.4223918575062</v>
      </c>
      <c r="I19" s="35">
        <f>IF(ISERROR((HoursWorked!I19/Jobs!I19)*1000),"..",(HoursWorked!I19/Jobs!I19)*1000)</f>
        <v>2169.5518723143032</v>
      </c>
      <c r="J19" s="45">
        <f>IF(ISERROR((HoursWorked!J19/Jobs!J19)*1000),"..",(HoursWorked!J19/Jobs!J19)*1000)</f>
        <v>2149.4699095728092</v>
      </c>
      <c r="K19" s="36">
        <f>IF(ISERROR((HoursWorked!K19/Jobs!K19)*1000),"..",(HoursWorked!K19/Jobs!K19)*1000)</f>
        <v>2404.4521205142969</v>
      </c>
      <c r="L19" s="34">
        <f>IF(ISERROR((HoursWorked!L19/Jobs!L19)*1000),"..",(HoursWorked!L19/Jobs!L19)*1000)</f>
        <v>2397.4460908324295</v>
      </c>
      <c r="M19" s="48">
        <f>IF(ISERROR((HoursWorked!M19/Jobs!M19)*1000),"..",(HoursWorked!M19/Jobs!M19)*1000)</f>
        <v>2431.8246110325317</v>
      </c>
      <c r="N19" s="4">
        <f>IF(ISERROR((HoursWorked!N19/Jobs!N19)*1000),"..",(HoursWorked!N19/Jobs!N19)*1000)</f>
        <v>2302.5905339397004</v>
      </c>
      <c r="P19" s="35">
        <f>IF(ISERROR((HoursWorked!P19/Jobs!P19)*1000),"..",(HoursWorked!P19/Jobs!P19)*1000)</f>
        <v>1818.2237651608366</v>
      </c>
      <c r="Q19" s="36">
        <f>IF(ISERROR((HoursWorked!Q19/Jobs!Q19)*1000),"..",(HoursWorked!Q19/Jobs!Q19)*1000)</f>
        <v>1875.6436680079821</v>
      </c>
      <c r="R19" s="37" t="str">
        <f>IF(ISERROR((HoursWorked!R19/Jobs!R19)*1000),"..",(HoursWorked!R19/Jobs!R19)*1000)</f>
        <v>..</v>
      </c>
      <c r="S19" s="35">
        <f>IF(ISERROR((HoursWorked!S19/Jobs!S19)*1000),"..",(HoursWorked!S19/Jobs!S19)*1000)</f>
        <v>1875.6436680079821</v>
      </c>
      <c r="T19" s="45">
        <f>IF(ISERROR((HoursWorked!T19/Jobs!T19)*1000),"..",(HoursWorked!T19/Jobs!T19)*1000)</f>
        <v>2298.9873417721519</v>
      </c>
      <c r="U19" s="36" t="str">
        <f>IF(ISERROR((HoursWorked!U19/Jobs!U19)*1000),"..",(HoursWorked!U19/Jobs!U19)*1000)</f>
        <v>..</v>
      </c>
      <c r="V19" s="37" t="str">
        <f>IF(ISERROR((HoursWorked!V19/Jobs!V19)*1000),"..",(HoursWorked!V19/Jobs!V19)*1000)</f>
        <v>..</v>
      </c>
      <c r="W19" s="35" t="str">
        <f>IF(ISERROR((HoursWorked!W19/Jobs!W19)*1000),"..",(HoursWorked!W19/Jobs!W19)*1000)</f>
        <v>..</v>
      </c>
      <c r="X19" s="45">
        <f>IF(ISERROR((HoursWorked!X19/Jobs!X19)*1000),"..",(HoursWorked!X19/Jobs!X19)*1000)</f>
        <v>2179.6469366562824</v>
      </c>
      <c r="Y19" s="33" t="str">
        <f>IF(ISERROR((HoursWorked!Y19/Jobs!Y19)*1000),"..",(HoursWorked!Y19/Jobs!Y19)*1000)</f>
        <v>..</v>
      </c>
      <c r="Z19" s="34" t="str">
        <f>IF(ISERROR((HoursWorked!Z19/Jobs!Z19)*1000),"..",(HoursWorked!Z19/Jobs!Z19)*1000)</f>
        <v>..</v>
      </c>
      <c r="AA19" s="48">
        <f>IF(ISERROR((HoursWorked!AA19/Jobs!AA19)*1000),"..",(HoursWorked!AA19/Jobs!AA19)*1000)</f>
        <v>2429.6296296296296</v>
      </c>
      <c r="AB19" s="34">
        <f>IF(ISERROR((HoursWorked!AB19/Jobs!AB19)*1000),"..",(HoursWorked!AB19/Jobs!AB19)*1000)</f>
        <v>2487.7966101694915</v>
      </c>
      <c r="AD19" s="35">
        <f>IF(ISERROR((HoursWorked!AD19/Jobs!AD19)*1000),"..",(HoursWorked!AD19/Jobs!AD19)*1000)</f>
        <v>1827.2614016880671</v>
      </c>
      <c r="AE19" s="36">
        <f>IF(ISERROR((HoursWorked!AE19/Jobs!AE19)*1000),"..",(HoursWorked!AE19/Jobs!AE19)*1000)</f>
        <v>1870.8306986374193</v>
      </c>
      <c r="AF19" s="34" t="str">
        <f>IF(ISERROR((HoursWorked!AF19/Jobs!AF19)*1000),"..",(HoursWorked!AF19/Jobs!AF19)*1000)</f>
        <v>..</v>
      </c>
      <c r="AG19" s="35">
        <f>IF(ISERROR((HoursWorked!AG19/Jobs!AG19)*1000),"..",(HoursWorked!AG19/Jobs!AG19)*1000)</f>
        <v>1870.8306986374193</v>
      </c>
      <c r="AH19" s="45">
        <f>IF(ISERROR((HoursWorked!AH19/Jobs!AH19)*1000),"..",(HoursWorked!AH19/Jobs!AH19)*1000)</f>
        <v>2280.178904211703</v>
      </c>
      <c r="AI19" s="36">
        <f>IF(ISERROR((HoursWorked!AI19/Jobs!AI19)*1000),"..",(HoursWorked!AI19/Jobs!AI19)*1000)</f>
        <v>2166.9313323444726</v>
      </c>
      <c r="AJ19" s="37" t="str">
        <f>IF(ISERROR((HoursWorked!AJ19/Jobs!AJ19)*1000),"..",(HoursWorked!AJ19/Jobs!AJ19)*1000)</f>
        <v>..</v>
      </c>
      <c r="AK19" s="35" t="str">
        <f>IF(ISERROR((HoursWorked!AK19/Jobs!AK19)*1000),"..",(HoursWorked!AK19/Jobs!AK19)*1000)</f>
        <v>..</v>
      </c>
      <c r="AL19" s="45">
        <f>IF(ISERROR((HoursWorked!AL19/Jobs!AL19)*1000),"..",(HoursWorked!AL19/Jobs!AL19)*1000)</f>
        <v>2141.7302798982187</v>
      </c>
      <c r="AM19" s="36">
        <f>IF(ISERROR((HoursWorked!AM19/Jobs!AM19)*1000),"..",(HoursWorked!AM19/Jobs!AM19)*1000)</f>
        <v>2376.6440375780016</v>
      </c>
      <c r="AN19" s="34">
        <f>IF(ISERROR((HoursWorked!AN19/Jobs!AN19)*1000),"..",(HoursWorked!AN19/Jobs!AN19)*1000)</f>
        <v>2377.0109984904029</v>
      </c>
      <c r="AO19" s="48">
        <f>IF(ISERROR((HoursWorked!AO19/Jobs!AO19)*1000),"..",(HoursWorked!AO19/Jobs!AO19)*1000)</f>
        <v>2369.0476190476193</v>
      </c>
      <c r="AP19" s="34">
        <f>IF(ISERROR((HoursWorked!AP19/Jobs!AP19)*1000),"..",(HoursWorked!AP19/Jobs!AP19)*1000)</f>
        <v>2282.1141415733882</v>
      </c>
      <c r="AQ19" s="16"/>
    </row>
    <row r="21" spans="1:43">
      <c r="A21" s="12"/>
      <c r="B21" s="5" t="s">
        <v>3</v>
      </c>
      <c r="C21" s="5"/>
      <c r="D21" s="5"/>
      <c r="E21" s="5"/>
      <c r="F21" s="5"/>
      <c r="G21" s="5"/>
      <c r="H21" s="5"/>
      <c r="I21" s="5"/>
      <c r="J21" s="5"/>
      <c r="K21" s="5"/>
      <c r="L21" s="5"/>
      <c r="M21" s="5"/>
      <c r="N21" s="5"/>
      <c r="P21" s="5" t="s">
        <v>3</v>
      </c>
      <c r="Q21" s="5"/>
      <c r="R21" s="5"/>
      <c r="S21" s="5"/>
      <c r="T21" s="5"/>
      <c r="U21" s="5"/>
      <c r="V21" s="5"/>
      <c r="W21" s="5"/>
      <c r="X21" s="5"/>
      <c r="Y21" s="5"/>
      <c r="Z21" s="5"/>
      <c r="AA21" s="5"/>
      <c r="AB21" s="5"/>
      <c r="AD21" s="5" t="s">
        <v>3</v>
      </c>
      <c r="AE21" s="5"/>
      <c r="AF21" s="5"/>
      <c r="AG21" s="5"/>
      <c r="AH21" s="5"/>
      <c r="AI21" s="5"/>
      <c r="AJ21" s="5"/>
      <c r="AK21" s="5"/>
      <c r="AL21" s="5"/>
      <c r="AM21" s="5"/>
      <c r="AN21" s="5"/>
      <c r="AO21" s="5"/>
      <c r="AP21" s="5"/>
    </row>
    <row r="22" spans="1:43">
      <c r="A22" s="9" t="s">
        <v>4</v>
      </c>
      <c r="B22" s="25">
        <f t="shared" ref="B22:N24" si="0">IF(ISERROR((POWER(VLOOKUP(VALUE(RIGHT($A22,4)),$A$3:$AP$20,COLUMN(B$20),)/VLOOKUP(VALUE(LEFT($A22,4)),$A$3:$AP$20,COLUMN(B$20),),1/(VALUE(RIGHT($A22,4))-VALUE(LEFT($A22,4))))-1)*100),"..",(POWER(VLOOKUP(VALUE(RIGHT($A22,4)),$A$3:$AP$20,COLUMN(B$20),)/VLOOKUP(VALUE(LEFT($A22,4)),$A$3:$AP$20,COLUMN(B$20),),1/(VALUE(RIGHT($A22,4))-VALUE(LEFT($A22,4))))-1)*100)</f>
        <v>-0.31309931606210428</v>
      </c>
      <c r="C22" s="38">
        <f t="shared" si="0"/>
        <v>-0.33599349521352684</v>
      </c>
      <c r="D22" s="39" t="str">
        <f t="shared" si="0"/>
        <v>..</v>
      </c>
      <c r="E22" s="40">
        <f t="shared" si="0"/>
        <v>-0.33599349521352684</v>
      </c>
      <c r="F22" s="46">
        <f t="shared" si="0"/>
        <v>0.13647492707864473</v>
      </c>
      <c r="G22" s="38">
        <f t="shared" si="0"/>
        <v>0.37978701416014893</v>
      </c>
      <c r="H22" s="39" t="str">
        <f t="shared" si="0"/>
        <v>..</v>
      </c>
      <c r="I22" s="40" t="str">
        <f t="shared" si="0"/>
        <v>..</v>
      </c>
      <c r="J22" s="46">
        <f t="shared" si="0"/>
        <v>0.40684761965392724</v>
      </c>
      <c r="K22" s="38">
        <f t="shared" si="0"/>
        <v>-0.13079906957321752</v>
      </c>
      <c r="L22" s="39" t="str">
        <f t="shared" si="0"/>
        <v>..</v>
      </c>
      <c r="M22" s="40" t="str">
        <f t="shared" si="0"/>
        <v>..</v>
      </c>
      <c r="N22" s="13" t="str">
        <f t="shared" si="0"/>
        <v>..</v>
      </c>
      <c r="P22" s="39">
        <f t="shared" ref="P22:AB24" si="1">IF(ISERROR((POWER(VLOOKUP(VALUE(RIGHT($A22,4)),$A$3:$AP$20,COLUMN(P$20),)/VLOOKUP(VALUE(LEFT($A22,4)),$A$3:$AP$20,COLUMN(P$20),),1/(VALUE(RIGHT($A22,4))-VALUE(LEFT($A22,4))))-1)*100),"..",(POWER(VLOOKUP(VALUE(RIGHT($A22,4)),$A$3:$AP$20,COLUMN(P$20),)/VLOOKUP(VALUE(LEFT($A22,4)),$A$3:$AP$20,COLUMN(P$20),),1/(VALUE(RIGHT($A22,4))-VALUE(LEFT($A22,4))))-1)*100)</f>
        <v>-0.15958426345166199</v>
      </c>
      <c r="Q22" s="13">
        <f t="shared" si="1"/>
        <v>-0.21062981072507148</v>
      </c>
      <c r="R22" s="13" t="str">
        <f t="shared" si="1"/>
        <v>..</v>
      </c>
      <c r="S22" s="13">
        <f t="shared" si="1"/>
        <v>-0.21062981072507148</v>
      </c>
      <c r="T22" s="13">
        <f t="shared" si="1"/>
        <v>-0.12025813381753014</v>
      </c>
      <c r="U22" s="13" t="str">
        <f t="shared" si="1"/>
        <v>..</v>
      </c>
      <c r="V22" s="13" t="str">
        <f t="shared" si="1"/>
        <v>..</v>
      </c>
      <c r="W22" s="13" t="str">
        <f t="shared" si="1"/>
        <v>..</v>
      </c>
      <c r="X22" s="13">
        <f t="shared" si="1"/>
        <v>-0.37555620292608616</v>
      </c>
      <c r="Y22" s="13" t="str">
        <f t="shared" si="1"/>
        <v>..</v>
      </c>
      <c r="Z22" s="13" t="str">
        <f t="shared" si="1"/>
        <v>..</v>
      </c>
      <c r="AA22" s="13" t="str">
        <f t="shared" si="1"/>
        <v>..</v>
      </c>
      <c r="AB22" s="13" t="str">
        <f t="shared" si="1"/>
        <v>..</v>
      </c>
      <c r="AD22" s="13">
        <f t="shared" ref="AD22:AP24" si="2">IF(ISERROR((POWER(VLOOKUP(VALUE(RIGHT($A22,4)),$A$3:$AP$20,COLUMN(AD$20),)/VLOOKUP(VALUE(LEFT($A22,4)),$A$3:$AP$20,COLUMN(AD$20),),1/(VALUE(RIGHT($A22,4))-VALUE(LEFT($A22,4))))-1)*100),"..",(POWER(VLOOKUP(VALUE(RIGHT($A22,4)),$A$3:$AP$20,COLUMN(AD$20),)/VLOOKUP(VALUE(LEFT($A22,4)),$A$3:$AP$20,COLUMN(AD$20),),1/(VALUE(RIGHT($A22,4))-VALUE(LEFT($A22,4))))-1)*100)</f>
        <v>2.2349666103860244E-2</v>
      </c>
      <c r="AE22" s="13">
        <f t="shared" si="2"/>
        <v>2.9528177591653382E-2</v>
      </c>
      <c r="AF22" s="13" t="str">
        <f t="shared" si="2"/>
        <v>..</v>
      </c>
      <c r="AG22" s="13">
        <f t="shared" si="2"/>
        <v>2.9528177591653382E-2</v>
      </c>
      <c r="AH22" s="13">
        <f t="shared" si="2"/>
        <v>-0.35029972482315541</v>
      </c>
      <c r="AI22" s="13">
        <f t="shared" si="2"/>
        <v>0.28904600111894219</v>
      </c>
      <c r="AJ22" s="13" t="str">
        <f t="shared" si="2"/>
        <v>..</v>
      </c>
      <c r="AK22" s="13" t="str">
        <f t="shared" si="2"/>
        <v>..</v>
      </c>
      <c r="AL22" s="13">
        <f t="shared" si="2"/>
        <v>-0.48509926300488448</v>
      </c>
      <c r="AM22" s="13">
        <f t="shared" si="2"/>
        <v>-0.49363347982780414</v>
      </c>
      <c r="AN22" s="13" t="str">
        <f t="shared" si="2"/>
        <v>..</v>
      </c>
      <c r="AO22" s="13" t="str">
        <f t="shared" si="2"/>
        <v>..</v>
      </c>
      <c r="AP22" s="13" t="str">
        <f t="shared" si="2"/>
        <v>..</v>
      </c>
    </row>
    <row r="23" spans="1:43">
      <c r="A23" s="9" t="s">
        <v>83</v>
      </c>
      <c r="B23" s="25">
        <f t="shared" si="0"/>
        <v>-0.30132819166234226</v>
      </c>
      <c r="C23" s="38">
        <f t="shared" si="0"/>
        <v>-0.30962051801530777</v>
      </c>
      <c r="D23" s="39" t="str">
        <f t="shared" si="0"/>
        <v>..</v>
      </c>
      <c r="E23" s="40">
        <f t="shared" si="0"/>
        <v>-0.30962051801530777</v>
      </c>
      <c r="F23" s="46">
        <f t="shared" si="0"/>
        <v>0.14805143093237216</v>
      </c>
      <c r="G23" s="38">
        <f t="shared" si="0"/>
        <v>0.12549693313468335</v>
      </c>
      <c r="H23" s="39" t="str">
        <f t="shared" si="0"/>
        <v>..</v>
      </c>
      <c r="I23" s="40" t="str">
        <f t="shared" si="0"/>
        <v>..</v>
      </c>
      <c r="J23" s="46">
        <f t="shared" si="0"/>
        <v>0.20842476721225633</v>
      </c>
      <c r="K23" s="38">
        <f t="shared" si="0"/>
        <v>-2.6233917499840498E-2</v>
      </c>
      <c r="L23" s="39" t="str">
        <f t="shared" si="0"/>
        <v>..</v>
      </c>
      <c r="M23" s="40" t="str">
        <f t="shared" si="0"/>
        <v>..</v>
      </c>
      <c r="N23" s="13" t="str">
        <f t="shared" si="0"/>
        <v>..</v>
      </c>
      <c r="P23" s="39">
        <f t="shared" si="1"/>
        <v>-6.2520605731730683E-2</v>
      </c>
      <c r="Q23" s="13">
        <f t="shared" si="1"/>
        <v>-1.2533063960451507E-2</v>
      </c>
      <c r="R23" s="13" t="str">
        <f t="shared" si="1"/>
        <v>..</v>
      </c>
      <c r="S23" s="13">
        <f t="shared" si="1"/>
        <v>-1.2533063960451507E-2</v>
      </c>
      <c r="T23" s="13">
        <f t="shared" si="1"/>
        <v>0.1819544623922198</v>
      </c>
      <c r="U23" s="13" t="str">
        <f t="shared" si="1"/>
        <v>..</v>
      </c>
      <c r="V23" s="13" t="str">
        <f t="shared" si="1"/>
        <v>..</v>
      </c>
      <c r="W23" s="13" t="str">
        <f t="shared" si="1"/>
        <v>..</v>
      </c>
      <c r="X23" s="13">
        <f t="shared" si="1"/>
        <v>-0.36078068065534818</v>
      </c>
      <c r="Y23" s="13" t="str">
        <f t="shared" si="1"/>
        <v>..</v>
      </c>
      <c r="Z23" s="13" t="str">
        <f t="shared" si="1"/>
        <v>..</v>
      </c>
      <c r="AA23" s="13" t="str">
        <f t="shared" si="1"/>
        <v>..</v>
      </c>
      <c r="AB23" s="13" t="str">
        <f t="shared" si="1"/>
        <v>..</v>
      </c>
      <c r="AD23" s="13">
        <f t="shared" si="2"/>
        <v>0.23200919554742239</v>
      </c>
      <c r="AE23" s="13">
        <f t="shared" si="2"/>
        <v>0.18356089116744467</v>
      </c>
      <c r="AF23" s="13" t="str">
        <f t="shared" si="2"/>
        <v>..</v>
      </c>
      <c r="AG23" s="13">
        <f t="shared" si="2"/>
        <v>0.18356089116744467</v>
      </c>
      <c r="AH23" s="13">
        <f t="shared" si="2"/>
        <v>-0.42981280428520119</v>
      </c>
      <c r="AI23" s="13">
        <f t="shared" si="2"/>
        <v>3.2096471266118698E-3</v>
      </c>
      <c r="AJ23" s="13" t="str">
        <f t="shared" si="2"/>
        <v>..</v>
      </c>
      <c r="AK23" s="13" t="str">
        <f t="shared" si="2"/>
        <v>..</v>
      </c>
      <c r="AL23" s="13">
        <f t="shared" si="2"/>
        <v>0.2462877027140431</v>
      </c>
      <c r="AM23" s="13">
        <f t="shared" si="2"/>
        <v>-0.46022421452727169</v>
      </c>
      <c r="AN23" s="13" t="str">
        <f t="shared" si="2"/>
        <v>..</v>
      </c>
      <c r="AO23" s="13" t="str">
        <f t="shared" si="2"/>
        <v>..</v>
      </c>
      <c r="AP23" s="13" t="str">
        <f t="shared" si="2"/>
        <v>..</v>
      </c>
    </row>
    <row r="24" spans="1:43">
      <c r="A24" s="9" t="s">
        <v>84</v>
      </c>
      <c r="B24" s="25">
        <f t="shared" si="0"/>
        <v>-0.3295765554256147</v>
      </c>
      <c r="C24" s="38">
        <f t="shared" si="0"/>
        <v>-0.37290394244311464</v>
      </c>
      <c r="D24" s="39" t="str">
        <f t="shared" si="0"/>
        <v>..</v>
      </c>
      <c r="E24" s="40">
        <f t="shared" si="0"/>
        <v>-0.37290394244311464</v>
      </c>
      <c r="F24" s="46">
        <f t="shared" si="0"/>
        <v>0.12027006977979315</v>
      </c>
      <c r="G24" s="38">
        <f t="shared" si="0"/>
        <v>0.73687847912173865</v>
      </c>
      <c r="H24" s="39">
        <f t="shared" si="0"/>
        <v>0.73762354330029201</v>
      </c>
      <c r="I24" s="40">
        <f t="shared" si="0"/>
        <v>0.69222413187051135</v>
      </c>
      <c r="J24" s="46">
        <f t="shared" si="0"/>
        <v>0.68529985489957923</v>
      </c>
      <c r="K24" s="38">
        <f t="shared" si="0"/>
        <v>-0.2770065708686209</v>
      </c>
      <c r="L24" s="39">
        <f t="shared" si="0"/>
        <v>-0.46993235718244541</v>
      </c>
      <c r="M24" s="40">
        <f t="shared" si="0"/>
        <v>0.53685207900995291</v>
      </c>
      <c r="N24" s="13">
        <f t="shared" si="0"/>
        <v>-0.10279445165995993</v>
      </c>
      <c r="P24" s="39">
        <f t="shared" si="1"/>
        <v>-0.2953150270122773</v>
      </c>
      <c r="Q24" s="13">
        <f t="shared" si="1"/>
        <v>-0.4873060767922377</v>
      </c>
      <c r="R24" s="13" t="str">
        <f t="shared" si="1"/>
        <v>..</v>
      </c>
      <c r="S24" s="13">
        <f t="shared" si="1"/>
        <v>-0.4873060767922377</v>
      </c>
      <c r="T24" s="13">
        <f t="shared" si="1"/>
        <v>-0.54182478642313958</v>
      </c>
      <c r="U24" s="13" t="str">
        <f t="shared" si="1"/>
        <v>..</v>
      </c>
      <c r="V24" s="13" t="str">
        <f t="shared" si="1"/>
        <v>..</v>
      </c>
      <c r="W24" s="13" t="str">
        <f t="shared" si="1"/>
        <v>..</v>
      </c>
      <c r="X24" s="13">
        <f t="shared" si="1"/>
        <v>-0.39623825318781947</v>
      </c>
      <c r="Y24" s="13" t="str">
        <f t="shared" si="1"/>
        <v>..</v>
      </c>
      <c r="Z24" s="13" t="str">
        <f t="shared" si="1"/>
        <v>..</v>
      </c>
      <c r="AA24" s="13">
        <f t="shared" si="1"/>
        <v>-1.1137093933412334</v>
      </c>
      <c r="AB24" s="13">
        <f t="shared" si="1"/>
        <v>-0.20583550811150708</v>
      </c>
      <c r="AD24" s="13">
        <f t="shared" si="2"/>
        <v>-0.27043711045351415</v>
      </c>
      <c r="AE24" s="13">
        <f t="shared" si="2"/>
        <v>-0.18571983523493207</v>
      </c>
      <c r="AF24" s="13" t="str">
        <f t="shared" si="2"/>
        <v>..</v>
      </c>
      <c r="AG24" s="13">
        <f t="shared" si="2"/>
        <v>-0.18571983523493207</v>
      </c>
      <c r="AH24" s="13">
        <f t="shared" si="2"/>
        <v>-0.23887472858188374</v>
      </c>
      <c r="AI24" s="13">
        <f t="shared" si="2"/>
        <v>0.69058997619244611</v>
      </c>
      <c r="AJ24" s="13" t="str">
        <f t="shared" si="2"/>
        <v>..</v>
      </c>
      <c r="AK24" s="13" t="str">
        <f t="shared" si="2"/>
        <v>..</v>
      </c>
      <c r="AL24" s="13">
        <f t="shared" si="2"/>
        <v>-1.5000850524354292</v>
      </c>
      <c r="AM24" s="13">
        <f t="shared" si="2"/>
        <v>-0.54038761358493614</v>
      </c>
      <c r="AN24" s="13">
        <f t="shared" si="2"/>
        <v>-0.56234634106978598</v>
      </c>
      <c r="AO24" s="13">
        <f t="shared" si="2"/>
        <v>0.17484979304633885</v>
      </c>
      <c r="AP24" s="13">
        <f t="shared" si="2"/>
        <v>-0.21434777447597586</v>
      </c>
    </row>
    <row r="25" spans="1:43">
      <c r="G25" s="10"/>
      <c r="H25" s="10"/>
      <c r="I25" s="10"/>
      <c r="J25" s="10"/>
      <c r="K25" s="10"/>
      <c r="L25" s="10"/>
      <c r="M25" s="10"/>
      <c r="N25" s="10"/>
    </row>
    <row r="26" spans="1:43">
      <c r="B26" t="s">
        <v>16</v>
      </c>
      <c r="C26" t="s">
        <v>61</v>
      </c>
      <c r="H26" s="10"/>
      <c r="I26" s="10"/>
      <c r="J26" s="10"/>
      <c r="K26" s="10"/>
      <c r="L26" s="10"/>
      <c r="M26" s="10"/>
      <c r="N26" s="10"/>
      <c r="P26" t="s">
        <v>16</v>
      </c>
      <c r="Q26" t="s">
        <v>61</v>
      </c>
      <c r="AD26" t="s">
        <v>16</v>
      </c>
      <c r="AE26" t="s">
        <v>61</v>
      </c>
    </row>
    <row r="27" spans="1:43">
      <c r="AC27" s="11"/>
    </row>
    <row r="28" spans="1:43">
      <c r="G28" s="16"/>
      <c r="H28" s="17"/>
      <c r="M28" s="17"/>
      <c r="P28" s="16"/>
      <c r="Y28" s="16"/>
      <c r="Z28" s="16"/>
    </row>
    <row r="30" spans="1:43" ht="75">
      <c r="A30" s="8"/>
      <c r="B30" s="21" t="s">
        <v>7</v>
      </c>
      <c r="C30" s="26" t="s">
        <v>8</v>
      </c>
      <c r="D30" s="19" t="s">
        <v>9</v>
      </c>
      <c r="E30" s="27" t="s">
        <v>0</v>
      </c>
      <c r="F30" s="41" t="s">
        <v>10</v>
      </c>
      <c r="G30" s="26" t="s">
        <v>11</v>
      </c>
      <c r="H30" s="19" t="s">
        <v>12</v>
      </c>
      <c r="I30" s="27" t="s">
        <v>13</v>
      </c>
      <c r="J30" s="41" t="s">
        <v>19</v>
      </c>
      <c r="K30" s="26" t="s">
        <v>5</v>
      </c>
      <c r="L30" s="19" t="s">
        <v>14</v>
      </c>
      <c r="M30" s="27" t="s">
        <v>6</v>
      </c>
      <c r="N30" s="19" t="s">
        <v>15</v>
      </c>
      <c r="P30" s="27" t="s">
        <v>7</v>
      </c>
      <c r="Q30" s="26" t="s">
        <v>8</v>
      </c>
      <c r="R30" s="19" t="s">
        <v>9</v>
      </c>
      <c r="S30" s="27" t="s">
        <v>0</v>
      </c>
      <c r="T30" s="41" t="s">
        <v>10</v>
      </c>
      <c r="U30" s="26" t="s">
        <v>11</v>
      </c>
      <c r="V30" s="19" t="s">
        <v>12</v>
      </c>
      <c r="W30" s="27" t="s">
        <v>13</v>
      </c>
      <c r="X30" s="41" t="s">
        <v>19</v>
      </c>
      <c r="Y30" s="26" t="s">
        <v>5</v>
      </c>
      <c r="Z30" s="19" t="s">
        <v>14</v>
      </c>
      <c r="AA30" s="27" t="s">
        <v>6</v>
      </c>
      <c r="AB30" s="19" t="s">
        <v>15</v>
      </c>
      <c r="AD30" s="27" t="s">
        <v>7</v>
      </c>
      <c r="AE30" s="26" t="s">
        <v>8</v>
      </c>
      <c r="AF30" s="19" t="s">
        <v>9</v>
      </c>
      <c r="AG30" s="27" t="s">
        <v>0</v>
      </c>
      <c r="AH30" s="41" t="s">
        <v>10</v>
      </c>
      <c r="AI30" s="26" t="s">
        <v>11</v>
      </c>
      <c r="AJ30" s="19" t="s">
        <v>12</v>
      </c>
      <c r="AK30" s="27" t="s">
        <v>13</v>
      </c>
      <c r="AL30" s="41" t="s">
        <v>19</v>
      </c>
      <c r="AM30" s="26" t="s">
        <v>5</v>
      </c>
      <c r="AN30" s="19" t="s">
        <v>14</v>
      </c>
      <c r="AO30" s="27" t="s">
        <v>6</v>
      </c>
      <c r="AP30" s="19" t="s">
        <v>15</v>
      </c>
    </row>
    <row r="31" spans="1:43">
      <c r="A31" s="12" t="s">
        <v>35</v>
      </c>
      <c r="B31" s="22" t="s">
        <v>1</v>
      </c>
      <c r="C31" s="28" t="s">
        <v>1</v>
      </c>
      <c r="D31" s="6" t="s">
        <v>1</v>
      </c>
      <c r="E31" s="29" t="s">
        <v>1</v>
      </c>
      <c r="F31" s="42">
        <v>21</v>
      </c>
      <c r="G31" s="28">
        <v>211</v>
      </c>
      <c r="H31" s="6">
        <v>211113</v>
      </c>
      <c r="I31" s="29">
        <v>211114</v>
      </c>
      <c r="J31" s="42">
        <v>212</v>
      </c>
      <c r="K31" s="28">
        <v>213</v>
      </c>
      <c r="L31" s="6" t="s">
        <v>1</v>
      </c>
      <c r="M31" s="29" t="s">
        <v>1</v>
      </c>
      <c r="N31" s="6" t="s">
        <v>1</v>
      </c>
      <c r="P31" s="29" t="s">
        <v>1</v>
      </c>
      <c r="Q31" s="28" t="s">
        <v>1</v>
      </c>
      <c r="R31" s="6" t="s">
        <v>1</v>
      </c>
      <c r="S31" s="29" t="s">
        <v>1</v>
      </c>
      <c r="T31" s="42">
        <v>21</v>
      </c>
      <c r="U31" s="28">
        <v>211</v>
      </c>
      <c r="V31" s="6">
        <v>211113</v>
      </c>
      <c r="W31" s="29">
        <v>211114</v>
      </c>
      <c r="X31" s="42">
        <v>212</v>
      </c>
      <c r="Y31" s="28">
        <v>213</v>
      </c>
      <c r="Z31" s="6" t="s">
        <v>1</v>
      </c>
      <c r="AA31" s="29" t="s">
        <v>1</v>
      </c>
      <c r="AB31" s="6" t="s">
        <v>1</v>
      </c>
      <c r="AD31" s="29" t="s">
        <v>1</v>
      </c>
      <c r="AE31" s="28" t="s">
        <v>1</v>
      </c>
      <c r="AF31" s="6" t="s">
        <v>1</v>
      </c>
      <c r="AG31" s="29" t="s">
        <v>1</v>
      </c>
      <c r="AH31" s="42">
        <v>21</v>
      </c>
      <c r="AI31" s="28">
        <v>211</v>
      </c>
      <c r="AJ31" s="6">
        <v>211113</v>
      </c>
      <c r="AK31" s="29">
        <v>211114</v>
      </c>
      <c r="AL31" s="42">
        <v>212</v>
      </c>
      <c r="AM31" s="28">
        <v>213</v>
      </c>
      <c r="AN31" s="6" t="s">
        <v>1</v>
      </c>
      <c r="AO31" s="29" t="s">
        <v>1</v>
      </c>
      <c r="AP31" s="6" t="s">
        <v>1</v>
      </c>
    </row>
    <row r="32" spans="1:43">
      <c r="A32" s="7"/>
      <c r="B32" s="23" t="s">
        <v>23</v>
      </c>
      <c r="C32" s="30" t="s">
        <v>36</v>
      </c>
      <c r="D32" s="31" t="s">
        <v>25</v>
      </c>
      <c r="E32" s="32" t="s">
        <v>37</v>
      </c>
      <c r="F32" s="43" t="s">
        <v>42</v>
      </c>
      <c r="G32" s="30" t="s">
        <v>40</v>
      </c>
      <c r="H32" s="31" t="s">
        <v>28</v>
      </c>
      <c r="I32" s="32" t="s">
        <v>29</v>
      </c>
      <c r="J32" s="43" t="s">
        <v>30</v>
      </c>
      <c r="K32" s="30" t="s">
        <v>41</v>
      </c>
      <c r="L32" s="31" t="s">
        <v>33</v>
      </c>
      <c r="M32" s="32" t="s">
        <v>34</v>
      </c>
      <c r="N32" s="20" t="s">
        <v>38</v>
      </c>
      <c r="P32" s="32" t="s">
        <v>23</v>
      </c>
      <c r="Q32" s="30" t="s">
        <v>36</v>
      </c>
      <c r="R32" s="31" t="s">
        <v>25</v>
      </c>
      <c r="S32" s="32" t="s">
        <v>37</v>
      </c>
      <c r="T32" s="43" t="s">
        <v>42</v>
      </c>
      <c r="U32" s="30" t="s">
        <v>40</v>
      </c>
      <c r="V32" s="31" t="s">
        <v>28</v>
      </c>
      <c r="W32" s="32" t="s">
        <v>29</v>
      </c>
      <c r="X32" s="43" t="s">
        <v>30</v>
      </c>
      <c r="Y32" s="30" t="s">
        <v>41</v>
      </c>
      <c r="Z32" s="31" t="s">
        <v>33</v>
      </c>
      <c r="AA32" s="32" t="s">
        <v>34</v>
      </c>
      <c r="AB32" s="20" t="s">
        <v>38</v>
      </c>
      <c r="AD32" s="32" t="s">
        <v>23</v>
      </c>
      <c r="AE32" s="30" t="s">
        <v>36</v>
      </c>
      <c r="AF32" s="31" t="s">
        <v>25</v>
      </c>
      <c r="AG32" s="32" t="s">
        <v>37</v>
      </c>
      <c r="AH32" s="43" t="s">
        <v>42</v>
      </c>
      <c r="AI32" s="30" t="s">
        <v>40</v>
      </c>
      <c r="AJ32" s="31" t="s">
        <v>28</v>
      </c>
      <c r="AK32" s="32" t="s">
        <v>29</v>
      </c>
      <c r="AL32" s="43" t="s">
        <v>30</v>
      </c>
      <c r="AM32" s="30" t="s">
        <v>41</v>
      </c>
      <c r="AN32" s="31" t="s">
        <v>33</v>
      </c>
      <c r="AO32" s="32" t="s">
        <v>34</v>
      </c>
      <c r="AP32" s="20" t="s">
        <v>38</v>
      </c>
    </row>
    <row r="33" spans="1:43">
      <c r="A33" s="8"/>
      <c r="B33" s="440" t="s">
        <v>180</v>
      </c>
      <c r="C33" s="441"/>
      <c r="D33" s="441"/>
      <c r="E33" s="441"/>
      <c r="F33" s="441"/>
      <c r="G33" s="441"/>
      <c r="H33" s="441"/>
      <c r="I33" s="441"/>
      <c r="J33" s="441"/>
      <c r="K33" s="441"/>
      <c r="L33" s="441"/>
      <c r="M33" s="441"/>
      <c r="N33" s="441"/>
      <c r="P33" s="441" t="s">
        <v>180</v>
      </c>
      <c r="Q33" s="441"/>
      <c r="R33" s="441"/>
      <c r="S33" s="441"/>
      <c r="T33" s="441"/>
      <c r="U33" s="441"/>
      <c r="V33" s="441"/>
      <c r="W33" s="441"/>
      <c r="X33" s="441"/>
      <c r="Y33" s="441"/>
      <c r="Z33" s="441"/>
      <c r="AA33" s="441"/>
      <c r="AB33" s="441"/>
      <c r="AD33" s="441" t="s">
        <v>180</v>
      </c>
      <c r="AE33" s="441"/>
      <c r="AF33" s="441"/>
      <c r="AG33" s="441"/>
      <c r="AH33" s="441"/>
      <c r="AI33" s="441"/>
      <c r="AJ33" s="441"/>
      <c r="AK33" s="441"/>
      <c r="AL33" s="441"/>
      <c r="AM33" s="441"/>
      <c r="AN33" s="441"/>
      <c r="AO33" s="441"/>
      <c r="AP33" s="441"/>
    </row>
    <row r="34" spans="1:43">
      <c r="A34" s="9">
        <v>2000</v>
      </c>
      <c r="B34" s="25">
        <f>IF(ISERROR((B7/$B7)*100),"..",(B7/$B7)*100)</f>
        <v>100</v>
      </c>
      <c r="C34" s="38">
        <f t="shared" ref="C34:N34" si="3">IF(ISERROR((C7/$B7)*100),"..",(C7/$B7)*100)</f>
        <v>102.38382641908062</v>
      </c>
      <c r="D34" s="39" t="str">
        <f t="shared" si="3"/>
        <v>..</v>
      </c>
      <c r="E34" s="40">
        <f t="shared" si="3"/>
        <v>102.38382641908062</v>
      </c>
      <c r="F34" s="46">
        <f t="shared" si="3"/>
        <v>125.83167212097604</v>
      </c>
      <c r="G34" s="38">
        <f t="shared" si="3"/>
        <v>117.37389185812499</v>
      </c>
      <c r="H34" s="39" t="str">
        <f t="shared" si="3"/>
        <v>..</v>
      </c>
      <c r="I34" s="40" t="str">
        <f t="shared" si="3"/>
        <v>..</v>
      </c>
      <c r="J34" s="46">
        <f t="shared" si="3"/>
        <v>115.23977417089064</v>
      </c>
      <c r="K34" s="38">
        <f t="shared" si="3"/>
        <v>137.48909321327667</v>
      </c>
      <c r="L34" s="76" t="str">
        <f t="shared" si="3"/>
        <v>..</v>
      </c>
      <c r="M34" s="77" t="str">
        <f t="shared" si="3"/>
        <v>..</v>
      </c>
      <c r="N34" s="78" t="str">
        <f t="shared" si="3"/>
        <v>..</v>
      </c>
      <c r="P34" s="40">
        <f>IF(ISERROR((P7/$P7)*100),"..",(P7/$P7)*100)</f>
        <v>100</v>
      </c>
      <c r="Q34" s="38">
        <f>IF(ISERROR((Q7/$P7)*100),"..",(Q7/$P7)*100)</f>
        <v>103.79303105490494</v>
      </c>
      <c r="R34" s="39" t="str">
        <f t="shared" ref="R34:AB34" si="4">IF(ISERROR((R7/$P7)*100),"..",(R7/$P7)*100)</f>
        <v>..</v>
      </c>
      <c r="S34" s="40">
        <f t="shared" si="4"/>
        <v>103.79303105490494</v>
      </c>
      <c r="T34" s="46">
        <f t="shared" si="4"/>
        <v>125.84526623287758</v>
      </c>
      <c r="U34" s="38" t="str">
        <f t="shared" si="4"/>
        <v>..</v>
      </c>
      <c r="V34" s="39" t="str">
        <f t="shared" si="4"/>
        <v>..</v>
      </c>
      <c r="W34" s="40" t="str">
        <f t="shared" si="4"/>
        <v>..</v>
      </c>
      <c r="X34" s="46">
        <f t="shared" si="4"/>
        <v>123.03381014334069</v>
      </c>
      <c r="Y34" s="38" t="str">
        <f t="shared" si="4"/>
        <v>..</v>
      </c>
      <c r="Z34" s="76" t="str">
        <f t="shared" si="4"/>
        <v>..</v>
      </c>
      <c r="AA34" s="77" t="str">
        <f t="shared" si="4"/>
        <v>..</v>
      </c>
      <c r="AB34" s="76" t="str">
        <f t="shared" si="4"/>
        <v>..</v>
      </c>
      <c r="AD34" s="40">
        <f>IF(ISERROR((AD7/$AD7)*100),"..",(AD7/$AD7)*100)</f>
        <v>100</v>
      </c>
      <c r="AE34" s="38">
        <f t="shared" ref="AE34:AP34" si="5">IF(ISERROR((AE7/$AD7)*100),"..",(AE7/$AD7)*100)</f>
        <v>102.29626887700718</v>
      </c>
      <c r="AF34" s="39" t="str">
        <f t="shared" si="5"/>
        <v>..</v>
      </c>
      <c r="AG34" s="40">
        <f t="shared" si="5"/>
        <v>102.29626887700718</v>
      </c>
      <c r="AH34" s="46">
        <f t="shared" si="5"/>
        <v>130.50312515879156</v>
      </c>
      <c r="AI34" s="38">
        <f t="shared" si="5"/>
        <v>114.85954663171127</v>
      </c>
      <c r="AJ34" s="39" t="str">
        <f t="shared" si="5"/>
        <v>..</v>
      </c>
      <c r="AK34" s="40" t="str">
        <f t="shared" si="5"/>
        <v>..</v>
      </c>
      <c r="AL34" s="46">
        <f t="shared" si="5"/>
        <v>124.58660655772644</v>
      </c>
      <c r="AM34" s="38">
        <f t="shared" si="5"/>
        <v>138.39413032936491</v>
      </c>
      <c r="AN34" s="76" t="str">
        <f t="shared" si="5"/>
        <v>..</v>
      </c>
      <c r="AO34" s="77" t="str">
        <f t="shared" si="5"/>
        <v>..</v>
      </c>
      <c r="AP34" s="76" t="str">
        <f t="shared" si="5"/>
        <v>..</v>
      </c>
      <c r="AQ34" s="16"/>
    </row>
    <row r="35" spans="1:43">
      <c r="A35" s="9">
        <v>2001</v>
      </c>
      <c r="B35" s="25">
        <f t="shared" ref="B35:N46" si="6">IF(ISERROR((B8/$B8)*100),"..",(B8/$B8)*100)</f>
        <v>100</v>
      </c>
      <c r="C35" s="38">
        <f t="shared" si="6"/>
        <v>102.22742825300027</v>
      </c>
      <c r="D35" s="39" t="str">
        <f t="shared" si="6"/>
        <v>..</v>
      </c>
      <c r="E35" s="40">
        <f t="shared" si="6"/>
        <v>102.22742825300027</v>
      </c>
      <c r="F35" s="46">
        <f t="shared" si="6"/>
        <v>129.85920294103991</v>
      </c>
      <c r="G35" s="38">
        <f t="shared" si="6"/>
        <v>121.36546724132012</v>
      </c>
      <c r="H35" s="39" t="str">
        <f t="shared" si="6"/>
        <v>..</v>
      </c>
      <c r="I35" s="40" t="str">
        <f t="shared" si="6"/>
        <v>..</v>
      </c>
      <c r="J35" s="46">
        <f t="shared" si="6"/>
        <v>118.74456696930964</v>
      </c>
      <c r="K35" s="38">
        <f t="shared" si="6"/>
        <v>141.52945884609269</v>
      </c>
      <c r="L35" s="76" t="str">
        <f t="shared" si="6"/>
        <v>..</v>
      </c>
      <c r="M35" s="77" t="str">
        <f t="shared" si="6"/>
        <v>..</v>
      </c>
      <c r="N35" s="78" t="str">
        <f t="shared" si="6"/>
        <v>..</v>
      </c>
      <c r="P35" s="40">
        <f t="shared" ref="P35:AB46" si="7">IF(ISERROR((P8/$P8)*100),"..",(P8/$P8)*100)</f>
        <v>100</v>
      </c>
      <c r="Q35" s="38">
        <f t="shared" si="7"/>
        <v>103.7035715269285</v>
      </c>
      <c r="R35" s="39" t="str">
        <f t="shared" si="7"/>
        <v>..</v>
      </c>
      <c r="S35" s="40">
        <f t="shared" si="7"/>
        <v>103.7035715269285</v>
      </c>
      <c r="T35" s="46">
        <f t="shared" si="7"/>
        <v>124.33934626315512</v>
      </c>
      <c r="U35" s="38" t="str">
        <f t="shared" si="7"/>
        <v>..</v>
      </c>
      <c r="V35" s="39" t="str">
        <f t="shared" si="7"/>
        <v>..</v>
      </c>
      <c r="W35" s="40" t="str">
        <f t="shared" si="7"/>
        <v>..</v>
      </c>
      <c r="X35" s="46">
        <f t="shared" si="7"/>
        <v>119.45329944975992</v>
      </c>
      <c r="Y35" s="38" t="str">
        <f t="shared" si="7"/>
        <v>..</v>
      </c>
      <c r="Z35" s="76" t="str">
        <f t="shared" si="7"/>
        <v>..</v>
      </c>
      <c r="AA35" s="77" t="str">
        <f t="shared" si="7"/>
        <v>..</v>
      </c>
      <c r="AB35" s="76" t="str">
        <f t="shared" si="7"/>
        <v>..</v>
      </c>
      <c r="AD35" s="40">
        <f t="shared" ref="AD35:AP46" si="8">IF(ISERROR((AD8/$AD8)*100),"..",(AD8/$AD8)*100)</f>
        <v>100</v>
      </c>
      <c r="AE35" s="38">
        <f t="shared" si="8"/>
        <v>102.3974536753626</v>
      </c>
      <c r="AF35" s="39" t="str">
        <f t="shared" si="8"/>
        <v>..</v>
      </c>
      <c r="AG35" s="40">
        <f t="shared" si="8"/>
        <v>102.3974536753626</v>
      </c>
      <c r="AH35" s="46">
        <f t="shared" si="8"/>
        <v>131.72728403269804</v>
      </c>
      <c r="AI35" s="38">
        <f t="shared" si="8"/>
        <v>117.23580708727989</v>
      </c>
      <c r="AJ35" s="39" t="str">
        <f t="shared" si="8"/>
        <v>..</v>
      </c>
      <c r="AK35" s="40" t="str">
        <f t="shared" si="8"/>
        <v>..</v>
      </c>
      <c r="AL35" s="46">
        <f t="shared" si="8"/>
        <v>132.31350281639695</v>
      </c>
      <c r="AM35" s="38">
        <f t="shared" si="8"/>
        <v>138.89322886748187</v>
      </c>
      <c r="AN35" s="76" t="str">
        <f t="shared" si="8"/>
        <v>..</v>
      </c>
      <c r="AO35" s="77" t="str">
        <f t="shared" si="8"/>
        <v>..</v>
      </c>
      <c r="AP35" s="76" t="str">
        <f t="shared" si="8"/>
        <v>..</v>
      </c>
      <c r="AQ35" s="16"/>
    </row>
    <row r="36" spans="1:43">
      <c r="A36" s="9">
        <v>2002</v>
      </c>
      <c r="B36" s="25">
        <f t="shared" si="6"/>
        <v>100</v>
      </c>
      <c r="C36" s="38">
        <f t="shared" si="6"/>
        <v>102.17149080835277</v>
      </c>
      <c r="D36" s="39" t="str">
        <f t="shared" si="6"/>
        <v>..</v>
      </c>
      <c r="E36" s="40">
        <f t="shared" si="6"/>
        <v>102.17149080835277</v>
      </c>
      <c r="F36" s="46">
        <f t="shared" si="6"/>
        <v>127.39611065383892</v>
      </c>
      <c r="G36" s="38">
        <f t="shared" si="6"/>
        <v>120.71724229471054</v>
      </c>
      <c r="H36" s="39" t="str">
        <f t="shared" si="6"/>
        <v>..</v>
      </c>
      <c r="I36" s="40" t="str">
        <f t="shared" si="6"/>
        <v>..</v>
      </c>
      <c r="J36" s="46">
        <f t="shared" si="6"/>
        <v>121.00803897398626</v>
      </c>
      <c r="K36" s="38">
        <f t="shared" si="6"/>
        <v>134.91910666454393</v>
      </c>
      <c r="L36" s="76" t="str">
        <f t="shared" si="6"/>
        <v>..</v>
      </c>
      <c r="M36" s="77" t="str">
        <f t="shared" si="6"/>
        <v>..</v>
      </c>
      <c r="N36" s="78" t="str">
        <f t="shared" si="6"/>
        <v>..</v>
      </c>
      <c r="P36" s="40">
        <f t="shared" si="7"/>
        <v>100</v>
      </c>
      <c r="Q36" s="38">
        <f t="shared" si="7"/>
        <v>103.32081276838592</v>
      </c>
      <c r="R36" s="39" t="str">
        <f t="shared" si="7"/>
        <v>..</v>
      </c>
      <c r="S36" s="40">
        <f t="shared" si="7"/>
        <v>103.32081276838592</v>
      </c>
      <c r="T36" s="46">
        <f t="shared" si="7"/>
        <v>124.3036167483713</v>
      </c>
      <c r="U36" s="38" t="str">
        <f t="shared" si="7"/>
        <v>..</v>
      </c>
      <c r="V36" s="39" t="str">
        <f t="shared" si="7"/>
        <v>..</v>
      </c>
      <c r="W36" s="40" t="str">
        <f t="shared" si="7"/>
        <v>..</v>
      </c>
      <c r="X36" s="46">
        <f t="shared" si="7"/>
        <v>119.14906395145888</v>
      </c>
      <c r="Y36" s="38" t="str">
        <f t="shared" si="7"/>
        <v>..</v>
      </c>
      <c r="Z36" s="76" t="str">
        <f t="shared" si="7"/>
        <v>..</v>
      </c>
      <c r="AA36" s="77" t="str">
        <f t="shared" si="7"/>
        <v>..</v>
      </c>
      <c r="AB36" s="76" t="str">
        <f t="shared" si="7"/>
        <v>..</v>
      </c>
      <c r="AD36" s="40">
        <f t="shared" si="8"/>
        <v>100</v>
      </c>
      <c r="AE36" s="38">
        <f t="shared" si="8"/>
        <v>102.21209203646531</v>
      </c>
      <c r="AF36" s="39" t="str">
        <f t="shared" si="8"/>
        <v>..</v>
      </c>
      <c r="AG36" s="40">
        <f t="shared" si="8"/>
        <v>102.21209203646531</v>
      </c>
      <c r="AH36" s="46">
        <f t="shared" si="8"/>
        <v>127.20592235662278</v>
      </c>
      <c r="AI36" s="38">
        <f t="shared" si="8"/>
        <v>116.80126829855382</v>
      </c>
      <c r="AJ36" s="39" t="str">
        <f t="shared" si="8"/>
        <v>..</v>
      </c>
      <c r="AK36" s="40" t="str">
        <f t="shared" si="8"/>
        <v>..</v>
      </c>
      <c r="AL36" s="46">
        <f>IF(ISERROR((AL9/$AD9)*100),"..",(AL9/$AD9)*100)</f>
        <v>129.61681095696375</v>
      </c>
      <c r="AM36" s="38">
        <f t="shared" si="8"/>
        <v>132.21186648360879</v>
      </c>
      <c r="AN36" s="76" t="str">
        <f t="shared" si="8"/>
        <v>..</v>
      </c>
      <c r="AO36" s="77" t="str">
        <f t="shared" si="8"/>
        <v>..</v>
      </c>
      <c r="AP36" s="76" t="str">
        <f t="shared" si="8"/>
        <v>..</v>
      </c>
      <c r="AQ36" s="16"/>
    </row>
    <row r="37" spans="1:43">
      <c r="A37" s="9">
        <v>2003</v>
      </c>
      <c r="B37" s="25">
        <f t="shared" si="6"/>
        <v>100</v>
      </c>
      <c r="C37" s="38">
        <f t="shared" si="6"/>
        <v>102.25587703826413</v>
      </c>
      <c r="D37" s="39" t="str">
        <f t="shared" si="6"/>
        <v>..</v>
      </c>
      <c r="E37" s="40">
        <f t="shared" si="6"/>
        <v>102.25587703826413</v>
      </c>
      <c r="F37" s="46">
        <f t="shared" si="6"/>
        <v>132.34024426567086</v>
      </c>
      <c r="G37" s="38">
        <f t="shared" si="6"/>
        <v>123.33557183133736</v>
      </c>
      <c r="H37" s="39" t="str">
        <f t="shared" si="6"/>
        <v>..</v>
      </c>
      <c r="I37" s="40" t="str">
        <f t="shared" si="6"/>
        <v>..</v>
      </c>
      <c r="J37" s="46">
        <f t="shared" si="6"/>
        <v>118.4658803833059</v>
      </c>
      <c r="K37" s="38">
        <f t="shared" si="6"/>
        <v>145.20409749727145</v>
      </c>
      <c r="L37" s="76" t="str">
        <f t="shared" si="6"/>
        <v>..</v>
      </c>
      <c r="M37" s="77" t="str">
        <f t="shared" si="6"/>
        <v>..</v>
      </c>
      <c r="N37" s="78" t="str">
        <f t="shared" si="6"/>
        <v>..</v>
      </c>
      <c r="P37" s="40">
        <f t="shared" si="7"/>
        <v>100</v>
      </c>
      <c r="Q37" s="38">
        <f t="shared" si="7"/>
        <v>104.38152128224807</v>
      </c>
      <c r="R37" s="39" t="str">
        <f t="shared" si="7"/>
        <v>..</v>
      </c>
      <c r="S37" s="40">
        <f t="shared" si="7"/>
        <v>104.38152128224807</v>
      </c>
      <c r="T37" s="46">
        <f t="shared" si="7"/>
        <v>120.27257761852222</v>
      </c>
      <c r="U37" s="38" t="str">
        <f t="shared" si="7"/>
        <v>..</v>
      </c>
      <c r="V37" s="39" t="str">
        <f t="shared" si="7"/>
        <v>..</v>
      </c>
      <c r="W37" s="40" t="str">
        <f t="shared" si="7"/>
        <v>..</v>
      </c>
      <c r="X37" s="46">
        <f t="shared" si="7"/>
        <v>121.38471270015101</v>
      </c>
      <c r="Y37" s="38" t="str">
        <f t="shared" si="7"/>
        <v>..</v>
      </c>
      <c r="Z37" s="76" t="str">
        <f t="shared" si="7"/>
        <v>..</v>
      </c>
      <c r="AA37" s="77" t="str">
        <f t="shared" si="7"/>
        <v>..</v>
      </c>
      <c r="AB37" s="76" t="str">
        <f t="shared" si="7"/>
        <v>..</v>
      </c>
      <c r="AD37" s="40">
        <f t="shared" si="8"/>
        <v>100</v>
      </c>
      <c r="AE37" s="38">
        <f t="shared" si="8"/>
        <v>102.2217022291283</v>
      </c>
      <c r="AF37" s="39" t="str">
        <f t="shared" si="8"/>
        <v>..</v>
      </c>
      <c r="AG37" s="40">
        <f t="shared" si="8"/>
        <v>102.2217022291283</v>
      </c>
      <c r="AH37" s="46">
        <f t="shared" si="8"/>
        <v>134.86138335425696</v>
      </c>
      <c r="AI37" s="38">
        <f t="shared" si="8"/>
        <v>118.88648982456293</v>
      </c>
      <c r="AJ37" s="39" t="str">
        <f t="shared" si="8"/>
        <v>..</v>
      </c>
      <c r="AK37" s="40" t="str">
        <f t="shared" si="8"/>
        <v>..</v>
      </c>
      <c r="AL37" s="46">
        <f t="shared" si="8"/>
        <v>114.12185078021335</v>
      </c>
      <c r="AM37" s="38">
        <f t="shared" si="8"/>
        <v>144.09279124487568</v>
      </c>
      <c r="AN37" s="76" t="str">
        <f t="shared" si="8"/>
        <v>..</v>
      </c>
      <c r="AO37" s="77" t="str">
        <f t="shared" si="8"/>
        <v>..</v>
      </c>
      <c r="AP37" s="76" t="str">
        <f t="shared" si="8"/>
        <v>..</v>
      </c>
      <c r="AQ37" s="16"/>
    </row>
    <row r="38" spans="1:43">
      <c r="A38" s="9">
        <v>2004</v>
      </c>
      <c r="B38" s="25">
        <f t="shared" si="6"/>
        <v>100</v>
      </c>
      <c r="C38" s="38">
        <f t="shared" si="6"/>
        <v>102.39733680443301</v>
      </c>
      <c r="D38" s="39" t="str">
        <f t="shared" si="6"/>
        <v>..</v>
      </c>
      <c r="E38" s="40">
        <f t="shared" si="6"/>
        <v>102.39733680443301</v>
      </c>
      <c r="F38" s="46">
        <f t="shared" si="6"/>
        <v>132.13331991473544</v>
      </c>
      <c r="G38" s="38">
        <f t="shared" si="6"/>
        <v>121.93426868499455</v>
      </c>
      <c r="H38" s="39" t="str">
        <f t="shared" si="6"/>
        <v>..</v>
      </c>
      <c r="I38" s="40" t="str">
        <f t="shared" si="6"/>
        <v>..</v>
      </c>
      <c r="J38" s="46">
        <f t="shared" si="6"/>
        <v>121.54478333423764</v>
      </c>
      <c r="K38" s="38">
        <f t="shared" si="6"/>
        <v>143.75270856440287</v>
      </c>
      <c r="L38" s="76" t="str">
        <f t="shared" si="6"/>
        <v>..</v>
      </c>
      <c r="M38" s="77" t="str">
        <f t="shared" si="6"/>
        <v>..</v>
      </c>
      <c r="N38" s="78" t="str">
        <f t="shared" si="6"/>
        <v>..</v>
      </c>
      <c r="P38" s="40">
        <f t="shared" si="7"/>
        <v>100</v>
      </c>
      <c r="Q38" s="38">
        <f t="shared" si="7"/>
        <v>104.59487824832496</v>
      </c>
      <c r="R38" s="39" t="str">
        <f t="shared" si="7"/>
        <v>..</v>
      </c>
      <c r="S38" s="40">
        <f t="shared" si="7"/>
        <v>104.59487824832496</v>
      </c>
      <c r="T38" s="46">
        <f t="shared" si="7"/>
        <v>125.10456310231844</v>
      </c>
      <c r="U38" s="38" t="str">
        <f t="shared" si="7"/>
        <v>..</v>
      </c>
      <c r="V38" s="39" t="str">
        <f t="shared" si="7"/>
        <v>..</v>
      </c>
      <c r="W38" s="40" t="str">
        <f t="shared" si="7"/>
        <v>..</v>
      </c>
      <c r="X38" s="46">
        <f t="shared" si="7"/>
        <v>120.60526816601234</v>
      </c>
      <c r="Y38" s="38" t="str">
        <f t="shared" si="7"/>
        <v>..</v>
      </c>
      <c r="Z38" s="76" t="str">
        <f t="shared" si="7"/>
        <v>..</v>
      </c>
      <c r="AA38" s="77" t="str">
        <f t="shared" si="7"/>
        <v>..</v>
      </c>
      <c r="AB38" s="76" t="str">
        <f t="shared" si="7"/>
        <v>..</v>
      </c>
      <c r="AD38" s="40">
        <f t="shared" si="8"/>
        <v>100</v>
      </c>
      <c r="AE38" s="38">
        <f t="shared" si="8"/>
        <v>102.49671502442403</v>
      </c>
      <c r="AF38" s="39" t="str">
        <f t="shared" si="8"/>
        <v>..</v>
      </c>
      <c r="AG38" s="40">
        <f t="shared" si="8"/>
        <v>102.49671502442403</v>
      </c>
      <c r="AH38" s="46">
        <f t="shared" si="8"/>
        <v>131.88815246656412</v>
      </c>
      <c r="AI38" s="38">
        <f t="shared" si="8"/>
        <v>116.51321888041268</v>
      </c>
      <c r="AJ38" s="39" t="str">
        <f t="shared" si="8"/>
        <v>..</v>
      </c>
      <c r="AK38" s="40" t="str">
        <f t="shared" si="8"/>
        <v>..</v>
      </c>
      <c r="AL38" s="46">
        <f t="shared" si="8"/>
        <v>118.7590345879044</v>
      </c>
      <c r="AM38" s="38">
        <f t="shared" si="8"/>
        <v>140.93808386233638</v>
      </c>
      <c r="AN38" s="76" t="str">
        <f t="shared" si="8"/>
        <v>..</v>
      </c>
      <c r="AO38" s="77" t="str">
        <f t="shared" si="8"/>
        <v>..</v>
      </c>
      <c r="AP38" s="76" t="str">
        <f t="shared" si="8"/>
        <v>..</v>
      </c>
      <c r="AQ38" s="16"/>
    </row>
    <row r="39" spans="1:43">
      <c r="A39" s="9">
        <v>2005</v>
      </c>
      <c r="B39" s="25">
        <f t="shared" si="6"/>
        <v>100</v>
      </c>
      <c r="C39" s="38">
        <f t="shared" si="6"/>
        <v>102.39934598361043</v>
      </c>
      <c r="D39" s="39" t="str">
        <f t="shared" si="6"/>
        <v>..</v>
      </c>
      <c r="E39" s="40">
        <f t="shared" si="6"/>
        <v>102.39934598361043</v>
      </c>
      <c r="F39" s="46">
        <f t="shared" si="6"/>
        <v>134.62732502771655</v>
      </c>
      <c r="G39" s="38">
        <f t="shared" si="6"/>
        <v>127.6567520140911</v>
      </c>
      <c r="H39" s="39" t="str">
        <f t="shared" si="6"/>
        <v>..</v>
      </c>
      <c r="I39" s="40" t="str">
        <f t="shared" si="6"/>
        <v>..</v>
      </c>
      <c r="J39" s="46">
        <f t="shared" si="6"/>
        <v>124.17668864380585</v>
      </c>
      <c r="K39" s="38">
        <f t="shared" si="6"/>
        <v>145.0576162663547</v>
      </c>
      <c r="L39" s="76" t="str">
        <f t="shared" si="6"/>
        <v>..</v>
      </c>
      <c r="M39" s="77" t="str">
        <f t="shared" si="6"/>
        <v>..</v>
      </c>
      <c r="N39" s="78" t="str">
        <f t="shared" si="6"/>
        <v>..</v>
      </c>
      <c r="P39" s="40">
        <f t="shared" si="7"/>
        <v>100</v>
      </c>
      <c r="Q39" s="38">
        <f t="shared" si="7"/>
        <v>103.89711221785049</v>
      </c>
      <c r="R39" s="39" t="str">
        <f t="shared" si="7"/>
        <v>..</v>
      </c>
      <c r="S39" s="40">
        <f t="shared" si="7"/>
        <v>103.89711221785049</v>
      </c>
      <c r="T39" s="46">
        <f t="shared" si="7"/>
        <v>130.25541737906755</v>
      </c>
      <c r="U39" s="38" t="str">
        <f t="shared" si="7"/>
        <v>..</v>
      </c>
      <c r="V39" s="39" t="str">
        <f t="shared" si="7"/>
        <v>..</v>
      </c>
      <c r="W39" s="40" t="str">
        <f t="shared" si="7"/>
        <v>..</v>
      </c>
      <c r="X39" s="46">
        <f t="shared" si="7"/>
        <v>128.38083029392192</v>
      </c>
      <c r="Y39" s="38" t="str">
        <f t="shared" si="7"/>
        <v>..</v>
      </c>
      <c r="Z39" s="76" t="str">
        <f t="shared" si="7"/>
        <v>..</v>
      </c>
      <c r="AA39" s="77" t="str">
        <f t="shared" si="7"/>
        <v>..</v>
      </c>
      <c r="AB39" s="76" t="str">
        <f t="shared" si="7"/>
        <v>..</v>
      </c>
      <c r="AD39" s="40">
        <f t="shared" si="8"/>
        <v>100</v>
      </c>
      <c r="AE39" s="38">
        <f t="shared" si="8"/>
        <v>102.34148114259985</v>
      </c>
      <c r="AF39" s="39" t="str">
        <f t="shared" si="8"/>
        <v>..</v>
      </c>
      <c r="AG39" s="40">
        <f t="shared" si="8"/>
        <v>102.34148114259985</v>
      </c>
      <c r="AH39" s="46">
        <f t="shared" si="8"/>
        <v>132.05706074931214</v>
      </c>
      <c r="AI39" s="38">
        <f t="shared" si="8"/>
        <v>121.61136241664776</v>
      </c>
      <c r="AJ39" s="39" t="str">
        <f t="shared" si="8"/>
        <v>..</v>
      </c>
      <c r="AK39" s="40" t="str">
        <f t="shared" si="8"/>
        <v>..</v>
      </c>
      <c r="AL39" s="46">
        <f t="shared" si="8"/>
        <v>125.13731109715584</v>
      </c>
      <c r="AM39" s="38">
        <f t="shared" si="8"/>
        <v>138.39109735559182</v>
      </c>
      <c r="AN39" s="76" t="str">
        <f t="shared" si="8"/>
        <v>..</v>
      </c>
      <c r="AO39" s="77" t="str">
        <f t="shared" si="8"/>
        <v>..</v>
      </c>
      <c r="AP39" s="76" t="str">
        <f t="shared" si="8"/>
        <v>..</v>
      </c>
      <c r="AQ39" s="16"/>
    </row>
    <row r="40" spans="1:43">
      <c r="A40" s="9">
        <v>2006</v>
      </c>
      <c r="B40" s="25">
        <f t="shared" si="6"/>
        <v>100</v>
      </c>
      <c r="C40" s="38">
        <f t="shared" si="6"/>
        <v>102.35947327631034</v>
      </c>
      <c r="D40" s="39" t="str">
        <f t="shared" si="6"/>
        <v>..</v>
      </c>
      <c r="E40" s="40">
        <f t="shared" si="6"/>
        <v>102.35947327631034</v>
      </c>
      <c r="F40" s="46">
        <f t="shared" si="6"/>
        <v>132.52647167099013</v>
      </c>
      <c r="G40" s="38">
        <f t="shared" si="6"/>
        <v>124.42681410674268</v>
      </c>
      <c r="H40" s="39" t="str">
        <f t="shared" si="6"/>
        <v>..</v>
      </c>
      <c r="I40" s="40" t="str">
        <f t="shared" si="6"/>
        <v>..</v>
      </c>
      <c r="J40" s="46">
        <f t="shared" si="6"/>
        <v>121.68724549644512</v>
      </c>
      <c r="K40" s="38">
        <f t="shared" si="6"/>
        <v>141.66235079085908</v>
      </c>
      <c r="L40" s="76" t="str">
        <f t="shared" si="6"/>
        <v>..</v>
      </c>
      <c r="M40" s="77" t="str">
        <f t="shared" si="6"/>
        <v>..</v>
      </c>
      <c r="N40" s="78" t="str">
        <f t="shared" si="6"/>
        <v>..</v>
      </c>
      <c r="P40" s="40">
        <f t="shared" si="7"/>
        <v>100</v>
      </c>
      <c r="Q40" s="38">
        <f t="shared" si="7"/>
        <v>103.52356730625721</v>
      </c>
      <c r="R40" s="39" t="str">
        <f t="shared" si="7"/>
        <v>..</v>
      </c>
      <c r="S40" s="40">
        <f t="shared" si="7"/>
        <v>103.52356730625721</v>
      </c>
      <c r="T40" s="46">
        <f t="shared" si="7"/>
        <v>133.61543856512611</v>
      </c>
      <c r="U40" s="38" t="str">
        <f t="shared" si="7"/>
        <v>..</v>
      </c>
      <c r="V40" s="39" t="str">
        <f t="shared" si="7"/>
        <v>..</v>
      </c>
      <c r="W40" s="40" t="str">
        <f t="shared" si="7"/>
        <v>..</v>
      </c>
      <c r="X40" s="46">
        <f t="shared" si="7"/>
        <v>129.24457109132729</v>
      </c>
      <c r="Y40" s="38" t="str">
        <f t="shared" si="7"/>
        <v>..</v>
      </c>
      <c r="Z40" s="76" t="str">
        <f t="shared" si="7"/>
        <v>..</v>
      </c>
      <c r="AA40" s="77" t="str">
        <f t="shared" si="7"/>
        <v>..</v>
      </c>
      <c r="AB40" s="76" t="str">
        <f t="shared" si="7"/>
        <v>..</v>
      </c>
      <c r="AD40" s="40">
        <f t="shared" si="8"/>
        <v>100</v>
      </c>
      <c r="AE40" s="38">
        <f t="shared" si="8"/>
        <v>102.42909517061301</v>
      </c>
      <c r="AF40" s="39" t="str">
        <f t="shared" si="8"/>
        <v>..</v>
      </c>
      <c r="AG40" s="40">
        <f t="shared" si="8"/>
        <v>102.42909517061301</v>
      </c>
      <c r="AH40" s="46">
        <f t="shared" si="8"/>
        <v>128.4517272822992</v>
      </c>
      <c r="AI40" s="38">
        <f t="shared" si="8"/>
        <v>117.24770667373707</v>
      </c>
      <c r="AJ40" s="39" t="str">
        <f t="shared" si="8"/>
        <v>..</v>
      </c>
      <c r="AK40" s="40" t="str">
        <f t="shared" si="8"/>
        <v>..</v>
      </c>
      <c r="AL40" s="46">
        <f t="shared" si="8"/>
        <v>127.08022364267346</v>
      </c>
      <c r="AM40" s="38">
        <f t="shared" si="8"/>
        <v>134.22422983016864</v>
      </c>
      <c r="AN40" s="76" t="str">
        <f t="shared" si="8"/>
        <v>..</v>
      </c>
      <c r="AO40" s="77" t="str">
        <f t="shared" si="8"/>
        <v>..</v>
      </c>
      <c r="AP40" s="76" t="str">
        <f t="shared" si="8"/>
        <v>..</v>
      </c>
      <c r="AQ40" s="16"/>
    </row>
    <row r="41" spans="1:43">
      <c r="A41" s="9">
        <v>2007</v>
      </c>
      <c r="B41" s="25">
        <f t="shared" si="6"/>
        <v>100</v>
      </c>
      <c r="C41" s="38">
        <f t="shared" si="6"/>
        <v>102.32423166316416</v>
      </c>
      <c r="D41" s="39" t="str">
        <f t="shared" si="6"/>
        <v>..</v>
      </c>
      <c r="E41" s="40">
        <f t="shared" si="6"/>
        <v>102.32423166316416</v>
      </c>
      <c r="F41" s="46">
        <f t="shared" si="6"/>
        <v>129.85595935271229</v>
      </c>
      <c r="G41" s="38">
        <f t="shared" si="6"/>
        <v>120.93685997255955</v>
      </c>
      <c r="H41" s="39">
        <f t="shared" si="6"/>
        <v>121.16605427139542</v>
      </c>
      <c r="I41" s="40">
        <f t="shared" si="6"/>
        <v>120.50242173908319</v>
      </c>
      <c r="J41" s="46">
        <f t="shared" si="6"/>
        <v>119.42807627533223</v>
      </c>
      <c r="K41" s="38">
        <f t="shared" si="6"/>
        <v>140.16675117680259</v>
      </c>
      <c r="L41" s="76">
        <f t="shared" si="6"/>
        <v>141.11811290074144</v>
      </c>
      <c r="M41" s="77">
        <f t="shared" si="6"/>
        <v>136.11664656473823</v>
      </c>
      <c r="N41" s="78">
        <f t="shared" si="6"/>
        <v>133.06242136194697</v>
      </c>
      <c r="P41" s="40">
        <f t="shared" si="7"/>
        <v>100</v>
      </c>
      <c r="Q41" s="38">
        <f t="shared" si="7"/>
        <v>104.15698913415785</v>
      </c>
      <c r="R41" s="39" t="str">
        <f t="shared" si="7"/>
        <v>..</v>
      </c>
      <c r="S41" s="40">
        <f t="shared" si="7"/>
        <v>104.15698913415785</v>
      </c>
      <c r="T41" s="46">
        <f t="shared" si="7"/>
        <v>128.01611524937664</v>
      </c>
      <c r="U41" s="38" t="str">
        <f t="shared" si="7"/>
        <v>..</v>
      </c>
      <c r="V41" s="39" t="str">
        <f t="shared" si="7"/>
        <v>..</v>
      </c>
      <c r="W41" s="40" t="str">
        <f t="shared" si="7"/>
        <v>..</v>
      </c>
      <c r="X41" s="46">
        <f t="shared" si="7"/>
        <v>120.48637709825782</v>
      </c>
      <c r="Y41" s="38" t="str">
        <f t="shared" si="7"/>
        <v>..</v>
      </c>
      <c r="Z41" s="76" t="str">
        <f t="shared" si="7"/>
        <v>..</v>
      </c>
      <c r="AA41" s="77">
        <f t="shared" si="7"/>
        <v>139.24837736038606</v>
      </c>
      <c r="AB41" s="76">
        <f t="shared" si="7"/>
        <v>136.21333859260116</v>
      </c>
      <c r="AD41" s="40">
        <f t="shared" si="8"/>
        <v>100</v>
      </c>
      <c r="AE41" s="38">
        <f t="shared" si="8"/>
        <v>101.95064776230898</v>
      </c>
      <c r="AF41" s="39" t="str">
        <f t="shared" si="8"/>
        <v>..</v>
      </c>
      <c r="AG41" s="40">
        <f t="shared" si="8"/>
        <v>101.95064776230898</v>
      </c>
      <c r="AH41" s="46">
        <f t="shared" si="8"/>
        <v>124.58940869949248</v>
      </c>
      <c r="AI41" s="38">
        <f t="shared" si="8"/>
        <v>113.03673869866273</v>
      </c>
      <c r="AJ41" s="39" t="str">
        <f t="shared" si="8"/>
        <v>..</v>
      </c>
      <c r="AK41" s="40" t="str">
        <f t="shared" si="8"/>
        <v>..</v>
      </c>
      <c r="AL41" s="46">
        <f t="shared" si="8"/>
        <v>124.7108951790854</v>
      </c>
      <c r="AM41" s="38">
        <f t="shared" si="8"/>
        <v>131.84061659792155</v>
      </c>
      <c r="AN41" s="76">
        <f t="shared" si="8"/>
        <v>132.0066311979821</v>
      </c>
      <c r="AO41" s="77">
        <f t="shared" si="8"/>
        <v>126.79414167741569</v>
      </c>
      <c r="AP41" s="76">
        <f t="shared" si="8"/>
        <v>124.54197765841218</v>
      </c>
      <c r="AQ41" s="16"/>
    </row>
    <row r="42" spans="1:43">
      <c r="A42" s="9">
        <v>2008</v>
      </c>
      <c r="B42" s="25">
        <f t="shared" si="6"/>
        <v>100</v>
      </c>
      <c r="C42" s="38">
        <f t="shared" si="6"/>
        <v>102.33839150473749</v>
      </c>
      <c r="D42" s="39" t="str">
        <f t="shared" si="6"/>
        <v>..</v>
      </c>
      <c r="E42" s="40">
        <f t="shared" si="6"/>
        <v>102.33839150473749</v>
      </c>
      <c r="F42" s="46">
        <f t="shared" si="6"/>
        <v>130.10164999008217</v>
      </c>
      <c r="G42" s="38">
        <f t="shared" si="6"/>
        <v>124.47347415657745</v>
      </c>
      <c r="H42" s="39">
        <f t="shared" si="6"/>
        <v>125.01551831400248</v>
      </c>
      <c r="I42" s="40">
        <f t="shared" si="6"/>
        <v>123.08514090217734</v>
      </c>
      <c r="J42" s="46">
        <f t="shared" si="6"/>
        <v>121.82663788403725</v>
      </c>
      <c r="K42" s="38">
        <f t="shared" si="6"/>
        <v>138.00019628732096</v>
      </c>
      <c r="L42" s="76">
        <f t="shared" si="6"/>
        <v>137.85131772353131</v>
      </c>
      <c r="M42" s="77">
        <f t="shared" si="6"/>
        <v>138.56957659520134</v>
      </c>
      <c r="N42" s="78">
        <f t="shared" si="6"/>
        <v>131.96992675644924</v>
      </c>
      <c r="P42" s="40">
        <f t="shared" si="7"/>
        <v>100</v>
      </c>
      <c r="Q42" s="38">
        <f t="shared" si="7"/>
        <v>103.65658967042404</v>
      </c>
      <c r="R42" s="39" t="str">
        <f t="shared" si="7"/>
        <v>..</v>
      </c>
      <c r="S42" s="40">
        <f t="shared" si="7"/>
        <v>103.65658967042404</v>
      </c>
      <c r="T42" s="46">
        <f t="shared" si="7"/>
        <v>128.83805233428782</v>
      </c>
      <c r="U42" s="38" t="str">
        <f t="shared" si="7"/>
        <v>..</v>
      </c>
      <c r="V42" s="39" t="str">
        <f t="shared" si="7"/>
        <v>..</v>
      </c>
      <c r="W42" s="40" t="str">
        <f t="shared" si="7"/>
        <v>..</v>
      </c>
      <c r="X42" s="46">
        <f t="shared" si="7"/>
        <v>123.4938741648597</v>
      </c>
      <c r="Y42" s="38" t="str">
        <f t="shared" si="7"/>
        <v>..</v>
      </c>
      <c r="Z42" s="76" t="str">
        <f t="shared" si="7"/>
        <v>..</v>
      </c>
      <c r="AA42" s="77">
        <f t="shared" si="7"/>
        <v>134.24518431970642</v>
      </c>
      <c r="AB42" s="76">
        <f t="shared" si="7"/>
        <v>134.73698918115161</v>
      </c>
      <c r="AD42" s="40">
        <f t="shared" si="8"/>
        <v>100</v>
      </c>
      <c r="AE42" s="38">
        <f t="shared" si="8"/>
        <v>102.35250494674288</v>
      </c>
      <c r="AF42" s="39" t="str">
        <f t="shared" si="8"/>
        <v>..</v>
      </c>
      <c r="AG42" s="40">
        <f t="shared" si="8"/>
        <v>102.35250494674288</v>
      </c>
      <c r="AH42" s="46">
        <f t="shared" si="8"/>
        <v>123.46481971919647</v>
      </c>
      <c r="AI42" s="38">
        <f t="shared" si="8"/>
        <v>115.60706073723604</v>
      </c>
      <c r="AJ42" s="39" t="str">
        <f t="shared" si="8"/>
        <v>..</v>
      </c>
      <c r="AK42" s="40" t="str">
        <f t="shared" si="8"/>
        <v>..</v>
      </c>
      <c r="AL42" s="46">
        <f t="shared" si="8"/>
        <v>126.58200895796405</v>
      </c>
      <c r="AM42" s="38">
        <f t="shared" si="8"/>
        <v>129.17081379941956</v>
      </c>
      <c r="AN42" s="76">
        <f t="shared" si="8"/>
        <v>129.24260786300457</v>
      </c>
      <c r="AO42" s="77">
        <f t="shared" si="8"/>
        <v>127.42356380773872</v>
      </c>
      <c r="AP42" s="76">
        <f t="shared" si="8"/>
        <v>123.28641134693288</v>
      </c>
      <c r="AQ42" s="16"/>
    </row>
    <row r="43" spans="1:43">
      <c r="A43" s="9">
        <v>2009</v>
      </c>
      <c r="B43" s="25">
        <f t="shared" si="6"/>
        <v>100</v>
      </c>
      <c r="C43" s="38">
        <f t="shared" si="6"/>
        <v>101.99856015832577</v>
      </c>
      <c r="D43" s="39" t="str">
        <f t="shared" si="6"/>
        <v>..</v>
      </c>
      <c r="E43" s="40">
        <f t="shared" si="6"/>
        <v>101.99856015832577</v>
      </c>
      <c r="F43" s="46">
        <f t="shared" si="6"/>
        <v>127.08252085153605</v>
      </c>
      <c r="G43" s="38">
        <f t="shared" si="6"/>
        <v>121.86675535186846</v>
      </c>
      <c r="H43" s="39">
        <f t="shared" si="6"/>
        <v>122.16657294876723</v>
      </c>
      <c r="I43" s="40">
        <f t="shared" si="6"/>
        <v>121.21002682008452</v>
      </c>
      <c r="J43" s="46">
        <f t="shared" si="6"/>
        <v>122.00995717731182</v>
      </c>
      <c r="K43" s="38">
        <f t="shared" si="6"/>
        <v>133.50957076444504</v>
      </c>
      <c r="L43" s="76">
        <f t="shared" si="6"/>
        <v>132.41896408315469</v>
      </c>
      <c r="M43" s="77">
        <f t="shared" si="6"/>
        <v>137.86372138494238</v>
      </c>
      <c r="N43" s="78">
        <f t="shared" si="6"/>
        <v>127.51546371137712</v>
      </c>
      <c r="P43" s="40">
        <f t="shared" si="7"/>
        <v>100</v>
      </c>
      <c r="Q43" s="38">
        <f t="shared" si="7"/>
        <v>104.06090084137701</v>
      </c>
      <c r="R43" s="39" t="str">
        <f t="shared" si="7"/>
        <v>..</v>
      </c>
      <c r="S43" s="40">
        <f t="shared" si="7"/>
        <v>104.06090084137701</v>
      </c>
      <c r="T43" s="46">
        <f t="shared" si="7"/>
        <v>125.50461879256139</v>
      </c>
      <c r="U43" s="38" t="str">
        <f t="shared" si="7"/>
        <v>..</v>
      </c>
      <c r="V43" s="39" t="str">
        <f t="shared" si="7"/>
        <v>..</v>
      </c>
      <c r="W43" s="40" t="str">
        <f t="shared" si="7"/>
        <v>..</v>
      </c>
      <c r="X43" s="46">
        <f t="shared" si="7"/>
        <v>117.340183723151</v>
      </c>
      <c r="Y43" s="38" t="str">
        <f t="shared" si="7"/>
        <v>..</v>
      </c>
      <c r="Z43" s="76" t="str">
        <f t="shared" si="7"/>
        <v>..</v>
      </c>
      <c r="AA43" s="77">
        <f t="shared" si="7"/>
        <v>137.93201810682939</v>
      </c>
      <c r="AB43" s="76">
        <f t="shared" si="7"/>
        <v>138.24984935102685</v>
      </c>
      <c r="AD43" s="40">
        <f t="shared" si="8"/>
        <v>100</v>
      </c>
      <c r="AE43" s="38">
        <f t="shared" si="8"/>
        <v>101.93551529372856</v>
      </c>
      <c r="AF43" s="39" t="str">
        <f t="shared" si="8"/>
        <v>..</v>
      </c>
      <c r="AG43" s="40">
        <f t="shared" si="8"/>
        <v>101.93551529372856</v>
      </c>
      <c r="AH43" s="46">
        <f t="shared" si="8"/>
        <v>121.13883987567849</v>
      </c>
      <c r="AI43" s="38">
        <f t="shared" si="8"/>
        <v>116.21879203186477</v>
      </c>
      <c r="AJ43" s="39" t="str">
        <f t="shared" si="8"/>
        <v>..</v>
      </c>
      <c r="AK43" s="40" t="str">
        <f t="shared" si="8"/>
        <v>..</v>
      </c>
      <c r="AL43" s="46">
        <f t="shared" si="8"/>
        <v>124.21728695001551</v>
      </c>
      <c r="AM43" s="38">
        <f t="shared" si="8"/>
        <v>125.2196319115086</v>
      </c>
      <c r="AN43" s="76">
        <f t="shared" si="8"/>
        <v>125.26040326714724</v>
      </c>
      <c r="AO43" s="77">
        <f t="shared" si="8"/>
        <v>124.26301216636813</v>
      </c>
      <c r="AP43" s="76">
        <f t="shared" si="8"/>
        <v>120.97545890926429</v>
      </c>
      <c r="AQ43" s="16"/>
    </row>
    <row r="44" spans="1:43">
      <c r="A44" s="9">
        <v>2010</v>
      </c>
      <c r="B44" s="25">
        <f t="shared" si="6"/>
        <v>100</v>
      </c>
      <c r="C44" s="38">
        <f t="shared" si="6"/>
        <v>101.96892854786128</v>
      </c>
      <c r="D44" s="39" t="str">
        <f t="shared" si="6"/>
        <v>..</v>
      </c>
      <c r="E44" s="40">
        <f t="shared" si="6"/>
        <v>101.96892854786128</v>
      </c>
      <c r="F44" s="46">
        <f t="shared" si="6"/>
        <v>131.98108586846922</v>
      </c>
      <c r="G44" s="38">
        <f t="shared" si="6"/>
        <v>126.13725809465441</v>
      </c>
      <c r="H44" s="39">
        <f t="shared" si="6"/>
        <v>126.28353945593511</v>
      </c>
      <c r="I44" s="40">
        <f t="shared" si="6"/>
        <v>125.69829032662554</v>
      </c>
      <c r="J44" s="46">
        <f t="shared" si="6"/>
        <v>124.12165613557224</v>
      </c>
      <c r="K44" s="38">
        <f t="shared" si="6"/>
        <v>139.83183601606518</v>
      </c>
      <c r="L44" s="76">
        <f t="shared" si="6"/>
        <v>140.04919470877189</v>
      </c>
      <c r="M44" s="77">
        <f t="shared" si="6"/>
        <v>139.03783854456287</v>
      </c>
      <c r="N44" s="78">
        <f t="shared" si="6"/>
        <v>134.11765745082269</v>
      </c>
      <c r="P44" s="40">
        <f t="shared" si="7"/>
        <v>100</v>
      </c>
      <c r="Q44" s="38">
        <f t="shared" si="7"/>
        <v>104.16595257298698</v>
      </c>
      <c r="R44" s="39" t="str">
        <f t="shared" si="7"/>
        <v>..</v>
      </c>
      <c r="S44" s="40">
        <f t="shared" si="7"/>
        <v>104.16595257298698</v>
      </c>
      <c r="T44" s="46">
        <f t="shared" si="7"/>
        <v>127.50561661106876</v>
      </c>
      <c r="U44" s="38" t="str">
        <f t="shared" si="7"/>
        <v>..</v>
      </c>
      <c r="V44" s="39" t="str">
        <f t="shared" si="7"/>
        <v>..</v>
      </c>
      <c r="W44" s="40" t="str">
        <f t="shared" si="7"/>
        <v>..</v>
      </c>
      <c r="X44" s="46">
        <f t="shared" si="7"/>
        <v>120.03046732209313</v>
      </c>
      <c r="Y44" s="38" t="str">
        <f t="shared" si="7"/>
        <v>..</v>
      </c>
      <c r="Z44" s="76" t="str">
        <f t="shared" si="7"/>
        <v>..</v>
      </c>
      <c r="AA44" s="77">
        <f t="shared" si="7"/>
        <v>140.17294472989451</v>
      </c>
      <c r="AB44" s="76">
        <f t="shared" si="7"/>
        <v>137.79765722618299</v>
      </c>
      <c r="AD44" s="40">
        <f t="shared" si="8"/>
        <v>100</v>
      </c>
      <c r="AE44" s="38">
        <f t="shared" si="8"/>
        <v>102.07045930066769</v>
      </c>
      <c r="AF44" s="39" t="str">
        <f t="shared" si="8"/>
        <v>..</v>
      </c>
      <c r="AG44" s="40">
        <f t="shared" si="8"/>
        <v>102.07045930066769</v>
      </c>
      <c r="AH44" s="46">
        <f t="shared" si="8"/>
        <v>126.29998496595742</v>
      </c>
      <c r="AI44" s="38">
        <f t="shared" si="8"/>
        <v>119.07816786161121</v>
      </c>
      <c r="AJ44" s="39" t="str">
        <f t="shared" si="8"/>
        <v>..</v>
      </c>
      <c r="AK44" s="40" t="str">
        <f t="shared" si="8"/>
        <v>..</v>
      </c>
      <c r="AL44" s="46">
        <f t="shared" si="8"/>
        <v>120.91438772074403</v>
      </c>
      <c r="AM44" s="38">
        <f t="shared" si="8"/>
        <v>132.13886869500377</v>
      </c>
      <c r="AN44" s="76">
        <f t="shared" si="8"/>
        <v>132.17307456494549</v>
      </c>
      <c r="AO44" s="77">
        <f t="shared" si="8"/>
        <v>131.42154178164975</v>
      </c>
      <c r="AP44" s="76">
        <f t="shared" si="8"/>
        <v>126.3305353966128</v>
      </c>
      <c r="AQ44" s="16"/>
    </row>
    <row r="45" spans="1:43">
      <c r="A45" s="9">
        <v>2011</v>
      </c>
      <c r="B45" s="25">
        <f t="shared" si="6"/>
        <v>100</v>
      </c>
      <c r="C45" s="38">
        <f t="shared" si="6"/>
        <v>101.98718361687982</v>
      </c>
      <c r="D45" s="39" t="str">
        <f t="shared" si="6"/>
        <v>..</v>
      </c>
      <c r="E45" s="40">
        <f t="shared" si="6"/>
        <v>101.98718361687982</v>
      </c>
      <c r="F45" s="46">
        <f t="shared" si="6"/>
        <v>134.53021863157309</v>
      </c>
      <c r="G45" s="38">
        <f t="shared" si="6"/>
        <v>125.84185642751102</v>
      </c>
      <c r="H45" s="39">
        <f t="shared" si="6"/>
        <v>125.86973454944399</v>
      </c>
      <c r="I45" s="40">
        <f t="shared" si="6"/>
        <v>125.7545836193807</v>
      </c>
      <c r="J45" s="46">
        <f t="shared" si="6"/>
        <v>126.81397711075478</v>
      </c>
      <c r="K45" s="38">
        <f t="shared" si="6"/>
        <v>144.1776912802151</v>
      </c>
      <c r="L45" s="76">
        <f t="shared" si="6"/>
        <v>144.31616819452665</v>
      </c>
      <c r="M45" s="77">
        <f t="shared" si="6"/>
        <v>143.68526810270927</v>
      </c>
      <c r="N45" s="78">
        <f t="shared" si="6"/>
        <v>136.24394189422574</v>
      </c>
      <c r="P45" s="40">
        <f t="shared" si="7"/>
        <v>100</v>
      </c>
      <c r="Q45" s="38">
        <f t="shared" si="7"/>
        <v>103.39711827949753</v>
      </c>
      <c r="R45" s="39" t="str">
        <f t="shared" si="7"/>
        <v>..</v>
      </c>
      <c r="S45" s="40">
        <f t="shared" si="7"/>
        <v>103.39711827949753</v>
      </c>
      <c r="T45" s="46">
        <f t="shared" si="7"/>
        <v>130.27882887325782</v>
      </c>
      <c r="U45" s="38" t="str">
        <f t="shared" si="7"/>
        <v>..</v>
      </c>
      <c r="V45" s="39" t="str">
        <f t="shared" si="7"/>
        <v>..</v>
      </c>
      <c r="W45" s="40" t="str">
        <f t="shared" si="7"/>
        <v>..</v>
      </c>
      <c r="X45" s="46">
        <f t="shared" si="7"/>
        <v>125.38123565432929</v>
      </c>
      <c r="Y45" s="38" t="str">
        <f t="shared" si="7"/>
        <v>..</v>
      </c>
      <c r="Z45" s="76" t="str">
        <f t="shared" si="7"/>
        <v>..</v>
      </c>
      <c r="AA45" s="77">
        <f t="shared" si="7"/>
        <v>138.5575420408309</v>
      </c>
      <c r="AB45" s="76">
        <f t="shared" si="7"/>
        <v>136.90586837000097</v>
      </c>
      <c r="AD45" s="40">
        <f t="shared" si="8"/>
        <v>100</v>
      </c>
      <c r="AE45" s="38">
        <f t="shared" si="8"/>
        <v>102.19342064284011</v>
      </c>
      <c r="AF45" s="39" t="str">
        <f t="shared" si="8"/>
        <v>..</v>
      </c>
      <c r="AG45" s="40">
        <f t="shared" si="8"/>
        <v>102.19342064284011</v>
      </c>
      <c r="AH45" s="46">
        <f t="shared" si="8"/>
        <v>126.85416942825174</v>
      </c>
      <c r="AI45" s="38">
        <f t="shared" si="8"/>
        <v>117.13745336218156</v>
      </c>
      <c r="AJ45" s="39" t="str">
        <f t="shared" si="8"/>
        <v>..</v>
      </c>
      <c r="AK45" s="40" t="str">
        <f t="shared" si="8"/>
        <v>..</v>
      </c>
      <c r="AL45" s="46">
        <f t="shared" si="8"/>
        <v>122.65771487648406</v>
      </c>
      <c r="AM45" s="38">
        <f t="shared" si="8"/>
        <v>134.67938313806033</v>
      </c>
      <c r="AN45" s="76">
        <f t="shared" si="8"/>
        <v>134.76476336335128</v>
      </c>
      <c r="AO45" s="77">
        <f t="shared" si="8"/>
        <v>132.96493808006701</v>
      </c>
      <c r="AP45" s="76">
        <f t="shared" si="8"/>
        <v>126.80782278073978</v>
      </c>
      <c r="AQ45" s="16"/>
    </row>
    <row r="46" spans="1:43">
      <c r="A46" s="9">
        <v>2012</v>
      </c>
      <c r="B46" s="25">
        <f t="shared" si="6"/>
        <v>100</v>
      </c>
      <c r="C46" s="38">
        <f t="shared" si="6"/>
        <v>102.10201986670688</v>
      </c>
      <c r="D46" s="39" t="str">
        <f t="shared" si="6"/>
        <v>..</v>
      </c>
      <c r="E46" s="40">
        <f t="shared" si="6"/>
        <v>102.10201986670688</v>
      </c>
      <c r="F46" s="46">
        <f t="shared" si="6"/>
        <v>132.81295222602952</v>
      </c>
      <c r="G46" s="38">
        <f t="shared" si="6"/>
        <v>127.54681496928299</v>
      </c>
      <c r="H46" s="39">
        <f t="shared" si="6"/>
        <v>127.79326194872812</v>
      </c>
      <c r="I46" s="40">
        <f t="shared" si="6"/>
        <v>126.80720420836435</v>
      </c>
      <c r="J46" s="46">
        <f t="shared" si="6"/>
        <v>125.63344220582282</v>
      </c>
      <c r="K46" s="38">
        <f t="shared" si="6"/>
        <v>140.53678777914925</v>
      </c>
      <c r="L46" s="76">
        <f t="shared" si="6"/>
        <v>140.12729536373595</v>
      </c>
      <c r="M46" s="77">
        <f t="shared" si="6"/>
        <v>142.13667070388186</v>
      </c>
      <c r="N46" s="78">
        <f t="shared" si="6"/>
        <v>134.58312371857335</v>
      </c>
      <c r="P46" s="40">
        <f t="shared" si="7"/>
        <v>100</v>
      </c>
      <c r="Q46" s="38">
        <f t="shared" si="7"/>
        <v>103.15802179838225</v>
      </c>
      <c r="R46" s="39" t="str">
        <f t="shared" si="7"/>
        <v>..</v>
      </c>
      <c r="S46" s="40">
        <f t="shared" si="7"/>
        <v>103.15802179838225</v>
      </c>
      <c r="T46" s="46">
        <f t="shared" si="7"/>
        <v>126.44138668866138</v>
      </c>
      <c r="U46" s="38" t="str">
        <f t="shared" si="7"/>
        <v>..</v>
      </c>
      <c r="V46" s="39" t="str">
        <f t="shared" si="7"/>
        <v>..</v>
      </c>
      <c r="W46" s="40" t="str">
        <f t="shared" si="7"/>
        <v>..</v>
      </c>
      <c r="X46" s="46">
        <f t="shared" si="7"/>
        <v>119.87781583437148</v>
      </c>
      <c r="Y46" s="38" t="str">
        <f t="shared" si="7"/>
        <v>..</v>
      </c>
      <c r="Z46" s="76" t="str">
        <f t="shared" si="7"/>
        <v>..</v>
      </c>
      <c r="AA46" s="77">
        <f t="shared" si="7"/>
        <v>133.62654675315551</v>
      </c>
      <c r="AB46" s="76">
        <f t="shared" si="7"/>
        <v>136.82565687669504</v>
      </c>
      <c r="AD46" s="40">
        <f t="shared" si="8"/>
        <v>100</v>
      </c>
      <c r="AE46" s="38">
        <f t="shared" si="8"/>
        <v>102.38440416401846</v>
      </c>
      <c r="AF46" s="39" t="str">
        <f t="shared" si="8"/>
        <v>..</v>
      </c>
      <c r="AG46" s="40">
        <f t="shared" si="8"/>
        <v>102.38440416401846</v>
      </c>
      <c r="AH46" s="46">
        <f t="shared" si="8"/>
        <v>124.7866836187324</v>
      </c>
      <c r="AI46" s="38">
        <f t="shared" si="8"/>
        <v>118.58901689394908</v>
      </c>
      <c r="AJ46" s="39" t="str">
        <f t="shared" si="8"/>
        <v>..</v>
      </c>
      <c r="AK46" s="40" t="str">
        <f t="shared" si="8"/>
        <v>..</v>
      </c>
      <c r="AL46" s="46">
        <f t="shared" si="8"/>
        <v>117.20984627156452</v>
      </c>
      <c r="AM46" s="38">
        <f t="shared" si="8"/>
        <v>130.06590274289175</v>
      </c>
      <c r="AN46" s="76">
        <f t="shared" si="8"/>
        <v>130.08598530535721</v>
      </c>
      <c r="AO46" s="77">
        <f t="shared" si="8"/>
        <v>129.65017576899712</v>
      </c>
      <c r="AP46" s="76">
        <f t="shared" si="8"/>
        <v>124.89259278749705</v>
      </c>
      <c r="AQ46" s="16"/>
    </row>
  </sheetData>
  <mergeCells count="6">
    <mergeCell ref="B33:N33"/>
    <mergeCell ref="P33:AB33"/>
    <mergeCell ref="AD33:AP33"/>
    <mergeCell ref="B6:N6"/>
    <mergeCell ref="P6:AB6"/>
    <mergeCell ref="AD6:AP6"/>
  </mergeCells>
  <pageMargins left="0.70866141732283472" right="0.70866141732283472" top="0.74803149606299213" bottom="0.74803149606299213" header="0.31496062992125984" footer="0.31496062992125984"/>
  <pageSetup scale="55" orientation="landscape" horizontalDpi="300" verticalDpi="300" r:id="rId1"/>
  <colBreaks count="1" manualBreakCount="1">
    <brk id="29" max="1048575" man="1"/>
  </colBreaks>
</worksheet>
</file>

<file path=xl/worksheets/sheet7.xml><?xml version="1.0" encoding="utf-8"?>
<worksheet xmlns="http://schemas.openxmlformats.org/spreadsheetml/2006/main" xmlns:r="http://schemas.openxmlformats.org/officeDocument/2006/relationships">
  <dimension ref="A1:AQ46"/>
  <sheetViews>
    <sheetView zoomScaleNormal="100" workbookViewId="0"/>
  </sheetViews>
  <sheetFormatPr defaultRowHeight="15"/>
  <cols>
    <col min="1" max="1" width="11.7109375" customWidth="1"/>
    <col min="2" max="14" width="15.7109375" customWidth="1"/>
    <col min="15" max="15" width="4.7109375" customWidth="1"/>
    <col min="16" max="28" width="15.7109375" customWidth="1"/>
    <col min="29" max="29" width="4.7109375" customWidth="1"/>
    <col min="30" max="42" width="15.7109375" customWidth="1"/>
    <col min="43" max="43" width="4.7109375" customWidth="1"/>
  </cols>
  <sheetData>
    <row r="1" spans="1:43">
      <c r="B1" s="11" t="str">
        <f>ToC!B28</f>
        <v>Appendix Table 16: Labour Productivity in Oil and Gas Extraction in Canada, 2000-2012</v>
      </c>
      <c r="O1" s="72">
        <v>1</v>
      </c>
      <c r="P1" s="11" t="str">
        <f>ToC!B29</f>
        <v>Appendix Table 17: Labour Productivity in Oil and Gas Extraction in Newfoundland and Labrador, 2000-2012</v>
      </c>
      <c r="AC1" s="72">
        <v>2</v>
      </c>
      <c r="AD1" s="11" t="str">
        <f>ToC!B30</f>
        <v>Appendix Table 18: Labour Productivity in Oil and Gas Extraction in Alberta, 2000-2012</v>
      </c>
      <c r="AQ1" s="72">
        <v>3</v>
      </c>
    </row>
    <row r="3" spans="1:43" ht="75">
      <c r="A3" s="8"/>
      <c r="B3" s="21" t="s">
        <v>7</v>
      </c>
      <c r="C3" s="26" t="s">
        <v>8</v>
      </c>
      <c r="D3" s="19" t="s">
        <v>9</v>
      </c>
      <c r="E3" s="27" t="s">
        <v>0</v>
      </c>
      <c r="F3" s="41" t="s">
        <v>10</v>
      </c>
      <c r="G3" s="26" t="s">
        <v>11</v>
      </c>
      <c r="H3" s="19" t="s">
        <v>12</v>
      </c>
      <c r="I3" s="27" t="s">
        <v>13</v>
      </c>
      <c r="J3" s="41" t="s">
        <v>19</v>
      </c>
      <c r="K3" s="26" t="s">
        <v>5</v>
      </c>
      <c r="L3" s="19" t="s">
        <v>14</v>
      </c>
      <c r="M3" s="27" t="s">
        <v>6</v>
      </c>
      <c r="N3" s="19" t="s">
        <v>15</v>
      </c>
      <c r="P3" s="27" t="s">
        <v>7</v>
      </c>
      <c r="Q3" s="26" t="s">
        <v>8</v>
      </c>
      <c r="R3" s="19" t="s">
        <v>9</v>
      </c>
      <c r="S3" s="27" t="s">
        <v>0</v>
      </c>
      <c r="T3" s="41" t="s">
        <v>10</v>
      </c>
      <c r="U3" s="26" t="s">
        <v>11</v>
      </c>
      <c r="V3" s="19" t="s">
        <v>12</v>
      </c>
      <c r="W3" s="27" t="s">
        <v>13</v>
      </c>
      <c r="X3" s="41" t="s">
        <v>19</v>
      </c>
      <c r="Y3" s="26" t="s">
        <v>5</v>
      </c>
      <c r="Z3" s="19" t="s">
        <v>14</v>
      </c>
      <c r="AA3" s="27" t="s">
        <v>6</v>
      </c>
      <c r="AB3" s="19" t="s">
        <v>15</v>
      </c>
      <c r="AD3" s="27" t="s">
        <v>7</v>
      </c>
      <c r="AE3" s="26" t="s">
        <v>8</v>
      </c>
      <c r="AF3" s="19" t="s">
        <v>9</v>
      </c>
      <c r="AG3" s="27" t="s">
        <v>0</v>
      </c>
      <c r="AH3" s="41" t="s">
        <v>10</v>
      </c>
      <c r="AI3" s="26" t="s">
        <v>11</v>
      </c>
      <c r="AJ3" s="19" t="s">
        <v>12</v>
      </c>
      <c r="AK3" s="27" t="s">
        <v>13</v>
      </c>
      <c r="AL3" s="41" t="s">
        <v>19</v>
      </c>
      <c r="AM3" s="26" t="s">
        <v>5</v>
      </c>
      <c r="AN3" s="19" t="s">
        <v>14</v>
      </c>
      <c r="AO3" s="27" t="s">
        <v>6</v>
      </c>
      <c r="AP3" s="19" t="s">
        <v>15</v>
      </c>
    </row>
    <row r="4" spans="1:43">
      <c r="A4" s="12" t="s">
        <v>35</v>
      </c>
      <c r="B4" s="22" t="s">
        <v>1</v>
      </c>
      <c r="C4" s="28" t="s">
        <v>1</v>
      </c>
      <c r="D4" s="6" t="s">
        <v>1</v>
      </c>
      <c r="E4" s="29" t="s">
        <v>1</v>
      </c>
      <c r="F4" s="42">
        <v>21</v>
      </c>
      <c r="G4" s="28">
        <v>211</v>
      </c>
      <c r="H4" s="6">
        <v>211113</v>
      </c>
      <c r="I4" s="29">
        <v>211114</v>
      </c>
      <c r="J4" s="42">
        <v>212</v>
      </c>
      <c r="K4" s="28">
        <v>213</v>
      </c>
      <c r="L4" s="6" t="s">
        <v>1</v>
      </c>
      <c r="M4" s="29" t="s">
        <v>1</v>
      </c>
      <c r="N4" s="6" t="s">
        <v>1</v>
      </c>
      <c r="P4" s="29" t="s">
        <v>1</v>
      </c>
      <c r="Q4" s="28" t="s">
        <v>1</v>
      </c>
      <c r="R4" s="6" t="s">
        <v>1</v>
      </c>
      <c r="S4" s="29" t="s">
        <v>1</v>
      </c>
      <c r="T4" s="42">
        <v>21</v>
      </c>
      <c r="U4" s="28">
        <v>211</v>
      </c>
      <c r="V4" s="6">
        <v>211113</v>
      </c>
      <c r="W4" s="29">
        <v>211114</v>
      </c>
      <c r="X4" s="42">
        <v>212</v>
      </c>
      <c r="Y4" s="28">
        <v>213</v>
      </c>
      <c r="Z4" s="6" t="s">
        <v>1</v>
      </c>
      <c r="AA4" s="29" t="s">
        <v>1</v>
      </c>
      <c r="AB4" s="6" t="s">
        <v>1</v>
      </c>
      <c r="AD4" s="29" t="s">
        <v>1</v>
      </c>
      <c r="AE4" s="28" t="s">
        <v>1</v>
      </c>
      <c r="AF4" s="6" t="s">
        <v>1</v>
      </c>
      <c r="AG4" s="29" t="s">
        <v>1</v>
      </c>
      <c r="AH4" s="42">
        <v>21</v>
      </c>
      <c r="AI4" s="28">
        <v>211</v>
      </c>
      <c r="AJ4" s="6">
        <v>211113</v>
      </c>
      <c r="AK4" s="29">
        <v>211114</v>
      </c>
      <c r="AL4" s="42">
        <v>212</v>
      </c>
      <c r="AM4" s="28">
        <v>213</v>
      </c>
      <c r="AN4" s="6" t="s">
        <v>1</v>
      </c>
      <c r="AO4" s="29" t="s">
        <v>1</v>
      </c>
      <c r="AP4" s="6" t="s">
        <v>1</v>
      </c>
    </row>
    <row r="5" spans="1:43">
      <c r="A5" s="7"/>
      <c r="B5" s="23" t="s">
        <v>23</v>
      </c>
      <c r="C5" s="30" t="s">
        <v>24</v>
      </c>
      <c r="D5" s="31" t="s">
        <v>25</v>
      </c>
      <c r="E5" s="32" t="s">
        <v>37</v>
      </c>
      <c r="F5" s="43" t="s">
        <v>56</v>
      </c>
      <c r="G5" s="30" t="s">
        <v>57</v>
      </c>
      <c r="H5" s="31" t="s">
        <v>28</v>
      </c>
      <c r="I5" s="32" t="s">
        <v>29</v>
      </c>
      <c r="J5" s="43" t="s">
        <v>30</v>
      </c>
      <c r="K5" s="30" t="s">
        <v>58</v>
      </c>
      <c r="L5" s="31" t="s">
        <v>33</v>
      </c>
      <c r="M5" s="32" t="s">
        <v>34</v>
      </c>
      <c r="N5" s="20" t="s">
        <v>59</v>
      </c>
      <c r="P5" s="63" t="s">
        <v>23</v>
      </c>
      <c r="Q5" s="30" t="s">
        <v>24</v>
      </c>
      <c r="R5" s="31" t="s">
        <v>25</v>
      </c>
      <c r="S5" s="32" t="s">
        <v>37</v>
      </c>
      <c r="T5" s="43" t="s">
        <v>56</v>
      </c>
      <c r="U5" s="30" t="s">
        <v>57</v>
      </c>
      <c r="V5" s="31" t="s">
        <v>28</v>
      </c>
      <c r="W5" s="32" t="s">
        <v>29</v>
      </c>
      <c r="X5" s="43" t="s">
        <v>30</v>
      </c>
      <c r="Y5" s="30" t="s">
        <v>58</v>
      </c>
      <c r="Z5" s="31" t="s">
        <v>33</v>
      </c>
      <c r="AA5" s="32" t="s">
        <v>34</v>
      </c>
      <c r="AB5" s="20" t="s">
        <v>59</v>
      </c>
      <c r="AD5" s="63" t="s">
        <v>23</v>
      </c>
      <c r="AE5" s="30" t="s">
        <v>24</v>
      </c>
      <c r="AF5" s="31" t="s">
        <v>25</v>
      </c>
      <c r="AG5" s="32" t="s">
        <v>37</v>
      </c>
      <c r="AH5" s="43" t="s">
        <v>56</v>
      </c>
      <c r="AI5" s="30" t="s">
        <v>57</v>
      </c>
      <c r="AJ5" s="31" t="s">
        <v>28</v>
      </c>
      <c r="AK5" s="32" t="s">
        <v>29</v>
      </c>
      <c r="AL5" s="43" t="s">
        <v>30</v>
      </c>
      <c r="AM5" s="30" t="s">
        <v>58</v>
      </c>
      <c r="AN5" s="31" t="s">
        <v>33</v>
      </c>
      <c r="AO5" s="32" t="s">
        <v>34</v>
      </c>
      <c r="AP5" s="20" t="s">
        <v>59</v>
      </c>
    </row>
    <row r="6" spans="1:43" ht="15" customHeight="1">
      <c r="A6" s="8"/>
      <c r="B6" s="440" t="s">
        <v>55</v>
      </c>
      <c r="C6" s="441"/>
      <c r="D6" s="441"/>
      <c r="E6" s="441"/>
      <c r="F6" s="441"/>
      <c r="G6" s="441"/>
      <c r="H6" s="441"/>
      <c r="I6" s="441"/>
      <c r="J6" s="441"/>
      <c r="K6" s="441"/>
      <c r="L6" s="441"/>
      <c r="M6" s="441"/>
      <c r="N6" s="441"/>
      <c r="P6" s="441" t="s">
        <v>55</v>
      </c>
      <c r="Q6" s="441"/>
      <c r="R6" s="441"/>
      <c r="S6" s="441"/>
      <c r="T6" s="441"/>
      <c r="U6" s="441"/>
      <c r="V6" s="441"/>
      <c r="W6" s="441"/>
      <c r="X6" s="441"/>
      <c r="Y6" s="441"/>
      <c r="Z6" s="441"/>
      <c r="AA6" s="441"/>
      <c r="AB6" s="441"/>
      <c r="AD6" s="441" t="s">
        <v>55</v>
      </c>
      <c r="AE6" s="441"/>
      <c r="AF6" s="441"/>
      <c r="AG6" s="441"/>
      <c r="AH6" s="441"/>
      <c r="AI6" s="441"/>
      <c r="AJ6" s="441"/>
      <c r="AK6" s="441"/>
      <c r="AL6" s="441"/>
      <c r="AM6" s="441"/>
      <c r="AN6" s="441"/>
      <c r="AO6" s="441"/>
      <c r="AP6" s="441"/>
    </row>
    <row r="7" spans="1:43">
      <c r="A7" s="9">
        <v>2000</v>
      </c>
      <c r="B7" s="52">
        <f>IF(ISERROR((RGDP!B7/HoursWorked!B7)),"..",(RGDP!B7/HoursWorked!B7))</f>
        <v>46.124301459189077</v>
      </c>
      <c r="C7" s="53">
        <f>IF(ISERROR((RGDP!C7/HoursWorked!C7)),"..",(RGDP!C7/HoursWorked!C7))</f>
        <v>47.451094493647304</v>
      </c>
      <c r="D7" s="54" t="str">
        <f>IF(ISERROR((RGDP!D7/HoursWorked!D7)),"..",(RGDP!D7/HoursWorked!D7))</f>
        <v>..</v>
      </c>
      <c r="E7" s="55">
        <f>IF(ISERROR((RGDP!E7/HoursWorked!E7)),"..",(RGDP!E7/HoursWorked!E7))</f>
        <v>43.725293133239965</v>
      </c>
      <c r="F7" s="60">
        <f>IF(ISERROR((RGDP!F7/HoursWorked!F7)),"..",(RGDP!F7/HoursWorked!F7))</f>
        <v>348.8187727295267</v>
      </c>
      <c r="G7" s="61">
        <f>IF(ISERROR((RGDP!G7/HoursWorked!G7)),"..",(RGDP!G7/HoursWorked!G7))</f>
        <v>1419.1375345403626</v>
      </c>
      <c r="H7" s="57" t="str">
        <f>IF(ISERROR((RGDP!H7/HoursWorked!H7)),"..",(RGDP!H7/HoursWorked!H7))</f>
        <v>..</v>
      </c>
      <c r="I7" s="58" t="str">
        <f>IF(ISERROR((RGDP!I7/HoursWorked!I7)),"..",(RGDP!I7/HoursWorked!I7))</f>
        <v>..</v>
      </c>
      <c r="J7" s="60">
        <f>IF(ISERROR((RGDP!J7/HoursWorked!J7)),"..",(RGDP!J7/HoursWorked!J7))</f>
        <v>233.91479159147522</v>
      </c>
      <c r="K7" s="61">
        <f>IF(ISERROR((RGDP!K7/HoursWorked!K7)),"..",(RGDP!K7/HoursWorked!K7))</f>
        <v>46.003168077745165</v>
      </c>
      <c r="L7" s="57" t="str">
        <f>IF(ISERROR((RGDP!L7/HoursWorked!L7)),"..",(RGDP!L7/HoursWorked!L7))</f>
        <v>..</v>
      </c>
      <c r="M7" s="58" t="str">
        <f>IF(ISERROR((RGDP!M7/HoursWorked!M7)),"..",(RGDP!M7/HoursWorked!M7))</f>
        <v>..</v>
      </c>
      <c r="N7" s="59" t="str">
        <f>IF(ISERROR((RGDP!N7/HoursWorked!N7)),"..",(RGDP!N7/HoursWorked!N7))</f>
        <v>..</v>
      </c>
      <c r="P7" s="55">
        <f>IF(ISERROR((RGDP!P7/HoursWorked!P7)),"..",(RGDP!P7/HoursWorked!P7))</f>
        <v>55.185296548680938</v>
      </c>
      <c r="Q7" s="61">
        <f>IF(ISERROR((RGDP!Q7/HoursWorked!Q7)),"..",(RGDP!Q7/HoursWorked!Q7))</f>
        <v>60.563903586494256</v>
      </c>
      <c r="R7" s="54" t="str">
        <f>IF(ISERROR((RGDP!R7/HoursWorked!R7)),"..",(RGDP!R7/HoursWorked!R7))</f>
        <v>..</v>
      </c>
      <c r="S7" s="55">
        <f>IF(ISERROR((RGDP!S7/HoursWorked!S7)),"..",(RGDP!S7/HoursWorked!S7))</f>
        <v>56.418995352228855</v>
      </c>
      <c r="T7" s="55">
        <f>IF(ISERROR((RGDP!T7/HoursWorked!T7)),"..",(RGDP!T7/HoursWorked!T7))</f>
        <v>646.31125109826553</v>
      </c>
      <c r="U7" s="61" t="str">
        <f>IF(ISERROR((RGDP!U7/HoursWorked!U7)),"..",(RGDP!U7/HoursWorked!U7))</f>
        <v>..</v>
      </c>
      <c r="V7" s="54" t="str">
        <f>IF(ISERROR((RGDP!V7/HoursWorked!V7)),"..",(RGDP!V7/HoursWorked!V7))</f>
        <v>..</v>
      </c>
      <c r="W7" s="55" t="str">
        <f>IF(ISERROR((RGDP!W7/HoursWorked!W7)),"..",(RGDP!W7/HoursWorked!W7))</f>
        <v>..</v>
      </c>
      <c r="X7" s="55">
        <f>IF(ISERROR((RGDP!X7/HoursWorked!X7)),"..",(RGDP!X7/HoursWorked!X7))</f>
        <v>259.69599482557783</v>
      </c>
      <c r="Y7" s="53" t="str">
        <f>IF(ISERROR((RGDP!Y7/HoursWorked!Y7)),"..",(RGDP!Y7/HoursWorked!Y7))</f>
        <v>..</v>
      </c>
      <c r="Z7" s="57" t="str">
        <f>IF(ISERROR((RGDP!Z7/HoursWorked!Z7)),"..",(RGDP!Z7/HoursWorked!Z7))</f>
        <v>..</v>
      </c>
      <c r="AA7" s="58" t="str">
        <f>IF(ISERROR((RGDP!AA7/HoursWorked!AA7)),"..",(RGDP!AA7/HoursWorked!AA7))</f>
        <v>..</v>
      </c>
      <c r="AB7" s="57" t="str">
        <f>IF(ISERROR((RGDP!AB7/HoursWorked!AB7)),"..",(RGDP!AB7/HoursWorked!AB7))</f>
        <v>..</v>
      </c>
      <c r="AD7" s="55">
        <f>IF(ISERROR((RGDP!AD7/HoursWorked!AD7)),"..",(RGDP!AD7/HoursWorked!AD7))</f>
        <v>64.966269555117989</v>
      </c>
      <c r="AE7" s="61">
        <f>IF(ISERROR((RGDP!AE7/HoursWorked!AE7)),"..",(RGDP!AE7/HoursWorked!AE7))</f>
        <v>69.23952170184775</v>
      </c>
      <c r="AF7" s="57" t="str">
        <f>IF(ISERROR((RGDP!AF7/HoursWorked!AF7)),"..",(RGDP!AF7/HoursWorked!AF7))</f>
        <v>..</v>
      </c>
      <c r="AG7" s="55">
        <f>IF(ISERROR((RGDP!AG7/HoursWorked!AG7)),"..",(RGDP!AG7/HoursWorked!AG7))</f>
        <v>65.176642076244121</v>
      </c>
      <c r="AH7" s="55">
        <f>IF(ISERROR((RGDP!AH7/HoursWorked!AH7)),"..",(RGDP!AH7/HoursWorked!AH7))</f>
        <v>386.50965104655529</v>
      </c>
      <c r="AI7" s="61">
        <f>IF(ISERROR((RGDP!AI7/HoursWorked!AI7)),"..",(RGDP!AI7/HoursWorked!AI7))</f>
        <v>1317.2497355315384</v>
      </c>
      <c r="AJ7" s="54" t="str">
        <f>IF(ISERROR((RGDP!AJ7/HoursWorked!AJ7)),"..",(RGDP!AJ7/HoursWorked!AJ7))</f>
        <v>..</v>
      </c>
      <c r="AK7" s="55" t="str">
        <f>IF(ISERROR((RGDP!AK7/HoursWorked!AK7)),"..",(RGDP!AK7/HoursWorked!AK7))</f>
        <v>..</v>
      </c>
      <c r="AL7" s="56">
        <f>IF(ISERROR((RGDP!AL7/HoursWorked!AL7)),"..",(RGDP!AL7/HoursWorked!AL7))</f>
        <v>119.22921076887427</v>
      </c>
      <c r="AM7" s="61">
        <f>IF(ISERROR((RGDP!AM7/HoursWorked!AM7)),"..",(RGDP!AM7/HoursWorked!AM7))</f>
        <v>38.698401198319729</v>
      </c>
      <c r="AN7" s="57" t="str">
        <f>IF(ISERROR((RGDP!AN7/HoursWorked!AN7)),"..",(RGDP!AN7/HoursWorked!AN7))</f>
        <v>..</v>
      </c>
      <c r="AO7" s="58" t="str">
        <f>IF(ISERROR((RGDP!AO7/HoursWorked!AO7)),"..",(RGDP!AO7/HoursWorked!AO7))</f>
        <v>..</v>
      </c>
      <c r="AP7" s="57" t="str">
        <f>IF(ISERROR((RGDP!AP7/HoursWorked!AP7)),"..",(RGDP!AP7/HoursWorked!AP7))</f>
        <v>..</v>
      </c>
      <c r="AQ7" s="16"/>
    </row>
    <row r="8" spans="1:43">
      <c r="A8" s="9">
        <v>2001</v>
      </c>
      <c r="B8" s="52">
        <f>IF(ISERROR((RGDP!B8/HoursWorked!B8)),"..",(RGDP!B8/HoursWorked!B8))</f>
        <v>46.498437081393341</v>
      </c>
      <c r="C8" s="53">
        <f>IF(ISERROR((RGDP!C8/HoursWorked!C8)),"..",(RGDP!C8/HoursWorked!C8))</f>
        <v>47.907252432804562</v>
      </c>
      <c r="D8" s="54" t="str">
        <f>IF(ISERROR((RGDP!D8/HoursWorked!D8)),"..",(RGDP!D8/HoursWorked!D8))</f>
        <v>..</v>
      </c>
      <c r="E8" s="55">
        <f>IF(ISERROR((RGDP!E8/HoursWorked!E8)),"..",(RGDP!E8/HoursWorked!E8))</f>
        <v>44.102787464866893</v>
      </c>
      <c r="F8" s="60">
        <f>IF(ISERROR((RGDP!F8/HoursWorked!F8)),"..",(RGDP!F8/HoursWorked!F8))</f>
        <v>330.4130532238662</v>
      </c>
      <c r="G8" s="61">
        <f>IF(ISERROR((RGDP!G8/HoursWorked!G8)),"..",(RGDP!G8/HoursWorked!G8))</f>
        <v>1209.0977152548428</v>
      </c>
      <c r="H8" s="57" t="str">
        <f>IF(ISERROR((RGDP!H8/HoursWorked!H8)),"..",(RGDP!H8/HoursWorked!H8))</f>
        <v>..</v>
      </c>
      <c r="I8" s="58" t="str">
        <f>IF(ISERROR((RGDP!I8/HoursWorked!I8)),"..",(RGDP!I8/HoursWorked!I8))</f>
        <v>..</v>
      </c>
      <c r="J8" s="60">
        <f>IF(ISERROR((RGDP!J8/HoursWorked!J8)),"..",(RGDP!J8/HoursWorked!J8))</f>
        <v>240.90602346265609</v>
      </c>
      <c r="K8" s="61">
        <f>IF(ISERROR((RGDP!K8/HoursWorked!K8)),"..",(RGDP!K8/HoursWorked!K8))</f>
        <v>47.292468502178245</v>
      </c>
      <c r="L8" s="57" t="str">
        <f>IF(ISERROR((RGDP!L8/HoursWorked!L8)),"..",(RGDP!L8/HoursWorked!L8))</f>
        <v>..</v>
      </c>
      <c r="M8" s="58" t="str">
        <f>IF(ISERROR((RGDP!M8/HoursWorked!M8)),"..",(RGDP!M8/HoursWorked!M8))</f>
        <v>..</v>
      </c>
      <c r="N8" s="59" t="str">
        <f>IF(ISERROR((RGDP!N8/HoursWorked!N8)),"..",(RGDP!N8/HoursWorked!N8))</f>
        <v>..</v>
      </c>
      <c r="P8" s="55">
        <f>IF(ISERROR((RGDP!P8/HoursWorked!P8)),"..",(RGDP!P8/HoursWorked!P8))</f>
        <v>53.986680316234256</v>
      </c>
      <c r="Q8" s="61">
        <f>IF(ISERROR((RGDP!Q8/HoursWorked!Q8)),"..",(RGDP!Q8/HoursWorked!Q8))</f>
        <v>58.545643107489965</v>
      </c>
      <c r="R8" s="54" t="str">
        <f>IF(ISERROR((RGDP!R8/HoursWorked!R8)),"..",(RGDP!R8/HoursWorked!R8))</f>
        <v>..</v>
      </c>
      <c r="S8" s="55">
        <f>IF(ISERROR((RGDP!S8/HoursWorked!S8)),"..",(RGDP!S8/HoursWorked!S8))</f>
        <v>54.456015591958845</v>
      </c>
      <c r="T8" s="55">
        <f>IF(ISERROR((RGDP!T8/HoursWorked!T8)),"..",(RGDP!T8/HoursWorked!T8))</f>
        <v>712.38225091527443</v>
      </c>
      <c r="U8" s="61" t="str">
        <f>IF(ISERROR((RGDP!U8/HoursWorked!U8)),"..",(RGDP!U8/HoursWorked!U8))</f>
        <v>..</v>
      </c>
      <c r="V8" s="54" t="str">
        <f>IF(ISERROR((RGDP!V8/HoursWorked!V8)),"..",(RGDP!V8/HoursWorked!V8))</f>
        <v>..</v>
      </c>
      <c r="W8" s="55" t="str">
        <f>IF(ISERROR((RGDP!W8/HoursWorked!W8)),"..",(RGDP!W8/HoursWorked!W8))</f>
        <v>..</v>
      </c>
      <c r="X8" s="55">
        <f>IF(ISERROR((RGDP!X8/HoursWorked!X8)),"..",(RGDP!X8/HoursWorked!X8))</f>
        <v>223.76139451146258</v>
      </c>
      <c r="Y8" s="53" t="str">
        <f>IF(ISERROR((RGDP!Y8/HoursWorked!Y8)),"..",(RGDP!Y8/HoursWorked!Y8))</f>
        <v>..</v>
      </c>
      <c r="Z8" s="57" t="str">
        <f>IF(ISERROR((RGDP!Z8/HoursWorked!Z8)),"..",(RGDP!Z8/HoursWorked!Z8))</f>
        <v>..</v>
      </c>
      <c r="AA8" s="58" t="str">
        <f>IF(ISERROR((RGDP!AA8/HoursWorked!AA8)),"..",(RGDP!AA8/HoursWorked!AA8))</f>
        <v>..</v>
      </c>
      <c r="AB8" s="57" t="str">
        <f>IF(ISERROR((RGDP!AB8/HoursWorked!AB8)),"..",(RGDP!AB8/HoursWorked!AB8))</f>
        <v>..</v>
      </c>
      <c r="AD8" s="55">
        <f>IF(ISERROR((RGDP!AD8/HoursWorked!AD8)),"..",(RGDP!AD8/HoursWorked!AD8))</f>
        <v>63.879213444415271</v>
      </c>
      <c r="AE8" s="61">
        <f>IF(ISERROR((RGDP!AE8/HoursWorked!AE8)),"..",(RGDP!AE8/HoursWorked!AE8))</f>
        <v>67.817038098829642</v>
      </c>
      <c r="AF8" s="57" t="str">
        <f>IF(ISERROR((RGDP!AF8/HoursWorked!AF8)),"..",(RGDP!AF8/HoursWorked!AF8))</f>
        <v>..</v>
      </c>
      <c r="AG8" s="55">
        <f>IF(ISERROR((RGDP!AG8/HoursWorked!AG8)),"..",(RGDP!AG8/HoursWorked!AG8))</f>
        <v>63.813997104413161</v>
      </c>
      <c r="AH8" s="55">
        <f>IF(ISERROR((RGDP!AH8/HoursWorked!AH8)),"..",(RGDP!AH8/HoursWorked!AH8))</f>
        <v>335.4445147075831</v>
      </c>
      <c r="AI8" s="61">
        <f>IF(ISERROR((RGDP!AI8/HoursWorked!AI8)),"..",(RGDP!AI8/HoursWorked!AI8))</f>
        <v>1063.213422037212</v>
      </c>
      <c r="AJ8" s="54" t="str">
        <f>IF(ISERROR((RGDP!AJ8/HoursWorked!AJ8)),"..",(RGDP!AJ8/HoursWorked!AJ8))</f>
        <v>..</v>
      </c>
      <c r="AK8" s="55" t="str">
        <f>IF(ISERROR((RGDP!AK8/HoursWorked!AK8)),"..",(RGDP!AK8/HoursWorked!AK8))</f>
        <v>..</v>
      </c>
      <c r="AL8" s="56">
        <f>IF(ISERROR((RGDP!AL8/HoursWorked!AL8)),"..",(RGDP!AL8/HoursWorked!AL8))</f>
        <v>108.16000069127836</v>
      </c>
      <c r="AM8" s="61">
        <f>IF(ISERROR((RGDP!AM8/HoursWorked!AM8)),"..",(RGDP!AM8/HoursWorked!AM8))</f>
        <v>40.410954409182096</v>
      </c>
      <c r="AN8" s="57" t="str">
        <f>IF(ISERROR((RGDP!AN8/HoursWorked!AN8)),"..",(RGDP!AN8/HoursWorked!AN8))</f>
        <v>..</v>
      </c>
      <c r="AO8" s="58" t="str">
        <f>IF(ISERROR((RGDP!AO8/HoursWorked!AO8)),"..",(RGDP!AO8/HoursWorked!AO8))</f>
        <v>..</v>
      </c>
      <c r="AP8" s="57" t="str">
        <f>IF(ISERROR((RGDP!AP8/HoursWorked!AP8)),"..",(RGDP!AP8/HoursWorked!AP8))</f>
        <v>..</v>
      </c>
      <c r="AQ8" s="16"/>
    </row>
    <row r="9" spans="1:43">
      <c r="A9" s="9">
        <v>2002</v>
      </c>
      <c r="B9" s="52">
        <f>IF(ISERROR((RGDP!B9/HoursWorked!B9)),"..",(RGDP!B9/HoursWorked!B9))</f>
        <v>47.136603493427181</v>
      </c>
      <c r="C9" s="53">
        <f>IF(ISERROR((RGDP!C9/HoursWorked!C9)),"..",(RGDP!C9/HoursWorked!C9))</f>
        <v>48.679498960884999</v>
      </c>
      <c r="D9" s="54" t="str">
        <f>IF(ISERROR((RGDP!D9/HoursWorked!D9)),"..",(RGDP!D9/HoursWorked!D9))</f>
        <v>..</v>
      </c>
      <c r="E9" s="55">
        <f>IF(ISERROR((RGDP!E9/HoursWorked!E9)),"..",(RGDP!E9/HoursWorked!E9))</f>
        <v>44.767364201010778</v>
      </c>
      <c r="F9" s="60">
        <f>IF(ISERROR((RGDP!F9/HoursWorked!F9)),"..",(RGDP!F9/HoursWorked!F9))</f>
        <v>358.20429186518885</v>
      </c>
      <c r="G9" s="61">
        <f>IF(ISERROR((RGDP!G9/HoursWorked!G9)),"..",(RGDP!G9/HoursWorked!G9))</f>
        <v>1309.8268350560525</v>
      </c>
      <c r="H9" s="57" t="str">
        <f>IF(ISERROR((RGDP!H9/HoursWorked!H9)),"..",(RGDP!H9/HoursWorked!H9))</f>
        <v>..</v>
      </c>
      <c r="I9" s="58" t="str">
        <f>IF(ISERROR((RGDP!I9/HoursWorked!I9)),"..",(RGDP!I9/HoursWorked!I9))</f>
        <v>..</v>
      </c>
      <c r="J9" s="60">
        <f>IF(ISERROR((RGDP!J9/HoursWorked!J9)),"..",(RGDP!J9/HoursWorked!J9))</f>
        <v>234.3937421627754</v>
      </c>
      <c r="K9" s="61">
        <f>IF(ISERROR((RGDP!K9/HoursWorked!K9)),"..",(RGDP!K9/HoursWorked!K9))</f>
        <v>48.015808183512647</v>
      </c>
      <c r="L9" s="57" t="str">
        <f>IF(ISERROR((RGDP!L9/HoursWorked!L9)),"..",(RGDP!L9/HoursWorked!L9))</f>
        <v>..</v>
      </c>
      <c r="M9" s="58" t="str">
        <f>IF(ISERROR((RGDP!M9/HoursWorked!M9)),"..",(RGDP!M9/HoursWorked!M9))</f>
        <v>..</v>
      </c>
      <c r="N9" s="59" t="str">
        <f>IF(ISERROR((RGDP!N9/HoursWorked!N9)),"..",(RGDP!N9/HoursWorked!N9))</f>
        <v>..</v>
      </c>
      <c r="P9" s="55">
        <f>IF(ISERROR((RGDP!P9/HoursWorked!P9)),"..",(RGDP!P9/HoursWorked!P9))</f>
        <v>62.330247904603532</v>
      </c>
      <c r="Q9" s="61">
        <f>IF(ISERROR((RGDP!Q9/HoursWorked!Q9)),"..",(RGDP!Q9/HoursWorked!Q9))</f>
        <v>70.669527013333408</v>
      </c>
      <c r="R9" s="54" t="str">
        <f>IF(ISERROR((RGDP!R9/HoursWorked!R9)),"..",(RGDP!R9/HoursWorked!R9))</f>
        <v>..</v>
      </c>
      <c r="S9" s="55">
        <f>IF(ISERROR((RGDP!S9/HoursWorked!S9)),"..",(RGDP!S9/HoursWorked!S9))</f>
        <v>66.425696551781755</v>
      </c>
      <c r="T9" s="55">
        <f>IF(ISERROR((RGDP!T9/HoursWorked!T9)),"..",(RGDP!T9/HoursWorked!T9))</f>
        <v>1383.3209549979749</v>
      </c>
      <c r="U9" s="61" t="str">
        <f>IF(ISERROR((RGDP!U9/HoursWorked!U9)),"..",(RGDP!U9/HoursWorked!U9))</f>
        <v>..</v>
      </c>
      <c r="V9" s="54" t="str">
        <f>IF(ISERROR((RGDP!V9/HoursWorked!V9)),"..",(RGDP!V9/HoursWorked!V9))</f>
        <v>..</v>
      </c>
      <c r="W9" s="55" t="str">
        <f>IF(ISERROR((RGDP!W9/HoursWorked!W9)),"..",(RGDP!W9/HoursWorked!W9))</f>
        <v>..</v>
      </c>
      <c r="X9" s="55">
        <f>IF(ISERROR((RGDP!X9/HoursWorked!X9)),"..",(RGDP!X9/HoursWorked!X9))</f>
        <v>251.09140415416488</v>
      </c>
      <c r="Y9" s="53" t="str">
        <f>IF(ISERROR((RGDP!Y9/HoursWorked!Y9)),"..",(RGDP!Y9/HoursWorked!Y9))</f>
        <v>..</v>
      </c>
      <c r="Z9" s="57" t="str">
        <f>IF(ISERROR((RGDP!Z9/HoursWorked!Z9)),"..",(RGDP!Z9/HoursWorked!Z9))</f>
        <v>..</v>
      </c>
      <c r="AA9" s="58" t="str">
        <f>IF(ISERROR((RGDP!AA9/HoursWorked!AA9)),"..",(RGDP!AA9/HoursWorked!AA9))</f>
        <v>..</v>
      </c>
      <c r="AB9" s="57" t="str">
        <f>IF(ISERROR((RGDP!AB9/HoursWorked!AB9)),"..",(RGDP!AB9/HoursWorked!AB9))</f>
        <v>..</v>
      </c>
      <c r="AD9" s="55">
        <f>IF(ISERROR((RGDP!AD9/HoursWorked!AD9)),"..",(RGDP!AD9/HoursWorked!AD9))</f>
        <v>64.486522986885348</v>
      </c>
      <c r="AE9" s="61">
        <f>IF(ISERROR((RGDP!AE9/HoursWorked!AE9)),"..",(RGDP!AE9/HoursWorked!AE9))</f>
        <v>68.29680225886446</v>
      </c>
      <c r="AF9" s="57" t="str">
        <f>IF(ISERROR((RGDP!AF9/HoursWorked!AF9)),"..",(RGDP!AF9/HoursWorked!AF9))</f>
        <v>..</v>
      </c>
      <c r="AG9" s="55">
        <f>IF(ISERROR((RGDP!AG9/HoursWorked!AG9)),"..",(RGDP!AG9/HoursWorked!AG9))</f>
        <v>64.117708237651911</v>
      </c>
      <c r="AH9" s="55">
        <f>IF(ISERROR((RGDP!AH9/HoursWorked!AH9)),"..",(RGDP!AH9/HoursWorked!AH9))</f>
        <v>354.91703262626487</v>
      </c>
      <c r="AI9" s="61">
        <f>IF(ISERROR((RGDP!AI9/HoursWorked!AI9)),"..",(RGDP!AI9/HoursWorked!AI9))</f>
        <v>1104.4633414768084</v>
      </c>
      <c r="AJ9" s="54" t="str">
        <f>IF(ISERROR((RGDP!AJ9/HoursWorked!AJ9)),"..",(RGDP!AJ9/HoursWorked!AJ9))</f>
        <v>..</v>
      </c>
      <c r="AK9" s="55" t="str">
        <f>IF(ISERROR((RGDP!AK9/HoursWorked!AK9)),"..",(RGDP!AK9/HoursWorked!AK9))</f>
        <v>..</v>
      </c>
      <c r="AL9" s="56">
        <f>IF(ISERROR((RGDP!AL9/HoursWorked!AL9)),"..",(RGDP!AL9/HoursWorked!AL9))</f>
        <v>103.59577299915013</v>
      </c>
      <c r="AM9" s="61">
        <f>IF(ISERROR((RGDP!AM9/HoursWorked!AM9)),"..",(RGDP!AM9/HoursWorked!AM9))</f>
        <v>40.538629930666502</v>
      </c>
      <c r="AN9" s="57" t="str">
        <f>IF(ISERROR((RGDP!AN9/HoursWorked!AN9)),"..",(RGDP!AN9/HoursWorked!AN9))</f>
        <v>..</v>
      </c>
      <c r="AO9" s="58" t="str">
        <f>IF(ISERROR((RGDP!AO9/HoursWorked!AO9)),"..",(RGDP!AO9/HoursWorked!AO9))</f>
        <v>..</v>
      </c>
      <c r="AP9" s="57" t="str">
        <f>IF(ISERROR((RGDP!AP9/HoursWorked!AP9)),"..",(RGDP!AP9/HoursWorked!AP9))</f>
        <v>..</v>
      </c>
      <c r="AQ9" s="16"/>
    </row>
    <row r="10" spans="1:43">
      <c r="A10" s="9">
        <v>2003</v>
      </c>
      <c r="B10" s="52">
        <f>IF(ISERROR((RGDP!B10/HoursWorked!B10)),"..",(RGDP!B10/HoursWorked!B10))</f>
        <v>47.421400941253857</v>
      </c>
      <c r="C10" s="53">
        <f>IF(ISERROR((RGDP!C10/HoursWorked!C10)),"..",(RGDP!C10/HoursWorked!C10))</f>
        <v>48.962581441296727</v>
      </c>
      <c r="D10" s="54" t="str">
        <f>IF(ISERROR((RGDP!D10/HoursWorked!D10)),"..",(RGDP!D10/HoursWorked!D10))</f>
        <v>..</v>
      </c>
      <c r="E10" s="55">
        <f>IF(ISERROR((RGDP!E10/HoursWorked!E10)),"..",(RGDP!E10/HoursWorked!E10))</f>
        <v>44.986459757252078</v>
      </c>
      <c r="F10" s="60">
        <f>IF(ISERROR((RGDP!F10/HoursWorked!F10)),"..",(RGDP!F10/HoursWorked!F10))</f>
        <v>351.5581144014036</v>
      </c>
      <c r="G10" s="61">
        <f>IF(ISERROR((RGDP!G10/HoursWorked!G10)),"..",(RGDP!G10/HoursWorked!G10))</f>
        <v>1271.7116035292827</v>
      </c>
      <c r="H10" s="57" t="str">
        <f>IF(ISERROR((RGDP!H10/HoursWorked!H10)),"..",(RGDP!H10/HoursWorked!H10))</f>
        <v>..</v>
      </c>
      <c r="I10" s="58" t="str">
        <f>IF(ISERROR((RGDP!I10/HoursWorked!I10)),"..",(RGDP!I10/HoursWorked!I10))</f>
        <v>..</v>
      </c>
      <c r="J10" s="60">
        <f>IF(ISERROR((RGDP!J10/HoursWorked!J10)),"..",(RGDP!J10/HoursWorked!J10))</f>
        <v>261.5558904132169</v>
      </c>
      <c r="K10" s="61">
        <f>IF(ISERROR((RGDP!K10/HoursWorked!K10)),"..",(RGDP!K10/HoursWorked!K10))</f>
        <v>47.76766102432191</v>
      </c>
      <c r="L10" s="57" t="str">
        <f>IF(ISERROR((RGDP!L10/HoursWorked!L10)),"..",(RGDP!L10/HoursWorked!L10))</f>
        <v>..</v>
      </c>
      <c r="M10" s="58" t="str">
        <f>IF(ISERROR((RGDP!M10/HoursWorked!M10)),"..",(RGDP!M10/HoursWorked!M10))</f>
        <v>..</v>
      </c>
      <c r="N10" s="59" t="str">
        <f>IF(ISERROR((RGDP!N10/HoursWorked!N10)),"..",(RGDP!N10/HoursWorked!N10))</f>
        <v>..</v>
      </c>
      <c r="P10" s="55">
        <f>IF(ISERROR((RGDP!P10/HoursWorked!P10)),"..",(RGDP!P10/HoursWorked!P10))</f>
        <v>66.272899193098326</v>
      </c>
      <c r="Q10" s="61">
        <f>IF(ISERROR((RGDP!Q10/HoursWorked!Q10)),"..",(RGDP!Q10/HoursWorked!Q10))</f>
        <v>75.927667608243311</v>
      </c>
      <c r="R10" s="54" t="str">
        <f>IF(ISERROR((RGDP!R10/HoursWorked!R10)),"..",(RGDP!R10/HoursWorked!R10))</f>
        <v>..</v>
      </c>
      <c r="S10" s="55">
        <f>IF(ISERROR((RGDP!S10/HoursWorked!S10)),"..",(RGDP!S10/HoursWorked!S10))</f>
        <v>71.535050735611719</v>
      </c>
      <c r="T10" s="55">
        <f>IF(ISERROR((RGDP!T10/HoursWorked!T10)),"..",(RGDP!T10/HoursWorked!T10))</f>
        <v>1624.3244727049964</v>
      </c>
      <c r="U10" s="61" t="str">
        <f>IF(ISERROR((RGDP!U10/HoursWorked!U10)),"..",(RGDP!U10/HoursWorked!U10))</f>
        <v>..</v>
      </c>
      <c r="V10" s="54" t="str">
        <f>IF(ISERROR((RGDP!V10/HoursWorked!V10)),"..",(RGDP!V10/HoursWorked!V10))</f>
        <v>..</v>
      </c>
      <c r="W10" s="55" t="str">
        <f>IF(ISERROR((RGDP!W10/HoursWorked!W10)),"..",(RGDP!W10/HoursWorked!W10))</f>
        <v>..</v>
      </c>
      <c r="X10" s="55">
        <f>IF(ISERROR((RGDP!X10/HoursWorked!X10)),"..",(RGDP!X10/HoursWorked!X10))</f>
        <v>334.3576257496473</v>
      </c>
      <c r="Y10" s="53" t="str">
        <f>IF(ISERROR((RGDP!Y10/HoursWorked!Y10)),"..",(RGDP!Y10/HoursWorked!Y10))</f>
        <v>..</v>
      </c>
      <c r="Z10" s="57" t="str">
        <f>IF(ISERROR((RGDP!Z10/HoursWorked!Z10)),"..",(RGDP!Z10/HoursWorked!Z10))</f>
        <v>..</v>
      </c>
      <c r="AA10" s="58" t="str">
        <f>IF(ISERROR((RGDP!AA10/HoursWorked!AA10)),"..",(RGDP!AA10/HoursWorked!AA10))</f>
        <v>..</v>
      </c>
      <c r="AB10" s="57" t="str">
        <f>IF(ISERROR((RGDP!AB10/HoursWorked!AB10)),"..",(RGDP!AB10/HoursWorked!AB10))</f>
        <v>..</v>
      </c>
      <c r="AD10" s="55">
        <f>IF(ISERROR((RGDP!AD10/HoursWorked!AD10)),"..",(RGDP!AD10/HoursWorked!AD10))</f>
        <v>64.378803646187393</v>
      </c>
      <c r="AE10" s="61">
        <f>IF(ISERROR((RGDP!AE10/HoursWorked!AE10)),"..",(RGDP!AE10/HoursWorked!AE10))</f>
        <v>68.070825898005069</v>
      </c>
      <c r="AF10" s="57" t="str">
        <f>IF(ISERROR((RGDP!AF10/HoursWorked!AF10)),"..",(RGDP!AF10/HoursWorked!AF10))</f>
        <v>..</v>
      </c>
      <c r="AG10" s="55">
        <f>IF(ISERROR((RGDP!AG10/HoursWorked!AG10)),"..",(RGDP!AG10/HoursWorked!AG10))</f>
        <v>63.818897187533679</v>
      </c>
      <c r="AH10" s="55">
        <f>IF(ISERROR((RGDP!AH10/HoursWorked!AH10)),"..",(RGDP!AH10/HoursWorked!AH10))</f>
        <v>326.64646471106528</v>
      </c>
      <c r="AI10" s="61">
        <f>IF(ISERROR((RGDP!AI10/HoursWorked!AI10)),"..",(RGDP!AI10/HoursWorked!AI10))</f>
        <v>1043.3601748811559</v>
      </c>
      <c r="AJ10" s="54" t="str">
        <f>IF(ISERROR((RGDP!AJ10/HoursWorked!AJ10)),"..",(RGDP!AJ10/HoursWorked!AJ10))</f>
        <v>..</v>
      </c>
      <c r="AK10" s="55" t="str">
        <f>IF(ISERROR((RGDP!AK10/HoursWorked!AK10)),"..",(RGDP!AK10/HoursWorked!AK10))</f>
        <v>..</v>
      </c>
      <c r="AL10" s="56">
        <f>IF(ISERROR((RGDP!AL10/HoursWorked!AL10)),"..",(RGDP!AL10/HoursWorked!AL10))</f>
        <v>104.62311475591235</v>
      </c>
      <c r="AM10" s="61">
        <f>IF(ISERROR((RGDP!AM10/HoursWorked!AM10)),"..",(RGDP!AM10/HoursWorked!AM10))</f>
        <v>38.898225492475667</v>
      </c>
      <c r="AN10" s="57" t="str">
        <f>IF(ISERROR((RGDP!AN10/HoursWorked!AN10)),"..",(RGDP!AN10/HoursWorked!AN10))</f>
        <v>..</v>
      </c>
      <c r="AO10" s="58" t="str">
        <f>IF(ISERROR((RGDP!AO10/HoursWorked!AO10)),"..",(RGDP!AO10/HoursWorked!AO10))</f>
        <v>..</v>
      </c>
      <c r="AP10" s="57" t="str">
        <f>IF(ISERROR((RGDP!AP10/HoursWorked!AP10)),"..",(RGDP!AP10/HoursWorked!AP10))</f>
        <v>..</v>
      </c>
      <c r="AQ10" s="16"/>
    </row>
    <row r="11" spans="1:43">
      <c r="A11" s="9">
        <v>2004</v>
      </c>
      <c r="B11" s="52">
        <f>IF(ISERROR((RGDP!B11/HoursWorked!B11)),"..",(RGDP!B11/HoursWorked!B11))</f>
        <v>47.616295686245849</v>
      </c>
      <c r="C11" s="53">
        <f>IF(ISERROR((RGDP!C11/HoursWorked!C11)),"..",(RGDP!C11/HoursWorked!C11))</f>
        <v>49.144617745609629</v>
      </c>
      <c r="D11" s="54" t="str">
        <f>IF(ISERROR((RGDP!D11/HoursWorked!D11)),"..",(RGDP!D11/HoursWorked!D11))</f>
        <v>..</v>
      </c>
      <c r="E11" s="55">
        <f>IF(ISERROR((RGDP!E11/HoursWorked!E11)),"..",(RGDP!E11/HoursWorked!E11))</f>
        <v>45.156646842041873</v>
      </c>
      <c r="F11" s="60">
        <f>IF(ISERROR((RGDP!F11/HoursWorked!F11)),"..",(RGDP!F11/HoursWorked!F11))</f>
        <v>329.87140596937695</v>
      </c>
      <c r="G11" s="61">
        <f>IF(ISERROR((RGDP!G11/HoursWorked!G11)),"..",(RGDP!G11/HoursWorked!G11))</f>
        <v>1125.3723511431324</v>
      </c>
      <c r="H11" s="57" t="str">
        <f>IF(ISERROR((RGDP!H11/HoursWorked!H11)),"..",(RGDP!H11/HoursWorked!H11))</f>
        <v>..</v>
      </c>
      <c r="I11" s="58" t="str">
        <f>IF(ISERROR((RGDP!I11/HoursWorked!I11)),"..",(RGDP!I11/HoursWorked!I11))</f>
        <v>..</v>
      </c>
      <c r="J11" s="60">
        <f>IF(ISERROR((RGDP!J11/HoursWorked!J11)),"..",(RGDP!J11/HoursWorked!J11))</f>
        <v>247.28515647105425</v>
      </c>
      <c r="K11" s="61">
        <f>IF(ISERROR((RGDP!K11/HoursWorked!K11)),"..",(RGDP!K11/HoursWorked!K11))</f>
        <v>47.809300132554021</v>
      </c>
      <c r="L11" s="57" t="str">
        <f>IF(ISERROR((RGDP!L11/HoursWorked!L11)),"..",(RGDP!L11/HoursWorked!L11))</f>
        <v>..</v>
      </c>
      <c r="M11" s="58" t="str">
        <f>IF(ISERROR((RGDP!M11/HoursWorked!M11)),"..",(RGDP!M11/HoursWorked!M11))</f>
        <v>..</v>
      </c>
      <c r="N11" s="59" t="str">
        <f>IF(ISERROR((RGDP!N11/HoursWorked!N11)),"..",(RGDP!N11/HoursWorked!N11))</f>
        <v>..</v>
      </c>
      <c r="P11" s="55">
        <f>IF(ISERROR((RGDP!P11/HoursWorked!P11)),"..",(RGDP!P11/HoursWorked!P11))</f>
        <v>64.070597756434069</v>
      </c>
      <c r="Q11" s="61">
        <f>IF(ISERROR((RGDP!Q11/HoursWorked!Q11)),"..",(RGDP!Q11/HoursWorked!Q11))</f>
        <v>73.025443731270613</v>
      </c>
      <c r="R11" s="54" t="str">
        <f>IF(ISERROR((RGDP!R11/HoursWorked!R11)),"..",(RGDP!R11/HoursWorked!R11))</f>
        <v>..</v>
      </c>
      <c r="S11" s="55">
        <f>IF(ISERROR((RGDP!S11/HoursWorked!S11)),"..",(RGDP!S11/HoursWorked!S11))</f>
        <v>68.674358112022986</v>
      </c>
      <c r="T11" s="55">
        <f>IF(ISERROR((RGDP!T11/HoursWorked!T11)),"..",(RGDP!T11/HoursWorked!T11))</f>
        <v>1409.0663705830138</v>
      </c>
      <c r="U11" s="61" t="str">
        <f>IF(ISERROR((RGDP!U11/HoursWorked!U11)),"..",(RGDP!U11/HoursWorked!U11))</f>
        <v>..</v>
      </c>
      <c r="V11" s="54" t="str">
        <f>IF(ISERROR((RGDP!V11/HoursWorked!V11)),"..",(RGDP!V11/HoursWorked!V11))</f>
        <v>..</v>
      </c>
      <c r="W11" s="55" t="str">
        <f>IF(ISERROR((RGDP!W11/HoursWorked!W11)),"..",(RGDP!W11/HoursWorked!W11))</f>
        <v>..</v>
      </c>
      <c r="X11" s="55">
        <f>IF(ISERROR((RGDP!X11/HoursWorked!X11)),"..",(RGDP!X11/HoursWorked!X11))</f>
        <v>296.85664791939377</v>
      </c>
      <c r="Y11" s="53" t="str">
        <f>IF(ISERROR((RGDP!Y11/HoursWorked!Y11)),"..",(RGDP!Y11/HoursWorked!Y11))</f>
        <v>..</v>
      </c>
      <c r="Z11" s="57" t="str">
        <f>IF(ISERROR((RGDP!Z11/HoursWorked!Z11)),"..",(RGDP!Z11/HoursWorked!Z11))</f>
        <v>..</v>
      </c>
      <c r="AA11" s="58" t="str">
        <f>IF(ISERROR((RGDP!AA11/HoursWorked!AA11)),"..",(RGDP!AA11/HoursWorked!AA11))</f>
        <v>..</v>
      </c>
      <c r="AB11" s="57" t="str">
        <f>IF(ISERROR((RGDP!AB11/HoursWorked!AB11)),"..",(RGDP!AB11/HoursWorked!AB11))</f>
        <v>..</v>
      </c>
      <c r="AD11" s="55">
        <f>IF(ISERROR((RGDP!AD11/HoursWorked!AD11)),"..",(RGDP!AD11/HoursWorked!AD11))</f>
        <v>65.288217718865198</v>
      </c>
      <c r="AE11" s="61">
        <f>IF(ISERROR((RGDP!AE11/HoursWorked!AE11)),"..",(RGDP!AE11/HoursWorked!AE11))</f>
        <v>69.120996564124255</v>
      </c>
      <c r="AF11" s="57" t="str">
        <f>IF(ISERROR((RGDP!AF11/HoursWorked!AF11)),"..",(RGDP!AF11/HoursWorked!AF11))</f>
        <v>..</v>
      </c>
      <c r="AG11" s="55">
        <f>IF(ISERROR((RGDP!AG11/HoursWorked!AG11)),"..",(RGDP!AG11/HoursWorked!AG11))</f>
        <v>64.887407911278885</v>
      </c>
      <c r="AH11" s="55">
        <f>IF(ISERROR((RGDP!AH11/HoursWorked!AH11)),"..",(RGDP!AH11/HoursWorked!AH11))</f>
        <v>311.88551951032224</v>
      </c>
      <c r="AI11" s="61">
        <f>IF(ISERROR((RGDP!AI11/HoursWorked!AI11)),"..",(RGDP!AI11/HoursWorked!AI11))</f>
        <v>933.41489078230939</v>
      </c>
      <c r="AJ11" s="54" t="str">
        <f>IF(ISERROR((RGDP!AJ11/HoursWorked!AJ11)),"..",(RGDP!AJ11/HoursWorked!AJ11))</f>
        <v>..</v>
      </c>
      <c r="AK11" s="55" t="str">
        <f>IF(ISERROR((RGDP!AK11/HoursWorked!AK11)),"..",(RGDP!AK11/HoursWorked!AK11))</f>
        <v>..</v>
      </c>
      <c r="AL11" s="56">
        <f>IF(ISERROR((RGDP!AL11/HoursWorked!AL11)),"..",(RGDP!AL11/HoursWorked!AL11))</f>
        <v>112.53931909060059</v>
      </c>
      <c r="AM11" s="61">
        <f>IF(ISERROR((RGDP!AM11/HoursWorked!AM11)),"..",(RGDP!AM11/HoursWorked!AM11))</f>
        <v>41.684506385496569</v>
      </c>
      <c r="AN11" s="57" t="str">
        <f>IF(ISERROR((RGDP!AN11/HoursWorked!AN11)),"..",(RGDP!AN11/HoursWorked!AN11))</f>
        <v>..</v>
      </c>
      <c r="AO11" s="58" t="str">
        <f>IF(ISERROR((RGDP!AO11/HoursWorked!AO11)),"..",(RGDP!AO11/HoursWorked!AO11))</f>
        <v>..</v>
      </c>
      <c r="AP11" s="57" t="str">
        <f>IF(ISERROR((RGDP!AP11/HoursWorked!AP11)),"..",(RGDP!AP11/HoursWorked!AP11))</f>
        <v>..</v>
      </c>
      <c r="AQ11" s="16"/>
    </row>
    <row r="12" spans="1:43">
      <c r="A12" s="9">
        <v>2005</v>
      </c>
      <c r="B12" s="52">
        <f>IF(ISERROR((RGDP!B12/HoursWorked!B12)),"..",(RGDP!B12/HoursWorked!B12))</f>
        <v>48.730060764774379</v>
      </c>
      <c r="C12" s="53">
        <f>IF(ISERROR((RGDP!C12/HoursWorked!C12)),"..",(RGDP!C12/HoursWorked!C12))</f>
        <v>50.41688329714777</v>
      </c>
      <c r="D12" s="54" t="str">
        <f>IF(ISERROR((RGDP!D12/HoursWorked!D12)),"..",(RGDP!D12/HoursWorked!D12))</f>
        <v>..</v>
      </c>
      <c r="E12" s="55">
        <f>IF(ISERROR((RGDP!E12/HoursWorked!E12)),"..",(RGDP!E12/HoursWorked!E12))</f>
        <v>46.287849770473514</v>
      </c>
      <c r="F12" s="60">
        <f>IF(ISERROR((RGDP!F12/HoursWorked!F12)),"..",(RGDP!F12/HoursWorked!F12))</f>
        <v>293.91704576514672</v>
      </c>
      <c r="G12" s="61">
        <f>IF(ISERROR((RGDP!G12/HoursWorked!G12)),"..",(RGDP!G12/HoursWorked!G12))</f>
        <v>887.85319110691808</v>
      </c>
      <c r="H12" s="57" t="str">
        <f>IF(ISERROR((RGDP!H12/HoursWorked!H12)),"..",(RGDP!H12/HoursWorked!H12))</f>
        <v>..</v>
      </c>
      <c r="I12" s="58" t="str">
        <f>IF(ISERROR((RGDP!I12/HoursWorked!I12)),"..",(RGDP!I12/HoursWorked!I12))</f>
        <v>..</v>
      </c>
      <c r="J12" s="60">
        <f>IF(ISERROR((RGDP!J12/HoursWorked!J12)),"..",(RGDP!J12/HoursWorked!J12))</f>
        <v>222.47778679090743</v>
      </c>
      <c r="K12" s="61">
        <f>IF(ISERROR((RGDP!K12/HoursWorked!K12)),"..",(RGDP!K12/HoursWorked!K12))</f>
        <v>51.192819605572254</v>
      </c>
      <c r="L12" s="57" t="str">
        <f>IF(ISERROR((RGDP!L12/HoursWorked!L12)),"..",(RGDP!L12/HoursWorked!L12))</f>
        <v>..</v>
      </c>
      <c r="M12" s="58" t="str">
        <f>IF(ISERROR((RGDP!M12/HoursWorked!M12)),"..",(RGDP!M12/HoursWorked!M12))</f>
        <v>..</v>
      </c>
      <c r="N12" s="59" t="str">
        <f>IF(ISERROR((RGDP!N12/HoursWorked!N12)),"..",(RGDP!N12/HoursWorked!N12))</f>
        <v>..</v>
      </c>
      <c r="P12" s="55">
        <f>IF(ISERROR((RGDP!P12/HoursWorked!P12)),"..",(RGDP!P12/HoursWorked!P12))</f>
        <v>66.195187106229099</v>
      </c>
      <c r="Q12" s="61">
        <f>IF(ISERROR((RGDP!Q12/HoursWorked!Q12)),"..",(RGDP!Q12/HoursWorked!Q12))</f>
        <v>76.126271748400782</v>
      </c>
      <c r="R12" s="54" t="str">
        <f>IF(ISERROR((RGDP!R12/HoursWorked!R12)),"..",(RGDP!R12/HoursWorked!R12))</f>
        <v>..</v>
      </c>
      <c r="S12" s="55">
        <f>IF(ISERROR((RGDP!S12/HoursWorked!S12)),"..",(RGDP!S12/HoursWorked!S12))</f>
        <v>71.533783961105456</v>
      </c>
      <c r="T12" s="55">
        <f>IF(ISERROR((RGDP!T12/HoursWorked!T12)),"..",(RGDP!T12/HoursWorked!T12))</f>
        <v>1145.8085877957888</v>
      </c>
      <c r="U12" s="61" t="str">
        <f>IF(ISERROR((RGDP!U12/HoursWorked!U12)),"..",(RGDP!U12/HoursWorked!U12))</f>
        <v>..</v>
      </c>
      <c r="V12" s="54" t="str">
        <f>IF(ISERROR((RGDP!V12/HoursWorked!V12)),"..",(RGDP!V12/HoursWorked!V12))</f>
        <v>..</v>
      </c>
      <c r="W12" s="55" t="str">
        <f>IF(ISERROR((RGDP!W12/HoursWorked!W12)),"..",(RGDP!W12/HoursWorked!W12))</f>
        <v>..</v>
      </c>
      <c r="X12" s="55">
        <f>IF(ISERROR((RGDP!X12/HoursWorked!X12)),"..",(RGDP!X12/HoursWorked!X12))</f>
        <v>282.31290010523469</v>
      </c>
      <c r="Y12" s="53" t="str">
        <f>IF(ISERROR((RGDP!Y12/HoursWorked!Y12)),"..",(RGDP!Y12/HoursWorked!Y12))</f>
        <v>..</v>
      </c>
      <c r="Z12" s="57" t="str">
        <f>IF(ISERROR((RGDP!Z12/HoursWorked!Z12)),"..",(RGDP!Z12/HoursWorked!Z12))</f>
        <v>..</v>
      </c>
      <c r="AA12" s="58" t="str">
        <f>IF(ISERROR((RGDP!AA12/HoursWorked!AA12)),"..",(RGDP!AA12/HoursWorked!AA12))</f>
        <v>..</v>
      </c>
      <c r="AB12" s="57" t="str">
        <f>IF(ISERROR((RGDP!AB12/HoursWorked!AB12)),"..",(RGDP!AB12/HoursWorked!AB12))</f>
        <v>..</v>
      </c>
      <c r="AD12" s="55">
        <f>IF(ISERROR((RGDP!AD12/HoursWorked!AD12)),"..",(RGDP!AD12/HoursWorked!AD12))</f>
        <v>66.608096938632755</v>
      </c>
      <c r="AE12" s="61">
        <f>IF(ISERROR((RGDP!AE12/HoursWorked!AE12)),"..",(RGDP!AE12/HoursWorked!AE12))</f>
        <v>70.499327873162912</v>
      </c>
      <c r="AF12" s="57" t="str">
        <f>IF(ISERROR((RGDP!AF12/HoursWorked!AF12)),"..",(RGDP!AF12/HoursWorked!AF12))</f>
        <v>..</v>
      </c>
      <c r="AG12" s="55">
        <f>IF(ISERROR((RGDP!AG12/HoursWorked!AG12)),"..",(RGDP!AG12/HoursWorked!AG12))</f>
        <v>66.19299540113073</v>
      </c>
      <c r="AH12" s="55">
        <f>IF(ISERROR((RGDP!AH12/HoursWorked!AH12)),"..",(RGDP!AH12/HoursWorked!AH12))</f>
        <v>271.63591365031931</v>
      </c>
      <c r="AI12" s="61">
        <f>IF(ISERROR((RGDP!AI12/HoursWorked!AI12)),"..",(RGDP!AI12/HoursWorked!AI12))</f>
        <v>730.79379269368508</v>
      </c>
      <c r="AJ12" s="54" t="str">
        <f>IF(ISERROR((RGDP!AJ12/HoursWorked!AJ12)),"..",(RGDP!AJ12/HoursWorked!AJ12))</f>
        <v>..</v>
      </c>
      <c r="AK12" s="55" t="str">
        <f>IF(ISERROR((RGDP!AK12/HoursWorked!AK12)),"..",(RGDP!AK12/HoursWorked!AK12))</f>
        <v>..</v>
      </c>
      <c r="AL12" s="56">
        <f>IF(ISERROR((RGDP!AL12/HoursWorked!AL12)),"..",(RGDP!AL12/HoursWorked!AL12))</f>
        <v>103.37003888138041</v>
      </c>
      <c r="AM12" s="61">
        <f>IF(ISERROR((RGDP!AM12/HoursWorked!AM12)),"..",(RGDP!AM12/HoursWorked!AM12))</f>
        <v>44.860477315953148</v>
      </c>
      <c r="AN12" s="57" t="str">
        <f>IF(ISERROR((RGDP!AN12/HoursWorked!AN12)),"..",(RGDP!AN12/HoursWorked!AN12))</f>
        <v>..</v>
      </c>
      <c r="AO12" s="58" t="str">
        <f>IF(ISERROR((RGDP!AO12/HoursWorked!AO12)),"..",(RGDP!AO12/HoursWorked!AO12))</f>
        <v>..</v>
      </c>
      <c r="AP12" s="57" t="str">
        <f>IF(ISERROR((RGDP!AP12/HoursWorked!AP12)),"..",(RGDP!AP12/HoursWorked!AP12))</f>
        <v>..</v>
      </c>
      <c r="AQ12" s="16"/>
    </row>
    <row r="13" spans="1:43">
      <c r="A13" s="9">
        <v>2006</v>
      </c>
      <c r="B13" s="52">
        <f>IF(ISERROR((RGDP!B13/HoursWorked!B13)),"..",(RGDP!B13/HoursWorked!B13))</f>
        <v>49.309664979249192</v>
      </c>
      <c r="C13" s="53">
        <f>IF(ISERROR((RGDP!C13/HoursWorked!C13)),"..",(RGDP!C13/HoursWorked!C13))</f>
        <v>51.056177489952681</v>
      </c>
      <c r="D13" s="54" t="str">
        <f>IF(ISERROR((RGDP!D13/HoursWorked!D13)),"..",(RGDP!D13/HoursWorked!D13))</f>
        <v>..</v>
      </c>
      <c r="E13" s="55">
        <f>IF(ISERROR((RGDP!E13/HoursWorked!E13)),"..",(RGDP!E13/HoursWorked!E13))</f>
        <v>46.833782289534234</v>
      </c>
      <c r="F13" s="60">
        <f>IF(ISERROR((RGDP!F13/HoursWorked!F13)),"..",(RGDP!F13/HoursWorked!F13))</f>
        <v>265.34486549902493</v>
      </c>
      <c r="G13" s="61">
        <f>IF(ISERROR((RGDP!G13/HoursWorked!G13)),"..",(RGDP!G13/HoursWorked!G13))</f>
        <v>870.8384043614908</v>
      </c>
      <c r="H13" s="57" t="str">
        <f>IF(ISERROR((RGDP!H13/HoursWorked!H13)),"..",(RGDP!H13/HoursWorked!H13))</f>
        <v>..</v>
      </c>
      <c r="I13" s="58" t="str">
        <f>IF(ISERROR((RGDP!I13/HoursWorked!I13)),"..",(RGDP!I13/HoursWorked!I13))</f>
        <v>..</v>
      </c>
      <c r="J13" s="60">
        <f>IF(ISERROR((RGDP!J13/HoursWorked!J13)),"..",(RGDP!J13/HoursWorked!J13))</f>
        <v>213.71475134242161</v>
      </c>
      <c r="K13" s="61">
        <f>IF(ISERROR((RGDP!K13/HoursWorked!K13)),"..",(RGDP!K13/HoursWorked!K13))</f>
        <v>47.363792036678625</v>
      </c>
      <c r="L13" s="57" t="str">
        <f>IF(ISERROR((RGDP!L13/HoursWorked!L13)),"..",(RGDP!L13/HoursWorked!L13))</f>
        <v>..</v>
      </c>
      <c r="M13" s="58" t="str">
        <f>IF(ISERROR((RGDP!M13/HoursWorked!M13)),"..",(RGDP!M13/HoursWorked!M13))</f>
        <v>..</v>
      </c>
      <c r="N13" s="59" t="str">
        <f>IF(ISERROR((RGDP!N13/HoursWorked!N13)),"..",(RGDP!N13/HoursWorked!N13))</f>
        <v>..</v>
      </c>
      <c r="P13" s="55">
        <f>IF(ISERROR((RGDP!P13/HoursWorked!P13)),"..",(RGDP!P13/HoursWorked!P13))</f>
        <v>66.505971268320849</v>
      </c>
      <c r="Q13" s="61">
        <f>IF(ISERROR((RGDP!Q13/HoursWorked!Q13)),"..",(RGDP!Q13/HoursWorked!Q13))</f>
        <v>76.533471273905974</v>
      </c>
      <c r="R13" s="54" t="str">
        <f>IF(ISERROR((RGDP!R13/HoursWorked!R13)),"..",(RGDP!R13/HoursWorked!R13))</f>
        <v>..</v>
      </c>
      <c r="S13" s="55">
        <f>IF(ISERROR((RGDP!S13/HoursWorked!S13)),"..",(RGDP!S13/HoursWorked!S13))</f>
        <v>71.888908488323708</v>
      </c>
      <c r="T13" s="55">
        <f>IF(ISERROR((RGDP!T13/HoursWorked!T13)),"..",(RGDP!T13/HoursWorked!T13))</f>
        <v>1094.4818972395826</v>
      </c>
      <c r="U13" s="61" t="str">
        <f>IF(ISERROR((RGDP!U13/HoursWorked!U13)),"..",(RGDP!U13/HoursWorked!U13))</f>
        <v>..</v>
      </c>
      <c r="V13" s="54" t="str">
        <f>IF(ISERROR((RGDP!V13/HoursWorked!V13)),"..",(RGDP!V13/HoursWorked!V13))</f>
        <v>..</v>
      </c>
      <c r="W13" s="55" t="str">
        <f>IF(ISERROR((RGDP!W13/HoursWorked!W13)),"..",(RGDP!W13/HoursWorked!W13))</f>
        <v>..</v>
      </c>
      <c r="X13" s="55">
        <f>IF(ISERROR((RGDP!X13/HoursWorked!X13)),"..",(RGDP!X13/HoursWorked!X13))</f>
        <v>531.96689162871292</v>
      </c>
      <c r="Y13" s="53" t="str">
        <f>IF(ISERROR((RGDP!Y13/HoursWorked!Y13)),"..",(RGDP!Y13/HoursWorked!Y13))</f>
        <v>..</v>
      </c>
      <c r="Z13" s="57" t="str">
        <f>IF(ISERROR((RGDP!Z13/HoursWorked!Z13)),"..",(RGDP!Z13/HoursWorked!Z13))</f>
        <v>..</v>
      </c>
      <c r="AA13" s="58" t="str">
        <f>IF(ISERROR((RGDP!AA13/HoursWorked!AA13)),"..",(RGDP!AA13/HoursWorked!AA13))</f>
        <v>..</v>
      </c>
      <c r="AB13" s="57" t="str">
        <f>IF(ISERROR((RGDP!AB13/HoursWorked!AB13)),"..",(RGDP!AB13/HoursWorked!AB13))</f>
        <v>..</v>
      </c>
      <c r="AD13" s="55">
        <f>IF(ISERROR((RGDP!AD13/HoursWorked!AD13)),"..",(RGDP!AD13/HoursWorked!AD13))</f>
        <v>67.395258141137617</v>
      </c>
      <c r="AE13" s="61">
        <f>IF(ISERROR((RGDP!AE13/HoursWorked!AE13)),"..",(RGDP!AE13/HoursWorked!AE13))</f>
        <v>71.325116054029877</v>
      </c>
      <c r="AF13" s="57" t="str">
        <f>IF(ISERROR((RGDP!AF13/HoursWorked!AF13)),"..",(RGDP!AF13/HoursWorked!AF13))</f>
        <v>..</v>
      </c>
      <c r="AG13" s="55">
        <f>IF(ISERROR((RGDP!AG13/HoursWorked!AG13)),"..",(RGDP!AG13/HoursWorked!AG13))</f>
        <v>67.033066575931727</v>
      </c>
      <c r="AH13" s="55">
        <f>IF(ISERROR((RGDP!AH13/HoursWorked!AH13)),"..",(RGDP!AH13/HoursWorked!AH13))</f>
        <v>252.23753065308989</v>
      </c>
      <c r="AI13" s="61">
        <f>IF(ISERROR((RGDP!AI13/HoursWorked!AI13)),"..",(RGDP!AI13/HoursWorked!AI13))</f>
        <v>732.42563677307669</v>
      </c>
      <c r="AJ13" s="54" t="str">
        <f>IF(ISERROR((RGDP!AJ13/HoursWorked!AJ13)),"..",(RGDP!AJ13/HoursWorked!AJ13))</f>
        <v>..</v>
      </c>
      <c r="AK13" s="55" t="str">
        <f>IF(ISERROR((RGDP!AK13/HoursWorked!AK13)),"..",(RGDP!AK13/HoursWorked!AK13))</f>
        <v>..</v>
      </c>
      <c r="AL13" s="56">
        <f>IF(ISERROR((RGDP!AL13/HoursWorked!AL13)),"..",(RGDP!AL13/HoursWorked!AL13))</f>
        <v>99.05404251910393</v>
      </c>
      <c r="AM13" s="61">
        <f>IF(ISERROR((RGDP!AM13/HoursWorked!AM13)),"..",(RGDP!AM13/HoursWorked!AM13))</f>
        <v>44.026550773393389</v>
      </c>
      <c r="AN13" s="57" t="str">
        <f>IF(ISERROR((RGDP!AN13/HoursWorked!AN13)),"..",(RGDP!AN13/HoursWorked!AN13))</f>
        <v>..</v>
      </c>
      <c r="AO13" s="58" t="str">
        <f>IF(ISERROR((RGDP!AO13/HoursWorked!AO13)),"..",(RGDP!AO13/HoursWorked!AO13))</f>
        <v>..</v>
      </c>
      <c r="AP13" s="57" t="str">
        <f>IF(ISERROR((RGDP!AP13/HoursWorked!AP13)),"..",(RGDP!AP13/HoursWorked!AP13))</f>
        <v>..</v>
      </c>
      <c r="AQ13" s="16"/>
    </row>
    <row r="14" spans="1:43">
      <c r="A14" s="9">
        <v>2007</v>
      </c>
      <c r="B14" s="52">
        <f>IF(ISERROR((RGDP!B14/HoursWorked!B14)),"..",(RGDP!B14/HoursWorked!B14))</f>
        <v>49.314495060450717</v>
      </c>
      <c r="C14" s="53">
        <f>IF(ISERROR((RGDP!C14/HoursWorked!C14)),"..",(RGDP!C14/HoursWorked!C14))</f>
        <v>51.047661556400996</v>
      </c>
      <c r="D14" s="54" t="str">
        <f>IF(ISERROR((RGDP!D14/HoursWorked!D14)),"..",(RGDP!D14/HoursWorked!D14))</f>
        <v>..</v>
      </c>
      <c r="E14" s="55">
        <f>IF(ISERROR((RGDP!E14/HoursWorked!E14)),"..",(RGDP!E14/HoursWorked!E14))</f>
        <v>46.755731920621614</v>
      </c>
      <c r="F14" s="60">
        <f>IF(ISERROR((RGDP!F14/HoursWorked!F14)),"..",(RGDP!F14/HoursWorked!F14))</f>
        <v>267.59487093273833</v>
      </c>
      <c r="G14" s="61">
        <f>IF(ISERROR((RGDP!G14/HoursWorked!G14)),"..",(RGDP!G14/HoursWorked!G14))</f>
        <v>797.1558773731042</v>
      </c>
      <c r="H14" s="54">
        <f>IF(ISERROR((RGDP!H14/HoursWorked!H14)),"..",(RGDP!H14/HoursWorked!H14))</f>
        <v>946.54381676873652</v>
      </c>
      <c r="I14" s="55">
        <f>IF(ISERROR((RGDP!I14/HoursWorked!I14)),"..",(RGDP!I14/HoursWorked!I14))</f>
        <v>512.4313007066213</v>
      </c>
      <c r="J14" s="60">
        <f>IF(ISERROR((RGDP!J14/HoursWorked!J14)),"..",(RGDP!J14/HoursWorked!J14))</f>
        <v>217.1786542923434</v>
      </c>
      <c r="K14" s="61">
        <f>IF(ISERROR((RGDP!K14/HoursWorked!K14)),"..",(RGDP!K14/HoursWorked!K14))</f>
        <v>44.513275815944354</v>
      </c>
      <c r="L14" s="57" t="str">
        <f>IF(ISERROR((RGDP!L14/HoursWorked!L14)),"..",(RGDP!L14/HoursWorked!L14))</f>
        <v>..</v>
      </c>
      <c r="M14" s="58" t="str">
        <f>IF(ISERROR((RGDP!M14/HoursWorked!M14)),"..",(RGDP!M14/HoursWorked!M14))</f>
        <v>..</v>
      </c>
      <c r="N14" s="59" t="str">
        <f>IF(ISERROR((RGDP!N14/HoursWorked!N14)),"..",(RGDP!N14/HoursWorked!N14))</f>
        <v>..</v>
      </c>
      <c r="P14" s="55">
        <f>IF(ISERROR((RGDP!P14/HoursWorked!P14)),"..",(RGDP!P14/HoursWorked!P14))</f>
        <v>72.527646170464649</v>
      </c>
      <c r="Q14" s="61">
        <f>IF(ISERROR((RGDP!Q14/HoursWorked!Q14)),"..",(RGDP!Q14/HoursWorked!Q14))</f>
        <v>84.337627686584781</v>
      </c>
      <c r="R14" s="54" t="str">
        <f>IF(ISERROR((RGDP!R14/HoursWorked!R14)),"..",(RGDP!R14/HoursWorked!R14))</f>
        <v>..</v>
      </c>
      <c r="S14" s="55">
        <f>IF(ISERROR((RGDP!S14/HoursWorked!S14)),"..",(RGDP!S14/HoursWorked!S14))</f>
        <v>79.565618357345301</v>
      </c>
      <c r="T14" s="60">
        <f>IF(ISERROR((RGDP!T14/HoursWorked!T14)),"..",(RGDP!T14/HoursWorked!T14))</f>
        <v>1268.8609100822841</v>
      </c>
      <c r="U14" s="61" t="str">
        <f>IF(ISERROR((RGDP!U14/HoursWorked!U14)),"..",(RGDP!U14/HoursWorked!U14))</f>
        <v>..</v>
      </c>
      <c r="V14" s="54" t="str">
        <f>IF(ISERROR((RGDP!V14/HoursWorked!V14)),"..",(RGDP!V14/HoursWorked!V14))</f>
        <v>..</v>
      </c>
      <c r="W14" s="55" t="str">
        <f>IF(ISERROR((RGDP!W14/HoursWorked!W14)),"..",(RGDP!W14/HoursWorked!W14))</f>
        <v>..</v>
      </c>
      <c r="X14" s="60">
        <f>IF(ISERROR((RGDP!X14/HoursWorked!X14)),"..",(RGDP!X14/HoursWorked!X14))</f>
        <v>627.91757479690909</v>
      </c>
      <c r="Y14" s="53" t="str">
        <f>IF(ISERROR((RGDP!Y14/HoursWorked!Y14)),"..",(RGDP!Y14/HoursWorked!Y14))</f>
        <v>..</v>
      </c>
      <c r="Z14" s="57" t="str">
        <f>IF(ISERROR((RGDP!Z14/HoursWorked!Z14)),"..",(RGDP!Z14/HoursWorked!Z14))</f>
        <v>..</v>
      </c>
      <c r="AA14" s="58">
        <f>IF(ISERROR((RGDP!AA14/HoursWorked!AA14)),"..",(RGDP!AA14/HoursWorked!AA14))</f>
        <v>23.857868020304569</v>
      </c>
      <c r="AB14" s="57">
        <f>IF(ISERROR((RGDP!AB14/HoursWorked!AB14)),"..",(RGDP!AB14/HoursWorked!AB14))</f>
        <v>2161.3396268824454</v>
      </c>
      <c r="AD14" s="55">
        <f>IF(ISERROR((RGDP!AD14/HoursWorked!AD14)),"..",(RGDP!AD14/HoursWorked!AD14))</f>
        <v>65.76734113014092</v>
      </c>
      <c r="AE14" s="61">
        <f>IF(ISERROR((RGDP!AE14/HoursWorked!AE14)),"..",(RGDP!AE14/HoursWorked!AE14))</f>
        <v>69.811887120433823</v>
      </c>
      <c r="AF14" s="57" t="str">
        <f>IF(ISERROR((RGDP!AF14/HoursWorked!AF14)),"..",(RGDP!AF14/HoursWorked!AF14))</f>
        <v>..</v>
      </c>
      <c r="AG14" s="55">
        <f>IF(ISERROR((RGDP!AG14/HoursWorked!AG14)),"..",(RGDP!AG14/HoursWorked!AG14))</f>
        <v>65.504865883964982</v>
      </c>
      <c r="AH14" s="60">
        <f>IF(ISERROR((RGDP!AH14/HoursWorked!AH14)),"..",(RGDP!AH14/HoursWorked!AH14))</f>
        <v>258.152671979589</v>
      </c>
      <c r="AI14" s="61">
        <f>IF(ISERROR((RGDP!AI14/HoursWorked!AI14)),"..",(RGDP!AI14/HoursWorked!AI14))</f>
        <v>676.39093697863404</v>
      </c>
      <c r="AJ14" s="54" t="str">
        <f>IF(ISERROR((RGDP!AJ14/HoursWorked!AJ14)),"..",(RGDP!AJ14/HoursWorked!AJ14))</f>
        <v>..</v>
      </c>
      <c r="AK14" s="55" t="str">
        <f>IF(ISERROR((RGDP!AK14/HoursWorked!AK14)),"..",(RGDP!AK14/HoursWorked!AK14))</f>
        <v>..</v>
      </c>
      <c r="AL14" s="60">
        <f>IF(ISERROR((RGDP!AL14/HoursWorked!AL14)),"..",(RGDP!AL14/HoursWorked!AL14))</f>
        <v>91.382113821138205</v>
      </c>
      <c r="AM14" s="61">
        <f>IF(ISERROR((RGDP!AM14/HoursWorked!AM14)),"..",(RGDP!AM14/HoursWorked!AM14))</f>
        <v>40.044287544417976</v>
      </c>
      <c r="AN14" s="57">
        <f>IF(ISERROR((RGDP!AN14/HoursWorked!AN14)),"..",(RGDP!AN14/HoursWorked!AN14))</f>
        <v>39.549110479892363</v>
      </c>
      <c r="AO14" s="58">
        <f>IF(ISERROR((RGDP!AO14/HoursWorked!AO14)),"..",(RGDP!AO14/HoursWorked!AO14))</f>
        <v>55.73429220287661</v>
      </c>
      <c r="AP14" s="57">
        <f>IF(ISERROR((RGDP!AP14/HoursWorked!AP14)),"..",(RGDP!AP14/HoursWorked!AP14))</f>
        <v>266.99573290277942</v>
      </c>
      <c r="AQ14" s="16"/>
    </row>
    <row r="15" spans="1:43">
      <c r="A15" s="9">
        <v>2008</v>
      </c>
      <c r="B15" s="52">
        <f>IF(ISERROR((RGDP!B15/HoursWorked!B15)),"..",(RGDP!B15/HoursWorked!B15))</f>
        <v>49.224427173733368</v>
      </c>
      <c r="C15" s="53">
        <f>IF(ISERROR((RGDP!C15/HoursWorked!C15)),"..",(RGDP!C15/HoursWorked!C15))</f>
        <v>50.864458162930411</v>
      </c>
      <c r="D15" s="54" t="str">
        <f>IF(ISERROR((RGDP!D15/HoursWorked!D15)),"..",(RGDP!D15/HoursWorked!D15))</f>
        <v>..</v>
      </c>
      <c r="E15" s="55">
        <f>IF(ISERROR((RGDP!E15/HoursWorked!E15)),"..",(RGDP!E15/HoursWorked!E15))</f>
        <v>46.441221111280605</v>
      </c>
      <c r="F15" s="60">
        <f>IF(ISERROR((RGDP!F15/HoursWorked!F15)),"..",(RGDP!F15/HoursWorked!F15))</f>
        <v>239.55490903895043</v>
      </c>
      <c r="G15" s="61">
        <f>IF(ISERROR((RGDP!G15/HoursWorked!G15)),"..",(RGDP!G15/HoursWorked!G15))</f>
        <v>613.89321412426546</v>
      </c>
      <c r="H15" s="54">
        <f>IF(ISERROR((RGDP!H15/HoursWorked!H15)),"..",(RGDP!H15/HoursWorked!H15))</f>
        <v>648.74455776227114</v>
      </c>
      <c r="I15" s="55">
        <f>IF(ISERROR((RGDP!I15/HoursWorked!I15)),"..",(RGDP!I15/HoursWorked!I15))</f>
        <v>521.87822497420018</v>
      </c>
      <c r="J15" s="60">
        <f>IF(ISERROR((RGDP!J15/HoursWorked!J15)),"..",(RGDP!J15/HoursWorked!J15))</f>
        <v>205.10197942362072</v>
      </c>
      <c r="K15" s="61">
        <f>IF(ISERROR((RGDP!K15/HoursWorked!K15)),"..",(RGDP!K15/HoursWorked!K15))</f>
        <v>46.343900591487099</v>
      </c>
      <c r="L15" s="57" t="str">
        <f>IF(ISERROR((RGDP!L15/HoursWorked!L15)),"..",(RGDP!L15/HoursWorked!L15))</f>
        <v>..</v>
      </c>
      <c r="M15" s="58" t="str">
        <f>IF(ISERROR((RGDP!M15/HoursWorked!M15)),"..",(RGDP!M15/HoursWorked!M15))</f>
        <v>..</v>
      </c>
      <c r="N15" s="59" t="str">
        <f>IF(ISERROR((RGDP!N15/HoursWorked!N15)),"..",(RGDP!N15/HoursWorked!N15))</f>
        <v>..</v>
      </c>
      <c r="P15" s="55">
        <f>IF(ISERROR((RGDP!P15/HoursWorked!P15)),"..",(RGDP!P15/HoursWorked!P15))</f>
        <v>71.045223811721272</v>
      </c>
      <c r="Q15" s="61">
        <f>IF(ISERROR((RGDP!Q15/HoursWorked!Q15)),"..",(RGDP!Q15/HoursWorked!Q15))</f>
        <v>82.963083319129396</v>
      </c>
      <c r="R15" s="54" t="str">
        <f>IF(ISERROR((RGDP!R15/HoursWorked!R15)),"..",(RGDP!R15/HoursWorked!R15))</f>
        <v>..</v>
      </c>
      <c r="S15" s="55">
        <f>IF(ISERROR((RGDP!S15/HoursWorked!S15)),"..",(RGDP!S15/HoursWorked!S15))</f>
        <v>77.991948213637286</v>
      </c>
      <c r="T15" s="60">
        <f>IF(ISERROR((RGDP!T15/HoursWorked!T15)),"..",(RGDP!T15/HoursWorked!T15))</f>
        <v>1119.1820654722821</v>
      </c>
      <c r="U15" s="61" t="str">
        <f>IF(ISERROR((RGDP!U15/HoursWorked!U15)),"..",(RGDP!U15/HoursWorked!U15))</f>
        <v>..</v>
      </c>
      <c r="V15" s="54" t="str">
        <f>IF(ISERROR((RGDP!V15/HoursWorked!V15)),"..",(RGDP!V15/HoursWorked!V15))</f>
        <v>..</v>
      </c>
      <c r="W15" s="55" t="str">
        <f>IF(ISERROR((RGDP!W15/HoursWorked!W15)),"..",(RGDP!W15/HoursWorked!W15))</f>
        <v>..</v>
      </c>
      <c r="X15" s="60">
        <f>IF(ISERROR((RGDP!X15/HoursWorked!X15)),"..",(RGDP!X15/HoursWorked!X15))</f>
        <v>539.5653802922443</v>
      </c>
      <c r="Y15" s="53" t="str">
        <f>IF(ISERROR((RGDP!Y15/HoursWorked!Y15)),"..",(RGDP!Y15/HoursWorked!Y15))</f>
        <v>..</v>
      </c>
      <c r="Z15" s="57" t="str">
        <f>IF(ISERROR((RGDP!Z15/HoursWorked!Z15)),"..",(RGDP!Z15/HoursWorked!Z15))</f>
        <v>..</v>
      </c>
      <c r="AA15" s="58">
        <f>IF(ISERROR((RGDP!AA15/HoursWorked!AA15)),"..",(RGDP!AA15/HoursWorked!AA15))</f>
        <v>25.856164383561644</v>
      </c>
      <c r="AB15" s="57">
        <f>IF(ISERROR((RGDP!AB15/HoursWorked!AB15)),"..",(RGDP!AB15/HoursWorked!AB15))</f>
        <v>1906.7946824224523</v>
      </c>
      <c r="AD15" s="55">
        <f>IF(ISERROR((RGDP!AD15/HoursWorked!AD15)),"..",(RGDP!AD15/HoursWorked!AD15))</f>
        <v>65.522769410666953</v>
      </c>
      <c r="AE15" s="61">
        <f>IF(ISERROR((RGDP!AE15/HoursWorked!AE15)),"..",(RGDP!AE15/HoursWorked!AE15))</f>
        <v>69.452189963409054</v>
      </c>
      <c r="AF15" s="57" t="str">
        <f>IF(ISERROR((RGDP!AF15/HoursWorked!AF15)),"..",(RGDP!AF15/HoursWorked!AF15))</f>
        <v>..</v>
      </c>
      <c r="AG15" s="55">
        <f>IF(ISERROR((RGDP!AG15/HoursWorked!AG15)),"..",(RGDP!AG15/HoursWorked!AG15))</f>
        <v>65.013191611161389</v>
      </c>
      <c r="AH15" s="60">
        <f>IF(ISERROR((RGDP!AH15/HoursWorked!AH15)),"..",(RGDP!AH15/HoursWorked!AH15))</f>
        <v>228.78540059069272</v>
      </c>
      <c r="AI15" s="61">
        <f>IF(ISERROR((RGDP!AI15/HoursWorked!AI15)),"..",(RGDP!AI15/HoursWorked!AI15))</f>
        <v>517.60347272961712</v>
      </c>
      <c r="AJ15" s="54" t="str">
        <f>IF(ISERROR((RGDP!AJ15/HoursWorked!AJ15)),"..",(RGDP!AJ15/HoursWorked!AJ15))</f>
        <v>..</v>
      </c>
      <c r="AK15" s="55" t="str">
        <f>IF(ISERROR((RGDP!AK15/HoursWorked!AK15)),"..",(RGDP!AK15/HoursWorked!AK15))</f>
        <v>..</v>
      </c>
      <c r="AL15" s="60">
        <f>IF(ISERROR((RGDP!AL15/HoursWorked!AL15)),"..",(RGDP!AL15/HoursWorked!AL15))</f>
        <v>97.649780808572814</v>
      </c>
      <c r="AM15" s="61">
        <f>IF(ISERROR((RGDP!AM15/HoursWorked!AM15)),"..",(RGDP!AM15/HoursWorked!AM15))</f>
        <v>42.639201027381553</v>
      </c>
      <c r="AN15" s="57">
        <f>IF(ISERROR((RGDP!AN15/HoursWorked!AN15)),"..",(RGDP!AN15/HoursWorked!AN15))</f>
        <v>42.487358679578307</v>
      </c>
      <c r="AO15" s="58">
        <f>IF(ISERROR((RGDP!AO15/HoursWorked!AO15)),"..",(RGDP!AO15/HoursWorked!AO15))</f>
        <v>46.481178396072011</v>
      </c>
      <c r="AP15" s="57">
        <f>IF(ISERROR((RGDP!AP15/HoursWorked!AP15)),"..",(RGDP!AP15/HoursWorked!AP15))</f>
        <v>236.89048648420285</v>
      </c>
      <c r="AQ15" s="16"/>
    </row>
    <row r="16" spans="1:43">
      <c r="A16" s="9">
        <v>2009</v>
      </c>
      <c r="B16" s="52">
        <f>IF(ISERROR((RGDP!B16/HoursWorked!B16)),"..",(RGDP!B16/HoursWorked!B16))</f>
        <v>49.523871501774288</v>
      </c>
      <c r="C16" s="53">
        <f>IF(ISERROR((RGDP!C16/HoursWorked!C16)),"..",(RGDP!C16/HoursWorked!C16))</f>
        <v>51.217231159948668</v>
      </c>
      <c r="D16" s="54" t="str">
        <f>IF(ISERROR((RGDP!D16/HoursWorked!D16)),"..",(RGDP!D16/HoursWorked!D16))</f>
        <v>..</v>
      </c>
      <c r="E16" s="55">
        <f>IF(ISERROR((RGDP!E16/HoursWorked!E16)),"..",(RGDP!E16/HoursWorked!E16))</f>
        <v>46.401105398864729</v>
      </c>
      <c r="F16" s="60">
        <f>IF(ISERROR((RGDP!F16/HoursWorked!F16)),"..",(RGDP!F16/HoursWorked!F16))</f>
        <v>249.29576485153677</v>
      </c>
      <c r="G16" s="61">
        <f>IF(ISERROR((RGDP!G16/HoursWorked!G16)),"..",(RGDP!G16/HoursWorked!G16))</f>
        <v>642.24326862867872</v>
      </c>
      <c r="H16" s="54">
        <f>IF(ISERROR((RGDP!H16/HoursWorked!H16)),"..",(RGDP!H16/HoursWorked!H16))</f>
        <v>659.46025861186615</v>
      </c>
      <c r="I16" s="55">
        <f>IF(ISERROR((RGDP!I16/HoursWorked!I16)),"..",(RGDP!I16/HoursWorked!I16))</f>
        <v>584.448517411936</v>
      </c>
      <c r="J16" s="60">
        <f>IF(ISERROR((RGDP!J16/HoursWorked!J16)),"..",(RGDP!J16/HoursWorked!J16))</f>
        <v>171.49976455815411</v>
      </c>
      <c r="K16" s="61">
        <f>IF(ISERROR((RGDP!K16/HoursWorked!K16)),"..",(RGDP!K16/HoursWorked!K16))</f>
        <v>42.331480039479622</v>
      </c>
      <c r="L16" s="57" t="str">
        <f>IF(ISERROR((RGDP!L16/HoursWorked!L16)),"..",(RGDP!L16/HoursWorked!L16))</f>
        <v>..</v>
      </c>
      <c r="M16" s="58" t="str">
        <f>IF(ISERROR((RGDP!M16/HoursWorked!M16)),"..",(RGDP!M16/HoursWorked!M16))</f>
        <v>..</v>
      </c>
      <c r="N16" s="59" t="str">
        <f>IF(ISERROR((RGDP!N16/HoursWorked!N16)),"..",(RGDP!N16/HoursWorked!N16))</f>
        <v>..</v>
      </c>
      <c r="P16" s="55">
        <f>IF(ISERROR((RGDP!P16/HoursWorked!P16)),"..",(RGDP!P16/HoursWorked!P16))</f>
        <v>66.892980592056588</v>
      </c>
      <c r="Q16" s="61">
        <f>IF(ISERROR((RGDP!Q16/HoursWorked!Q16)),"..",(RGDP!Q16/HoursWorked!Q16))</f>
        <v>77.359900972393874</v>
      </c>
      <c r="R16" s="54" t="str">
        <f>IF(ISERROR((RGDP!R16/HoursWorked!R16)),"..",(RGDP!R16/HoursWorked!R16))</f>
        <v>..</v>
      </c>
      <c r="S16" s="55">
        <f>IF(ISERROR((RGDP!S16/HoursWorked!S16)),"..",(RGDP!S16/HoursWorked!S16))</f>
        <v>71.818010943901584</v>
      </c>
      <c r="T16" s="60">
        <f>IF(ISERROR((RGDP!T16/HoursWorked!T16)),"..",(RGDP!T16/HoursWorked!T16))</f>
        <v>1102.19580249909</v>
      </c>
      <c r="U16" s="61" t="str">
        <f>IF(ISERROR((RGDP!U16/HoursWorked!U16)),"..",(RGDP!U16/HoursWorked!U16))</f>
        <v>..</v>
      </c>
      <c r="V16" s="54" t="str">
        <f>IF(ISERROR((RGDP!V16/HoursWorked!V16)),"..",(RGDP!V16/HoursWorked!V16))</f>
        <v>..</v>
      </c>
      <c r="W16" s="55" t="str">
        <f>IF(ISERROR((RGDP!W16/HoursWorked!W16)),"..",(RGDP!W16/HoursWorked!W16))</f>
        <v>..</v>
      </c>
      <c r="X16" s="60">
        <f>IF(ISERROR((RGDP!X16/HoursWorked!X16)),"..",(RGDP!X16/HoursWorked!X16))</f>
        <v>447.10144927536231</v>
      </c>
      <c r="Y16" s="53" t="str">
        <f>IF(ISERROR((RGDP!Y16/HoursWorked!Y16)),"..",(RGDP!Y16/HoursWorked!Y16))</f>
        <v>..</v>
      </c>
      <c r="Z16" s="57" t="str">
        <f>IF(ISERROR((RGDP!Z16/HoursWorked!Z16)),"..",(RGDP!Z16/HoursWorked!Z16))</f>
        <v>..</v>
      </c>
      <c r="AA16" s="58">
        <f>IF(ISERROR((RGDP!AA16/HoursWorked!AA16)),"..",(RGDP!AA16/HoursWorked!AA16))</f>
        <v>23.80952380952381</v>
      </c>
      <c r="AB16" s="57">
        <f>IF(ISERROR((RGDP!AB16/HoursWorked!AB16)),"..",(RGDP!AB16/HoursWorked!AB16))</f>
        <v>2235.9717993911227</v>
      </c>
      <c r="AD16" s="55">
        <f>IF(ISERROR((RGDP!AD16/HoursWorked!AD16)),"..",(RGDP!AD16/HoursWorked!AD16))</f>
        <v>66.139157565963345</v>
      </c>
      <c r="AE16" s="61">
        <f>IF(ISERROR((RGDP!AE16/HoursWorked!AE16)),"..",(RGDP!AE16/HoursWorked!AE16))</f>
        <v>70.15331581568779</v>
      </c>
      <c r="AF16" s="57" t="str">
        <f>IF(ISERROR((RGDP!AF16/HoursWorked!AF16)),"..",(RGDP!AF16/HoursWorked!AF16))</f>
        <v>..</v>
      </c>
      <c r="AG16" s="55">
        <f>IF(ISERROR((RGDP!AG16/HoursWorked!AG16)),"..",(RGDP!AG16/HoursWorked!AG16))</f>
        <v>65.222839040210829</v>
      </c>
      <c r="AH16" s="60">
        <f>IF(ISERROR((RGDP!AH16/HoursWorked!AH16)),"..",(RGDP!AH16/HoursWorked!AH16))</f>
        <v>256.49399008315487</v>
      </c>
      <c r="AI16" s="61">
        <f>IF(ISERROR((RGDP!AI16/HoursWorked!AI16)),"..",(RGDP!AI16/HoursWorked!AI16))</f>
        <v>534.46830941872304</v>
      </c>
      <c r="AJ16" s="54" t="str">
        <f>IF(ISERROR((RGDP!AJ16/HoursWorked!AJ16)),"..",(RGDP!AJ16/HoursWorked!AJ16))</f>
        <v>..</v>
      </c>
      <c r="AK16" s="55" t="str">
        <f>IF(ISERROR((RGDP!AK16/HoursWorked!AK16)),"..",(RGDP!AK16/HoursWorked!AK16))</f>
        <v>..</v>
      </c>
      <c r="AL16" s="60">
        <f>IF(ISERROR((RGDP!AL16/HoursWorked!AL16)),"..",(RGDP!AL16/HoursWorked!AL16))</f>
        <v>86.47589180713446</v>
      </c>
      <c r="AM16" s="61">
        <f>IF(ISERROR((RGDP!AM16/HoursWorked!AM16)),"..",(RGDP!AM16/HoursWorked!AM16))</f>
        <v>43.379950707858086</v>
      </c>
      <c r="AN16" s="57">
        <f>IF(ISERROR((RGDP!AN16/HoursWorked!AN16)),"..",(RGDP!AN16/HoursWorked!AN16))</f>
        <v>43.347222844512153</v>
      </c>
      <c r="AO16" s="58">
        <f>IF(ISERROR((RGDP!AO16/HoursWorked!AO16)),"..",(RGDP!AO16/HoursWorked!AO16))</f>
        <v>44.613210879547864</v>
      </c>
      <c r="AP16" s="57">
        <f>IF(ISERROR((RGDP!AP16/HoursWorked!AP16)),"..",(RGDP!AP16/HoursWorked!AP16))</f>
        <v>266.6665310771233</v>
      </c>
      <c r="AQ16" s="16"/>
    </row>
    <row r="17" spans="1:43">
      <c r="A17" s="9">
        <v>2010</v>
      </c>
      <c r="B17" s="52">
        <f>IF(ISERROR((RGDP!B17/HoursWorked!B17)),"..",(RGDP!B17/HoursWorked!B17))</f>
        <v>50.345481893049019</v>
      </c>
      <c r="C17" s="61">
        <f>IF(ISERROR((RGDP!C17/HoursWorked!C17)),"..",(RGDP!C17/HoursWorked!C17))</f>
        <v>52.196758956978876</v>
      </c>
      <c r="D17" s="54" t="str">
        <f>IF(ISERROR((RGDP!D17/HoursWorked!D17)),"..",(RGDP!D17/HoursWorked!D17))</f>
        <v>..</v>
      </c>
      <c r="E17" s="55">
        <f>IF(ISERROR((RGDP!E17/HoursWorked!E17)),"..",(RGDP!E17/HoursWorked!E17))</f>
        <v>47.307605474310456</v>
      </c>
      <c r="F17" s="60">
        <f>IF(ISERROR((RGDP!F17/HoursWorked!F17)),"..",(RGDP!F17/HoursWorked!F17))</f>
        <v>256.76503535671776</v>
      </c>
      <c r="G17" s="61">
        <f>IF(ISERROR((RGDP!G17/HoursWorked!G17)),"..",(RGDP!G17/HoursWorked!G17))</f>
        <v>713.95115705055309</v>
      </c>
      <c r="H17" s="54">
        <f>IF(ISERROR((RGDP!H17/HoursWorked!H17)),"..",(RGDP!H17/HoursWorked!H17))</f>
        <v>649.65588592505958</v>
      </c>
      <c r="I17" s="55">
        <f>IF(ISERROR((RGDP!I17/HoursWorked!I17)),"..",(RGDP!I17/HoursWorked!I17))</f>
        <v>861.4263649184071</v>
      </c>
      <c r="J17" s="60">
        <f>IF(ISERROR((RGDP!J17/HoursWorked!J17)),"..",(RGDP!J17/HoursWorked!J17))</f>
        <v>188.15334094550218</v>
      </c>
      <c r="K17" s="61">
        <f>IF(ISERROR((RGDP!K17/HoursWorked!K17)),"..",(RGDP!K17/HoursWorked!K17))</f>
        <v>46.687254849759505</v>
      </c>
      <c r="L17" s="57" t="str">
        <f>IF(ISERROR((RGDP!L17/HoursWorked!L17)),"..",(RGDP!L17/HoursWorked!L17))</f>
        <v>..</v>
      </c>
      <c r="M17" s="58" t="str">
        <f>IF(ISERROR((RGDP!M17/HoursWorked!M17)),"..",(RGDP!M17/HoursWorked!M17))</f>
        <v>..</v>
      </c>
      <c r="N17" s="59" t="str">
        <f>IF(ISERROR((RGDP!N17/HoursWorked!N17)),"..",(RGDP!N17/HoursWorked!N17))</f>
        <v>..</v>
      </c>
      <c r="P17" s="55">
        <f>IF(ISERROR((RGDP!P17/HoursWorked!P17)),"..",(RGDP!P17/HoursWorked!P17))</f>
        <v>68.778486662809541</v>
      </c>
      <c r="Q17" s="61">
        <f>IF(ISERROR((RGDP!Q17/HoursWorked!Q17)),"..",(RGDP!Q17/HoursWorked!Q17))</f>
        <v>79.363335706575413</v>
      </c>
      <c r="R17" s="54" t="str">
        <f>IF(ISERROR((RGDP!R17/HoursWorked!R17)),"..",(RGDP!R17/HoursWorked!R17))</f>
        <v>..</v>
      </c>
      <c r="S17" s="55">
        <f>IF(ISERROR((RGDP!S17/HoursWorked!S17)),"..",(RGDP!S17/HoursWorked!S17))</f>
        <v>73.760953277753543</v>
      </c>
      <c r="T17" s="60">
        <f>IF(ISERROR((RGDP!T17/HoursWorked!T17)),"..",(RGDP!T17/HoursWorked!T17))</f>
        <v>858.6255506607929</v>
      </c>
      <c r="U17" s="61" t="str">
        <f>IF(ISERROR((RGDP!U17/HoursWorked!U17)),"..",(RGDP!U17/HoursWorked!U17))</f>
        <v>..</v>
      </c>
      <c r="V17" s="54" t="str">
        <f>IF(ISERROR((RGDP!V17/HoursWorked!V17)),"..",(RGDP!V17/HoursWorked!V17))</f>
        <v>..</v>
      </c>
      <c r="W17" s="55" t="str">
        <f>IF(ISERROR((RGDP!W17/HoursWorked!W17)),"..",(RGDP!W17/HoursWorked!W17))</f>
        <v>..</v>
      </c>
      <c r="X17" s="60">
        <f>IF(ISERROR((RGDP!X17/HoursWorked!X17)),"..",(RGDP!X17/HoursWorked!X17))</f>
        <v>430.70245941167013</v>
      </c>
      <c r="Y17" s="53" t="str">
        <f>IF(ISERROR((RGDP!Y17/HoursWorked!Y17)),"..",(RGDP!Y17/HoursWorked!Y17))</f>
        <v>..</v>
      </c>
      <c r="Z17" s="57" t="str">
        <f>IF(ISERROR((RGDP!Z17/HoursWorked!Z17)),"..",(RGDP!Z17/HoursWorked!Z17))</f>
        <v>..</v>
      </c>
      <c r="AA17" s="58">
        <f>IF(ISERROR((RGDP!AA17/HoursWorked!AA17)),"..",(RGDP!AA17/HoursWorked!AA17))</f>
        <v>19.494584837545126</v>
      </c>
      <c r="AB17" s="57">
        <f>IF(ISERROR((RGDP!AB17/HoursWorked!AB17)),"..",(RGDP!AB17/HoursWorked!AB17))</f>
        <v>1455.1937345424569</v>
      </c>
      <c r="AD17" s="55">
        <f>IF(ISERROR((RGDP!AD17/HoursWorked!AD17)),"..",(RGDP!AD17/HoursWorked!AD17))</f>
        <v>68.49682134141247</v>
      </c>
      <c r="AE17" s="61">
        <f>IF(ISERROR((RGDP!AE17/HoursWorked!AE17)),"..",(RGDP!AE17/HoursWorked!AE17))</f>
        <v>72.874064769276913</v>
      </c>
      <c r="AF17" s="57" t="str">
        <f>IF(ISERROR((RGDP!AF17/HoursWorked!AF17)),"..",(RGDP!AF17/HoursWorked!AF17))</f>
        <v>..</v>
      </c>
      <c r="AG17" s="55">
        <f>IF(ISERROR((RGDP!AG17/HoursWorked!AG17)),"..",(RGDP!AG17/HoursWorked!AG17))</f>
        <v>67.836284265195985</v>
      </c>
      <c r="AH17" s="60">
        <f>IF(ISERROR((RGDP!AH17/HoursWorked!AH17)),"..",(RGDP!AH17/HoursWorked!AH17))</f>
        <v>264.27155224603462</v>
      </c>
      <c r="AI17" s="61">
        <f>IF(ISERROR((RGDP!AI17/HoursWorked!AI17)),"..",(RGDP!AI17/HoursWorked!AI17))</f>
        <v>583.85270736178256</v>
      </c>
      <c r="AJ17" s="54" t="str">
        <f>IF(ISERROR((RGDP!AJ17/HoursWorked!AJ17)),"..",(RGDP!AJ17/HoursWorked!AJ17))</f>
        <v>..</v>
      </c>
      <c r="AK17" s="55" t="str">
        <f>IF(ISERROR((RGDP!AK17/HoursWorked!AK17)),"..",(RGDP!AK17/HoursWorked!AK17))</f>
        <v>..</v>
      </c>
      <c r="AL17" s="60">
        <f>IF(ISERROR((RGDP!AL17/HoursWorked!AL17)),"..",(RGDP!AL17/HoursWorked!AL17))</f>
        <v>89.429204765863119</v>
      </c>
      <c r="AM17" s="61">
        <f>IF(ISERROR((RGDP!AM17/HoursWorked!AM17)),"..",(RGDP!AM17/HoursWorked!AM17))</f>
        <v>48.336111422227795</v>
      </c>
      <c r="AN17" s="57">
        <f>IF(ISERROR((RGDP!AN17/HoursWorked!AN17)),"..",(RGDP!AN17/HoursWorked!AN17))</f>
        <v>48.836568151742398</v>
      </c>
      <c r="AO17" s="58">
        <f>IF(ISERROR((RGDP!AO17/HoursWorked!AO17)),"..",(RGDP!AO17/HoursWorked!AO17))</f>
        <v>39.336917562724011</v>
      </c>
      <c r="AP17" s="57">
        <f>IF(ISERROR((RGDP!AP17/HoursWorked!AP17)),"..",(RGDP!AP17/HoursWorked!AP17))</f>
        <v>275.32770974621968</v>
      </c>
      <c r="AQ17" s="16"/>
    </row>
    <row r="18" spans="1:43">
      <c r="A18" s="9">
        <v>2011</v>
      </c>
      <c r="B18" s="52">
        <f>IF(ISERROR((RGDP!B18/HoursWorked!B18)),"..",(RGDP!B18/HoursWorked!B18))</f>
        <v>50.952960447244308</v>
      </c>
      <c r="C18" s="61">
        <f>IF(ISERROR((RGDP!C18/HoursWorked!C18)),"..",(RGDP!C18/HoursWorked!C18))</f>
        <v>52.814838923736708</v>
      </c>
      <c r="D18" s="54" t="str">
        <f>IF(ISERROR((RGDP!D18/HoursWorked!D18)),"..",(RGDP!D18/HoursWorked!D18))</f>
        <v>..</v>
      </c>
      <c r="E18" s="55">
        <f>IF(ISERROR((RGDP!E18/HoursWorked!E18)),"..",(RGDP!E18/HoursWorked!E18))</f>
        <v>47.850350518141958</v>
      </c>
      <c r="F18" s="60">
        <f>IF(ISERROR((RGDP!F18/HoursWorked!F18)),"..",(RGDP!F18/HoursWorked!F18))</f>
        <v>239.63209663770951</v>
      </c>
      <c r="G18" s="61">
        <f>IF(ISERROR((RGDP!G18/HoursWorked!G18)),"..",(RGDP!G18/HoursWorked!G18))</f>
        <v>654.50632590904695</v>
      </c>
      <c r="H18" s="54">
        <f>IF(ISERROR((RGDP!H18/HoursWorked!H18)),"..",(RGDP!H18/HoursWorked!H18))</f>
        <v>579.53270378424543</v>
      </c>
      <c r="I18" s="55">
        <f>IF(ISERROR((RGDP!I18/HoursWorked!I18)),"..",(RGDP!I18/HoursWorked!I18))</f>
        <v>826.27080789732281</v>
      </c>
      <c r="J18" s="60">
        <f>IF(ISERROR((RGDP!J18/HoursWorked!J18)),"..",(RGDP!J18/HoursWorked!J18))</f>
        <v>173.25929426591054</v>
      </c>
      <c r="K18" s="61">
        <f>IF(ISERROR((RGDP!K18/HoursWorked!K18)),"..",(RGDP!K18/HoursWorked!K18))</f>
        <v>48.213737332377931</v>
      </c>
      <c r="L18" s="57" t="str">
        <f>IF(ISERROR((RGDP!L18/HoursWorked!L18)),"..",(RGDP!L18/HoursWorked!L18))</f>
        <v>..</v>
      </c>
      <c r="M18" s="58" t="str">
        <f>IF(ISERROR((RGDP!M18/HoursWorked!M18)),"..",(RGDP!M18/HoursWorked!M18))</f>
        <v>..</v>
      </c>
      <c r="N18" s="59" t="str">
        <f>IF(ISERROR((RGDP!N18/HoursWorked!N18)),"..",(RGDP!N18/HoursWorked!N18))</f>
        <v>..</v>
      </c>
      <c r="P18" s="55">
        <f>IF(ISERROR((RGDP!P18/HoursWorked!P18)),"..",(RGDP!P18/HoursWorked!P18))</f>
        <v>67.554464882064678</v>
      </c>
      <c r="Q18" s="61">
        <f>IF(ISERROR((RGDP!Q18/HoursWorked!Q18)),"..",(RGDP!Q18/HoursWorked!Q18))</f>
        <v>77.927691454543464</v>
      </c>
      <c r="R18" s="54" t="str">
        <f>IF(ISERROR((RGDP!R18/HoursWorked!R18)),"..",(RGDP!R18/HoursWorked!R18))</f>
        <v>..</v>
      </c>
      <c r="S18" s="55">
        <f>IF(ISERROR((RGDP!S18/HoursWorked!S18)),"..",(RGDP!S18/HoursWorked!S18))</f>
        <v>72.381861609780316</v>
      </c>
      <c r="T18" s="60">
        <f>IF(ISERROR((RGDP!T18/HoursWorked!T18)),"..",(RGDP!T18/HoursWorked!T18))</f>
        <v>617.23985333164751</v>
      </c>
      <c r="U18" s="61" t="str">
        <f>IF(ISERROR((RGDP!U18/HoursWorked!U18)),"..",(RGDP!U18/HoursWorked!U18))</f>
        <v>..</v>
      </c>
      <c r="V18" s="54" t="str">
        <f>IF(ISERROR((RGDP!V18/HoursWorked!V18)),"..",(RGDP!V18/HoursWorked!V18))</f>
        <v>..</v>
      </c>
      <c r="W18" s="55" t="str">
        <f>IF(ISERROR((RGDP!W18/HoursWorked!W18)),"..",(RGDP!W18/HoursWorked!W18))</f>
        <v>..</v>
      </c>
      <c r="X18" s="60">
        <f>IF(ISERROR((RGDP!X18/HoursWorked!X18)),"..",(RGDP!X18/HoursWorked!X18))</f>
        <v>323.40643108737646</v>
      </c>
      <c r="Y18" s="53" t="str">
        <f>IF(ISERROR((RGDP!Y18/HoursWorked!Y18)),"..",(RGDP!Y18/HoursWorked!Y18))</f>
        <v>..</v>
      </c>
      <c r="Z18" s="57" t="str">
        <f>IF(ISERROR((RGDP!Z18/HoursWorked!Z18)),"..",(RGDP!Z18/HoursWorked!Z18))</f>
        <v>..</v>
      </c>
      <c r="AA18" s="58">
        <f>IF(ISERROR((RGDP!AA18/HoursWorked!AA18)),"..",(RGDP!AA18/HoursWorked!AA18))</f>
        <v>17.355371900826448</v>
      </c>
      <c r="AB18" s="57">
        <f>IF(ISERROR((RGDP!AB18/HoursWorked!AB18)),"..",(RGDP!AB18/HoursWorked!AB18))</f>
        <v>1038.6083558761648</v>
      </c>
      <c r="AD18" s="55">
        <f>IF(ISERROR((RGDP!AD18/HoursWorked!AD18)),"..",(RGDP!AD18/HoursWorked!AD18))</f>
        <v>68.760169665111633</v>
      </c>
      <c r="AE18" s="61">
        <f>IF(ISERROR((RGDP!AE18/HoursWorked!AE18)),"..",(RGDP!AE18/HoursWorked!AE18))</f>
        <v>73.273232412012561</v>
      </c>
      <c r="AF18" s="57" t="str">
        <f>IF(ISERROR((RGDP!AF18/HoursWorked!AF18)),"..",(RGDP!AF18/HoursWorked!AF18))</f>
        <v>..</v>
      </c>
      <c r="AG18" s="55">
        <f>IF(ISERROR((RGDP!AG18/HoursWorked!AG18)),"..",(RGDP!AG18/HoursWorked!AG18))</f>
        <v>68.315728174175931</v>
      </c>
      <c r="AH18" s="60">
        <f>IF(ISERROR((RGDP!AH18/HoursWorked!AH18)),"..",(RGDP!AH18/HoursWorked!AH18))</f>
        <v>244.99260518373273</v>
      </c>
      <c r="AI18" s="61">
        <f>IF(ISERROR((RGDP!AI18/HoursWorked!AI18)),"..",(RGDP!AI18/HoursWorked!AI18))</f>
        <v>538.86468064904454</v>
      </c>
      <c r="AJ18" s="54" t="str">
        <f>IF(ISERROR((RGDP!AJ18/HoursWorked!AJ18)),"..",(RGDP!AJ18/HoursWorked!AJ18))</f>
        <v>..</v>
      </c>
      <c r="AK18" s="55" t="str">
        <f>IF(ISERROR((RGDP!AK18/HoursWorked!AK18)),"..",(RGDP!AK18/HoursWorked!AK18))</f>
        <v>..</v>
      </c>
      <c r="AL18" s="60">
        <f>IF(ISERROR((RGDP!AL18/HoursWorked!AL18)),"..",(RGDP!AL18/HoursWorked!AL18))</f>
        <v>75.241607324516792</v>
      </c>
      <c r="AM18" s="61">
        <f>IF(ISERROR((RGDP!AM18/HoursWorked!AM18)),"..",(RGDP!AM18/HoursWorked!AM18))</f>
        <v>48.662706026491591</v>
      </c>
      <c r="AN18" s="57">
        <f>IF(ISERROR((RGDP!AN18/HoursWorked!AN18)),"..",(RGDP!AN18/HoursWorked!AN18))</f>
        <v>49.216040550044873</v>
      </c>
      <c r="AO18" s="58">
        <f>IF(ISERROR((RGDP!AO18/HoursWorked!AO18)),"..",(RGDP!AO18/HoursWorked!AO18))</f>
        <v>38.894373149062197</v>
      </c>
      <c r="AP18" s="57">
        <f>IF(ISERROR((RGDP!AP18/HoursWorked!AP18)),"..",(RGDP!AP18/HoursWorked!AP18))</f>
        <v>255.61561030789352</v>
      </c>
      <c r="AQ18" s="16"/>
    </row>
    <row r="19" spans="1:43">
      <c r="A19" s="9">
        <v>2012</v>
      </c>
      <c r="B19" s="52">
        <f>IF(ISERROR((RGDP!B19/HoursWorked!B19)),"..",(RGDP!B19/HoursWorked!B19))</f>
        <v>51.015877956404928</v>
      </c>
      <c r="C19" s="61">
        <f>IF(ISERROR((RGDP!C19/HoursWorked!C19)),"..",(RGDP!C19/HoursWorked!C19))</f>
        <v>52.959241039677821</v>
      </c>
      <c r="D19" s="54" t="str">
        <f>IF(ISERROR((RGDP!D19/HoursWorked!D19)),"..",(RGDP!D19/HoursWorked!D19))</f>
        <v>..</v>
      </c>
      <c r="E19" s="55">
        <f>IF(ISERROR((RGDP!E19/HoursWorked!E19)),"..",(RGDP!E19/HoursWorked!E19))</f>
        <v>47.918056036886341</v>
      </c>
      <c r="F19" s="60">
        <f>IF(ISERROR((RGDP!F19/HoursWorked!F19)),"..",(RGDP!F19/HoursWorked!F19))</f>
        <v>233.25326425806841</v>
      </c>
      <c r="G19" s="61">
        <f>IF(ISERROR((RGDP!G19/HoursWorked!G19)),"..",(RGDP!G19/HoursWorked!G19))</f>
        <v>639.47908566785054</v>
      </c>
      <c r="H19" s="54">
        <f>IF(ISERROR((RGDP!H19/HoursWorked!H19)),"..",(RGDP!H19/HoursWorked!H19))</f>
        <v>548.80455831967822</v>
      </c>
      <c r="I19" s="55">
        <f>IF(ISERROR((RGDP!I19/HoursWorked!I19)),"..",(RGDP!I19/HoursWorked!I19))</f>
        <v>850.20655310961467</v>
      </c>
      <c r="J19" s="60">
        <f>IF(ISERROR((RGDP!J19/HoursWorked!J19)),"..",(RGDP!J19/HoursWorked!J19))</f>
        <v>153.88744224506229</v>
      </c>
      <c r="K19" s="61">
        <f>IF(ISERROR((RGDP!K19/HoursWorked!K19)),"..",(RGDP!K19/HoursWorked!K19))</f>
        <v>44.031732856595582</v>
      </c>
      <c r="L19" s="57" t="str">
        <f>IF(ISERROR((RGDP!L19/HoursWorked!L19)),"..",(RGDP!L19/HoursWorked!L19))</f>
        <v>..</v>
      </c>
      <c r="M19" s="58" t="str">
        <f>IF(ISERROR((RGDP!M19/HoursWorked!M19)),"..",(RGDP!M19/HoursWorked!M19))</f>
        <v>..</v>
      </c>
      <c r="N19" s="59" t="str">
        <f>IF(ISERROR((RGDP!N19/HoursWorked!N19)),"..",(RGDP!N19/HoursWorked!N19))</f>
        <v>..</v>
      </c>
      <c r="P19" s="55">
        <f>IF(ISERROR((RGDP!P19/HoursWorked!P19)),"..",(RGDP!P19/HoursWorked!P19))</f>
        <v>62.544500972797906</v>
      </c>
      <c r="Q19" s="61">
        <f>IF(ISERROR((RGDP!Q19/HoursWorked!Q19)),"..",(RGDP!Q19/HoursWorked!Q19))</f>
        <v>73.262251276756075</v>
      </c>
      <c r="R19" s="54" t="str">
        <f>IF(ISERROR((RGDP!R19/HoursWorked!R19)),"..",(RGDP!R19/HoursWorked!R19))</f>
        <v>..</v>
      </c>
      <c r="S19" s="55">
        <f>IF(ISERROR((RGDP!S19/HoursWorked!S19)),"..",(RGDP!S19/HoursWorked!S19))</f>
        <v>67.708013562916875</v>
      </c>
      <c r="T19" s="60">
        <f>IF(ISERROR((RGDP!T19/HoursWorked!T19)),"..",(RGDP!T19/HoursWorked!T19))</f>
        <v>429.02213412619756</v>
      </c>
      <c r="U19" s="61" t="str">
        <f>IF(ISERROR((RGDP!U19/HoursWorked!U19)),"..",(RGDP!U19/HoursWorked!U19))</f>
        <v>..</v>
      </c>
      <c r="V19" s="54" t="str">
        <f>IF(ISERROR((RGDP!V19/HoursWorked!V19)),"..",(RGDP!V19/HoursWorked!V19))</f>
        <v>..</v>
      </c>
      <c r="W19" s="55" t="str">
        <f>IF(ISERROR((RGDP!W19/HoursWorked!W19)),"..",(RGDP!W19/HoursWorked!W19))</f>
        <v>..</v>
      </c>
      <c r="X19" s="60">
        <f>IF(ISERROR((RGDP!X19/HoursWorked!X19)),"..",(RGDP!X19/HoursWorked!X19))</f>
        <v>264.64030490709865</v>
      </c>
      <c r="Y19" s="53" t="str">
        <f>IF(ISERROR((RGDP!Y19/HoursWorked!Y19)),"..",(RGDP!Y19/HoursWorked!Y19))</f>
        <v>..</v>
      </c>
      <c r="Z19" s="57" t="str">
        <f>IF(ISERROR((RGDP!Z19/HoursWorked!Z19)),"..",(RGDP!Z19/HoursWorked!Z19))</f>
        <v>..</v>
      </c>
      <c r="AA19" s="58">
        <f>IF(ISERROR((RGDP!AA19/HoursWorked!AA19)),"..",(RGDP!AA19/HoursWorked!AA19))</f>
        <v>17.073170731707314</v>
      </c>
      <c r="AB19" s="57">
        <f>IF(ISERROR((RGDP!AB19/HoursWorked!AB19)),"..",(RGDP!AB19/HoursWorked!AB19))</f>
        <v>682.50442839623929</v>
      </c>
      <c r="AD19" s="55">
        <f>IF(ISERROR((RGDP!AD19/HoursWorked!AD19)),"..",(RGDP!AD19/HoursWorked!AD19))</f>
        <v>68.994744872012205</v>
      </c>
      <c r="AE19" s="61">
        <f>IF(ISERROR((RGDP!AE19/HoursWorked!AE19)),"..",(RGDP!AE19/HoursWorked!AE19))</f>
        <v>73.737358775904298</v>
      </c>
      <c r="AF19" s="57" t="str">
        <f>IF(ISERROR((RGDP!AF19/HoursWorked!AF19)),"..",(RGDP!AF19/HoursWorked!AF19))</f>
        <v>..</v>
      </c>
      <c r="AG19" s="55">
        <f>IF(ISERROR((RGDP!AG19/HoursWorked!AG19)),"..",(RGDP!AG19/HoursWorked!AG19))</f>
        <v>68.762615500761527</v>
      </c>
      <c r="AH19" s="60">
        <f>IF(ISERROR((RGDP!AH19/HoursWorked!AH19)),"..",(RGDP!AH19/HoursWorked!AH19))</f>
        <v>245.5091112375199</v>
      </c>
      <c r="AI19" s="61">
        <f>IF(ISERROR((RGDP!AI19/HoursWorked!AI19)),"..",(RGDP!AI19/HoursWorked!AI19))</f>
        <v>545.28813941502381</v>
      </c>
      <c r="AJ19" s="54" t="str">
        <f>IF(ISERROR((RGDP!AJ19/HoursWorked!AJ19)),"..",(RGDP!AJ19/HoursWorked!AJ19))</f>
        <v>..</v>
      </c>
      <c r="AK19" s="55" t="str">
        <f>IF(ISERROR((RGDP!AK19/HoursWorked!AK19)),"..",(RGDP!AK19/HoursWorked!AK19))</f>
        <v>..</v>
      </c>
      <c r="AL19" s="60">
        <f>IF(ISERROR((RGDP!AL19/HoursWorked!AL19)),"..",(RGDP!AL19/HoursWorked!AL19))</f>
        <v>67.031008672923846</v>
      </c>
      <c r="AM19" s="61">
        <f>IF(ISERROR((RGDP!AM19/HoursWorked!AM19)),"..",(RGDP!AM19/HoursWorked!AM19))</f>
        <v>40.006232219420291</v>
      </c>
      <c r="AN19" s="57">
        <f>IF(ISERROR((RGDP!AN19/HoursWorked!AN19)),"..",(RGDP!AN19/HoursWorked!AN19))</f>
        <v>40.438992820550041</v>
      </c>
      <c r="AO19" s="58">
        <f>IF(ISERROR((RGDP!AO19/HoursWorked!AO19)),"..",(RGDP!AO19/HoursWorked!AO19))</f>
        <v>32.286432160804019</v>
      </c>
      <c r="AP19" s="57">
        <f>IF(ISERROR((RGDP!AP19/HoursWorked!AP19)),"..",(RGDP!AP19/HoursWorked!AP19))</f>
        <v>256.56059051704784</v>
      </c>
      <c r="AQ19" s="16"/>
    </row>
    <row r="21" spans="1:43">
      <c r="A21" s="12"/>
      <c r="B21" s="5" t="s">
        <v>3</v>
      </c>
      <c r="C21" s="5"/>
      <c r="D21" s="5"/>
      <c r="E21" s="5"/>
      <c r="F21" s="5"/>
      <c r="G21" s="5"/>
      <c r="H21" s="5"/>
      <c r="I21" s="5"/>
      <c r="J21" s="5"/>
      <c r="K21" s="5"/>
      <c r="L21" s="5"/>
      <c r="M21" s="5"/>
      <c r="N21" s="5"/>
      <c r="P21" s="5" t="s">
        <v>3</v>
      </c>
      <c r="Q21" s="5"/>
      <c r="R21" s="5"/>
      <c r="S21" s="5"/>
      <c r="T21" s="5"/>
      <c r="U21" s="5"/>
      <c r="V21" s="5"/>
      <c r="W21" s="5"/>
      <c r="X21" s="5"/>
      <c r="Y21" s="5"/>
      <c r="Z21" s="5"/>
      <c r="AA21" s="5"/>
      <c r="AB21" s="5"/>
      <c r="AD21" s="5" t="s">
        <v>3</v>
      </c>
      <c r="AE21" s="5"/>
      <c r="AF21" s="5"/>
      <c r="AG21" s="5"/>
      <c r="AH21" s="5"/>
      <c r="AI21" s="5"/>
      <c r="AJ21" s="5"/>
      <c r="AK21" s="5"/>
      <c r="AL21" s="5"/>
      <c r="AM21" s="5"/>
      <c r="AN21" s="5"/>
      <c r="AO21" s="5"/>
      <c r="AP21" s="5"/>
    </row>
    <row r="22" spans="1:43">
      <c r="A22" s="9" t="s">
        <v>4</v>
      </c>
      <c r="B22" s="25">
        <f t="shared" ref="B22:N24" si="0">IF(ISERROR((POWER(VLOOKUP(VALUE(RIGHT($A22,4)),$A$3:$AP$20,COLUMN(B$20),)/VLOOKUP(VALUE(LEFT($A22,4)),$A$3:$AP$20,COLUMN(B$20),),1/(VALUE(RIGHT($A22,4))-VALUE(LEFT($A22,4))))-1)*100),"..",(POWER(VLOOKUP(VALUE(RIGHT($A22,4)),$A$3:$AP$20,COLUMN(B$20),)/VLOOKUP(VALUE(LEFT($A22,4)),$A$3:$AP$20,COLUMN(B$20),),1/(VALUE(RIGHT($A22,4))-VALUE(LEFT($A22,4))))-1)*100)</f>
        <v>0.84351234391062402</v>
      </c>
      <c r="C22" s="38">
        <f t="shared" si="0"/>
        <v>0.9193922636535623</v>
      </c>
      <c r="D22" s="39" t="str">
        <f t="shared" si="0"/>
        <v>..</v>
      </c>
      <c r="E22" s="40">
        <f t="shared" si="0"/>
        <v>0.76596580074081988</v>
      </c>
      <c r="F22" s="46">
        <f t="shared" si="0"/>
        <v>-3.2979553764237113</v>
      </c>
      <c r="G22" s="38">
        <f t="shared" si="0"/>
        <v>-6.4270858677462623</v>
      </c>
      <c r="H22" s="39" t="str">
        <f t="shared" si="0"/>
        <v>..</v>
      </c>
      <c r="I22" s="40" t="str">
        <f t="shared" si="0"/>
        <v>..</v>
      </c>
      <c r="J22" s="46">
        <f t="shared" si="0"/>
        <v>-3.4292825286414863</v>
      </c>
      <c r="K22" s="38">
        <f t="shared" si="0"/>
        <v>-0.36433211169721869</v>
      </c>
      <c r="L22" s="39" t="str">
        <f t="shared" si="0"/>
        <v>..</v>
      </c>
      <c r="M22" s="40" t="str">
        <f t="shared" si="0"/>
        <v>..</v>
      </c>
      <c r="N22" s="13" t="str">
        <f t="shared" si="0"/>
        <v>..</v>
      </c>
      <c r="P22" s="39">
        <f t="shared" ref="P22:AB24" si="1">IF(ISERROR((POWER(VLOOKUP(VALUE(RIGHT($A22,4)),$A$3:$AP$20,COLUMN(P$20),)/VLOOKUP(VALUE(LEFT($A22,4)),$A$3:$AP$20,COLUMN(P$20),),1/(VALUE(RIGHT($A22,4))-VALUE(LEFT($A22,4))))-1)*100),"..",(POWER(VLOOKUP(VALUE(RIGHT($A22,4)),$A$3:$AP$20,COLUMN(P$20),)/VLOOKUP(VALUE(LEFT($A22,4)),$A$3:$AP$20,COLUMN(P$20),),1/(VALUE(RIGHT($A22,4))-VALUE(LEFT($A22,4))))-1)*100)</f>
        <v>1.0486415070489308</v>
      </c>
      <c r="Q22" s="13">
        <f t="shared" si="1"/>
        <v>1.5988674350806864</v>
      </c>
      <c r="R22" s="13" t="str">
        <f t="shared" si="1"/>
        <v>..</v>
      </c>
      <c r="S22" s="13">
        <f t="shared" si="1"/>
        <v>1.5315992701340431</v>
      </c>
      <c r="T22" s="13">
        <f t="shared" si="1"/>
        <v>-3.3571270649425888</v>
      </c>
      <c r="U22" s="13" t="str">
        <f t="shared" si="1"/>
        <v>..</v>
      </c>
      <c r="V22" s="13" t="str">
        <f t="shared" si="1"/>
        <v>..</v>
      </c>
      <c r="W22" s="13" t="str">
        <f t="shared" si="1"/>
        <v>..</v>
      </c>
      <c r="X22" s="13">
        <f t="shared" si="1"/>
        <v>0.15728913442552006</v>
      </c>
      <c r="Y22" s="13" t="str">
        <f t="shared" si="1"/>
        <v>..</v>
      </c>
      <c r="Z22" s="13" t="str">
        <f t="shared" si="1"/>
        <v>..</v>
      </c>
      <c r="AA22" s="13" t="str">
        <f t="shared" si="1"/>
        <v>..</v>
      </c>
      <c r="AB22" s="13" t="str">
        <f t="shared" si="1"/>
        <v>..</v>
      </c>
      <c r="AD22" s="13">
        <f t="shared" ref="AD22:AP24" si="2">IF(ISERROR((POWER(VLOOKUP(VALUE(RIGHT($A22,4)),$A$3:$AP$20,COLUMN(AD$20),)/VLOOKUP(VALUE(LEFT($A22,4)),$A$3:$AP$20,COLUMN(AD$20),),1/(VALUE(RIGHT($A22,4))-VALUE(LEFT($A22,4))))-1)*100),"..",(POWER(VLOOKUP(VALUE(RIGHT($A22,4)),$A$3:$AP$20,COLUMN(AD$20),)/VLOOKUP(VALUE(LEFT($A22,4)),$A$3:$AP$20,COLUMN(AD$20),),1/(VALUE(RIGHT($A22,4))-VALUE(LEFT($A22,4))))-1)*100)</f>
        <v>0.50260999381170901</v>
      </c>
      <c r="AE22" s="13">
        <f t="shared" si="2"/>
        <v>0.52585907442683766</v>
      </c>
      <c r="AF22" s="13" t="str">
        <f t="shared" si="2"/>
        <v>..</v>
      </c>
      <c r="AG22" s="13">
        <f t="shared" si="2"/>
        <v>0.44732304526624578</v>
      </c>
      <c r="AH22" s="13">
        <f t="shared" si="2"/>
        <v>-3.7112373323635817</v>
      </c>
      <c r="AI22" s="13">
        <f t="shared" si="2"/>
        <v>-7.0862844329017571</v>
      </c>
      <c r="AJ22" s="13" t="str">
        <f t="shared" si="2"/>
        <v>..</v>
      </c>
      <c r="AK22" s="13" t="str">
        <f t="shared" si="2"/>
        <v>..</v>
      </c>
      <c r="AL22" s="13">
        <f t="shared" si="2"/>
        <v>-4.6857670665471751</v>
      </c>
      <c r="AM22" s="13">
        <f t="shared" si="2"/>
        <v>0.2773586041130649</v>
      </c>
      <c r="AN22" s="13" t="str">
        <f t="shared" si="2"/>
        <v>..</v>
      </c>
      <c r="AO22" s="13" t="str">
        <f t="shared" si="2"/>
        <v>..</v>
      </c>
      <c r="AP22" s="13" t="str">
        <f t="shared" si="2"/>
        <v>..</v>
      </c>
    </row>
    <row r="23" spans="1:43">
      <c r="A23" s="9" t="s">
        <v>83</v>
      </c>
      <c r="B23" s="25">
        <f t="shared" si="0"/>
        <v>0.95997992228693541</v>
      </c>
      <c r="C23" s="38">
        <f t="shared" si="0"/>
        <v>1.0491820838590016</v>
      </c>
      <c r="D23" s="39" t="str">
        <f t="shared" si="0"/>
        <v>..</v>
      </c>
      <c r="E23" s="40">
        <f t="shared" si="0"/>
        <v>0.96188424288397023</v>
      </c>
      <c r="F23" s="46">
        <f t="shared" si="0"/>
        <v>-3.7160295897985196</v>
      </c>
      <c r="G23" s="38">
        <f t="shared" si="0"/>
        <v>-7.9090471587436317</v>
      </c>
      <c r="H23" s="39" t="str">
        <f t="shared" si="0"/>
        <v>..</v>
      </c>
      <c r="I23" s="40" t="str">
        <f t="shared" si="0"/>
        <v>..</v>
      </c>
      <c r="J23" s="46">
        <f t="shared" si="0"/>
        <v>-1.054919197848514</v>
      </c>
      <c r="K23" s="38">
        <f t="shared" si="0"/>
        <v>-0.46922124067374504</v>
      </c>
      <c r="L23" s="39" t="str">
        <f t="shared" si="0"/>
        <v>..</v>
      </c>
      <c r="M23" s="40" t="str">
        <f t="shared" si="0"/>
        <v>..</v>
      </c>
      <c r="N23" s="13" t="str">
        <f t="shared" si="0"/>
        <v>..</v>
      </c>
      <c r="P23" s="39">
        <f t="shared" si="1"/>
        <v>3.9810777725696411</v>
      </c>
      <c r="Q23" s="13">
        <f t="shared" si="1"/>
        <v>4.8440844581590037</v>
      </c>
      <c r="R23" s="13" t="str">
        <f t="shared" si="1"/>
        <v>..</v>
      </c>
      <c r="S23" s="13">
        <f t="shared" si="1"/>
        <v>5.0336807208898771</v>
      </c>
      <c r="T23" s="13">
        <f t="shared" si="1"/>
        <v>10.116699520003669</v>
      </c>
      <c r="U23" s="13" t="str">
        <f t="shared" si="1"/>
        <v>..</v>
      </c>
      <c r="V23" s="13" t="str">
        <f t="shared" si="1"/>
        <v>..</v>
      </c>
      <c r="W23" s="13" t="str">
        <f t="shared" si="1"/>
        <v>..</v>
      </c>
      <c r="X23" s="13">
        <f t="shared" si="1"/>
        <v>13.44275619964257</v>
      </c>
      <c r="Y23" s="13" t="str">
        <f t="shared" si="1"/>
        <v>..</v>
      </c>
      <c r="Z23" s="13" t="str">
        <f t="shared" si="1"/>
        <v>..</v>
      </c>
      <c r="AA23" s="13" t="str">
        <f t="shared" si="1"/>
        <v>..</v>
      </c>
      <c r="AB23" s="13" t="str">
        <f t="shared" si="1"/>
        <v>..</v>
      </c>
      <c r="AD23" s="13">
        <f t="shared" si="2"/>
        <v>0.17522726420955426</v>
      </c>
      <c r="AE23" s="13">
        <f t="shared" si="2"/>
        <v>0.11767597532585938</v>
      </c>
      <c r="AF23" s="13" t="str">
        <f t="shared" si="2"/>
        <v>..</v>
      </c>
      <c r="AG23" s="13">
        <f t="shared" si="2"/>
        <v>7.1786808769291888E-2</v>
      </c>
      <c r="AH23" s="13">
        <f t="shared" si="2"/>
        <v>-5.6027225438722628</v>
      </c>
      <c r="AI23" s="13">
        <f t="shared" si="2"/>
        <v>-9.0825818479779876</v>
      </c>
      <c r="AJ23" s="13" t="str">
        <f t="shared" si="2"/>
        <v>..</v>
      </c>
      <c r="AK23" s="13" t="str">
        <f t="shared" si="2"/>
        <v>..</v>
      </c>
      <c r="AL23" s="13">
        <f t="shared" si="2"/>
        <v>-3.7286785879872442</v>
      </c>
      <c r="AM23" s="13">
        <f t="shared" si="2"/>
        <v>0.48959093843286006</v>
      </c>
      <c r="AN23" s="13" t="str">
        <f t="shared" si="2"/>
        <v>..</v>
      </c>
      <c r="AO23" s="13" t="str">
        <f t="shared" si="2"/>
        <v>..</v>
      </c>
      <c r="AP23" s="13" t="str">
        <f t="shared" si="2"/>
        <v>..</v>
      </c>
    </row>
    <row r="24" spans="1:43">
      <c r="A24" s="9" t="s">
        <v>84</v>
      </c>
      <c r="B24" s="25">
        <f t="shared" si="0"/>
        <v>0.68068341949838462</v>
      </c>
      <c r="C24" s="38">
        <f t="shared" si="0"/>
        <v>0.73796653168636261</v>
      </c>
      <c r="D24" s="39" t="str">
        <f t="shared" si="0"/>
        <v>..</v>
      </c>
      <c r="E24" s="40">
        <f t="shared" si="0"/>
        <v>0.49231852460662751</v>
      </c>
      <c r="F24" s="46">
        <f t="shared" si="0"/>
        <v>-2.7095999785690106</v>
      </c>
      <c r="G24" s="38">
        <f t="shared" si="0"/>
        <v>-4.3121892192774851</v>
      </c>
      <c r="H24" s="39">
        <f t="shared" si="0"/>
        <v>-10.328301196039213</v>
      </c>
      <c r="I24" s="40">
        <f t="shared" si="0"/>
        <v>10.656711490108762</v>
      </c>
      <c r="J24" s="46">
        <f t="shared" si="0"/>
        <v>-6.6579770854483966</v>
      </c>
      <c r="K24" s="38">
        <f t="shared" si="0"/>
        <v>-0.21730160464189519</v>
      </c>
      <c r="L24" s="39" t="str">
        <f t="shared" si="0"/>
        <v>..</v>
      </c>
      <c r="M24" s="40" t="str">
        <f t="shared" si="0"/>
        <v>..</v>
      </c>
      <c r="N24" s="13" t="str">
        <f t="shared" si="0"/>
        <v>..</v>
      </c>
      <c r="P24" s="39">
        <f t="shared" si="1"/>
        <v>-2.9183587724332272</v>
      </c>
      <c r="Q24" s="13">
        <f t="shared" si="1"/>
        <v>-2.7763825953817989</v>
      </c>
      <c r="R24" s="13" t="str">
        <f t="shared" si="1"/>
        <v>..</v>
      </c>
      <c r="S24" s="13">
        <f t="shared" si="1"/>
        <v>-3.1760210099713304</v>
      </c>
      <c r="T24" s="13">
        <f t="shared" si="1"/>
        <v>-19.496801440717814</v>
      </c>
      <c r="U24" s="13" t="str">
        <f t="shared" si="1"/>
        <v>..</v>
      </c>
      <c r="V24" s="13" t="str">
        <f t="shared" si="1"/>
        <v>..</v>
      </c>
      <c r="W24" s="13" t="str">
        <f t="shared" si="1"/>
        <v>..</v>
      </c>
      <c r="X24" s="13">
        <f t="shared" si="1"/>
        <v>-15.870042425254127</v>
      </c>
      <c r="Y24" s="13" t="str">
        <f t="shared" si="1"/>
        <v>..</v>
      </c>
      <c r="Z24" s="13" t="str">
        <f t="shared" si="1"/>
        <v>..</v>
      </c>
      <c r="AA24" s="13">
        <f t="shared" si="1"/>
        <v>-6.4731063212640549</v>
      </c>
      <c r="AB24" s="13">
        <f t="shared" si="1"/>
        <v>-20.589763121686467</v>
      </c>
      <c r="AD24" s="13">
        <f t="shared" si="2"/>
        <v>0.96274406324938777</v>
      </c>
      <c r="AE24" s="13">
        <f t="shared" si="2"/>
        <v>1.1001127478864836</v>
      </c>
      <c r="AF24" s="13" t="str">
        <f t="shared" si="2"/>
        <v>..</v>
      </c>
      <c r="AG24" s="13">
        <f t="shared" si="2"/>
        <v>0.97544252213284111</v>
      </c>
      <c r="AH24" s="13">
        <f t="shared" si="2"/>
        <v>-0.99931537238329149</v>
      </c>
      <c r="AI24" s="13">
        <f t="shared" si="2"/>
        <v>-4.2176133535628324</v>
      </c>
      <c r="AJ24" s="13" t="str">
        <f t="shared" si="2"/>
        <v>..</v>
      </c>
      <c r="AK24" s="13" t="str">
        <f t="shared" si="2"/>
        <v>..</v>
      </c>
      <c r="AL24" s="13">
        <f t="shared" si="2"/>
        <v>-6.0097270142467902</v>
      </c>
      <c r="AM24" s="13">
        <f t="shared" si="2"/>
        <v>-1.9013847740667611E-2</v>
      </c>
      <c r="AN24" s="13">
        <f t="shared" si="2"/>
        <v>0.44601741763128366</v>
      </c>
      <c r="AO24" s="13">
        <f t="shared" si="2"/>
        <v>-10.343968175715146</v>
      </c>
      <c r="AP24" s="13">
        <f t="shared" si="2"/>
        <v>-0.79418593773454838</v>
      </c>
    </row>
    <row r="25" spans="1:43">
      <c r="H25" s="10"/>
      <c r="I25" s="10"/>
      <c r="J25" s="10"/>
      <c r="K25" s="10"/>
      <c r="L25" s="10"/>
      <c r="M25" s="10"/>
      <c r="N25" s="10"/>
    </row>
    <row r="26" spans="1:43">
      <c r="B26" t="s">
        <v>62</v>
      </c>
      <c r="C26" t="s">
        <v>60</v>
      </c>
      <c r="H26" s="10"/>
      <c r="I26" s="10"/>
      <c r="J26" s="10"/>
      <c r="K26" s="10"/>
      <c r="L26" s="10"/>
      <c r="M26" s="10"/>
      <c r="N26" s="10"/>
      <c r="P26" t="s">
        <v>62</v>
      </c>
      <c r="Q26" t="s">
        <v>60</v>
      </c>
      <c r="AB26" s="18"/>
      <c r="AD26" t="s">
        <v>62</v>
      </c>
      <c r="AE26" t="s">
        <v>60</v>
      </c>
    </row>
    <row r="27" spans="1:43">
      <c r="G27" s="16"/>
      <c r="H27" s="17"/>
      <c r="M27" s="17"/>
      <c r="P27" s="16"/>
      <c r="Y27" s="16"/>
      <c r="Z27" s="16"/>
    </row>
    <row r="28" spans="1:43">
      <c r="G28" s="16"/>
      <c r="H28" s="17"/>
      <c r="M28" s="17"/>
      <c r="P28" s="16"/>
      <c r="Y28" s="16"/>
      <c r="Z28" s="16"/>
    </row>
    <row r="30" spans="1:43" ht="75">
      <c r="A30" s="8"/>
      <c r="B30" s="21" t="s">
        <v>7</v>
      </c>
      <c r="C30" s="26" t="s">
        <v>8</v>
      </c>
      <c r="D30" s="19" t="s">
        <v>9</v>
      </c>
      <c r="E30" s="27" t="s">
        <v>0</v>
      </c>
      <c r="F30" s="41" t="s">
        <v>10</v>
      </c>
      <c r="G30" s="26" t="s">
        <v>11</v>
      </c>
      <c r="H30" s="19" t="s">
        <v>12</v>
      </c>
      <c r="I30" s="27" t="s">
        <v>13</v>
      </c>
      <c r="J30" s="41" t="s">
        <v>19</v>
      </c>
      <c r="K30" s="26" t="s">
        <v>5</v>
      </c>
      <c r="L30" s="19" t="s">
        <v>14</v>
      </c>
      <c r="M30" s="27" t="s">
        <v>6</v>
      </c>
      <c r="N30" s="19" t="s">
        <v>15</v>
      </c>
      <c r="P30" s="27" t="s">
        <v>7</v>
      </c>
      <c r="Q30" s="26" t="s">
        <v>8</v>
      </c>
      <c r="R30" s="19" t="s">
        <v>9</v>
      </c>
      <c r="S30" s="27" t="s">
        <v>0</v>
      </c>
      <c r="T30" s="41" t="s">
        <v>10</v>
      </c>
      <c r="U30" s="26" t="s">
        <v>11</v>
      </c>
      <c r="V30" s="19" t="s">
        <v>12</v>
      </c>
      <c r="W30" s="27" t="s">
        <v>13</v>
      </c>
      <c r="X30" s="41" t="s">
        <v>19</v>
      </c>
      <c r="Y30" s="26" t="s">
        <v>5</v>
      </c>
      <c r="Z30" s="19" t="s">
        <v>14</v>
      </c>
      <c r="AA30" s="27" t="s">
        <v>6</v>
      </c>
      <c r="AB30" s="19" t="s">
        <v>15</v>
      </c>
      <c r="AD30" s="27" t="s">
        <v>7</v>
      </c>
      <c r="AE30" s="26" t="s">
        <v>8</v>
      </c>
      <c r="AF30" s="19" t="s">
        <v>9</v>
      </c>
      <c r="AG30" s="27" t="s">
        <v>0</v>
      </c>
      <c r="AH30" s="41" t="s">
        <v>10</v>
      </c>
      <c r="AI30" s="26" t="s">
        <v>11</v>
      </c>
      <c r="AJ30" s="19" t="s">
        <v>12</v>
      </c>
      <c r="AK30" s="27" t="s">
        <v>13</v>
      </c>
      <c r="AL30" s="41" t="s">
        <v>19</v>
      </c>
      <c r="AM30" s="26" t="s">
        <v>5</v>
      </c>
      <c r="AN30" s="19" t="s">
        <v>14</v>
      </c>
      <c r="AO30" s="27" t="s">
        <v>6</v>
      </c>
      <c r="AP30" s="19" t="s">
        <v>15</v>
      </c>
    </row>
    <row r="31" spans="1:43">
      <c r="A31" s="12" t="s">
        <v>35</v>
      </c>
      <c r="B31" s="22" t="s">
        <v>1</v>
      </c>
      <c r="C31" s="28" t="s">
        <v>1</v>
      </c>
      <c r="D31" s="6" t="s">
        <v>1</v>
      </c>
      <c r="E31" s="29" t="s">
        <v>1</v>
      </c>
      <c r="F31" s="42">
        <v>21</v>
      </c>
      <c r="G31" s="28">
        <v>211</v>
      </c>
      <c r="H31" s="6">
        <v>211113</v>
      </c>
      <c r="I31" s="29">
        <v>211114</v>
      </c>
      <c r="J31" s="42">
        <v>212</v>
      </c>
      <c r="K31" s="28">
        <v>213</v>
      </c>
      <c r="L31" s="6" t="s">
        <v>1</v>
      </c>
      <c r="M31" s="29" t="s">
        <v>1</v>
      </c>
      <c r="N31" s="6" t="s">
        <v>1</v>
      </c>
      <c r="P31" s="29" t="s">
        <v>1</v>
      </c>
      <c r="Q31" s="28" t="s">
        <v>1</v>
      </c>
      <c r="R31" s="6" t="s">
        <v>1</v>
      </c>
      <c r="S31" s="29" t="s">
        <v>1</v>
      </c>
      <c r="T31" s="42">
        <v>21</v>
      </c>
      <c r="U31" s="28">
        <v>211</v>
      </c>
      <c r="V31" s="6">
        <v>211113</v>
      </c>
      <c r="W31" s="29">
        <v>211114</v>
      </c>
      <c r="X31" s="42">
        <v>212</v>
      </c>
      <c r="Y31" s="28">
        <v>213</v>
      </c>
      <c r="Z31" s="6" t="s">
        <v>1</v>
      </c>
      <c r="AA31" s="29" t="s">
        <v>1</v>
      </c>
      <c r="AB31" s="6" t="s">
        <v>1</v>
      </c>
      <c r="AD31" s="29" t="s">
        <v>1</v>
      </c>
      <c r="AE31" s="28" t="s">
        <v>1</v>
      </c>
      <c r="AF31" s="6" t="s">
        <v>1</v>
      </c>
      <c r="AG31" s="29" t="s">
        <v>1</v>
      </c>
      <c r="AH31" s="42">
        <v>21</v>
      </c>
      <c r="AI31" s="28">
        <v>211</v>
      </c>
      <c r="AJ31" s="6">
        <v>211113</v>
      </c>
      <c r="AK31" s="29">
        <v>211114</v>
      </c>
      <c r="AL31" s="42">
        <v>212</v>
      </c>
      <c r="AM31" s="28">
        <v>213</v>
      </c>
      <c r="AN31" s="6" t="s">
        <v>1</v>
      </c>
      <c r="AO31" s="29" t="s">
        <v>1</v>
      </c>
      <c r="AP31" s="6" t="s">
        <v>1</v>
      </c>
    </row>
    <row r="32" spans="1:43">
      <c r="A32" s="7"/>
      <c r="B32" s="23" t="s">
        <v>23</v>
      </c>
      <c r="C32" s="30" t="s">
        <v>24</v>
      </c>
      <c r="D32" s="31" t="s">
        <v>25</v>
      </c>
      <c r="E32" s="32" t="s">
        <v>37</v>
      </c>
      <c r="F32" s="43" t="s">
        <v>56</v>
      </c>
      <c r="G32" s="30" t="s">
        <v>57</v>
      </c>
      <c r="H32" s="31" t="s">
        <v>28</v>
      </c>
      <c r="I32" s="32" t="s">
        <v>29</v>
      </c>
      <c r="J32" s="43" t="s">
        <v>30</v>
      </c>
      <c r="K32" s="30" t="s">
        <v>58</v>
      </c>
      <c r="L32" s="31" t="s">
        <v>33</v>
      </c>
      <c r="M32" s="32" t="s">
        <v>34</v>
      </c>
      <c r="N32" s="20" t="s">
        <v>59</v>
      </c>
      <c r="P32" s="32" t="s">
        <v>23</v>
      </c>
      <c r="Q32" s="30" t="s">
        <v>24</v>
      </c>
      <c r="R32" s="31" t="s">
        <v>25</v>
      </c>
      <c r="S32" s="32" t="s">
        <v>37</v>
      </c>
      <c r="T32" s="43" t="s">
        <v>56</v>
      </c>
      <c r="U32" s="30" t="s">
        <v>57</v>
      </c>
      <c r="V32" s="31" t="s">
        <v>28</v>
      </c>
      <c r="W32" s="32" t="s">
        <v>29</v>
      </c>
      <c r="X32" s="43" t="s">
        <v>30</v>
      </c>
      <c r="Y32" s="30" t="s">
        <v>58</v>
      </c>
      <c r="Z32" s="31" t="s">
        <v>33</v>
      </c>
      <c r="AA32" s="32" t="s">
        <v>34</v>
      </c>
      <c r="AB32" s="20" t="s">
        <v>59</v>
      </c>
      <c r="AD32" s="32" t="s">
        <v>23</v>
      </c>
      <c r="AE32" s="30" t="s">
        <v>24</v>
      </c>
      <c r="AF32" s="31" t="s">
        <v>25</v>
      </c>
      <c r="AG32" s="32" t="s">
        <v>37</v>
      </c>
      <c r="AH32" s="43" t="s">
        <v>56</v>
      </c>
      <c r="AI32" s="30" t="s">
        <v>57</v>
      </c>
      <c r="AJ32" s="31" t="s">
        <v>28</v>
      </c>
      <c r="AK32" s="32" t="s">
        <v>29</v>
      </c>
      <c r="AL32" s="43" t="s">
        <v>30</v>
      </c>
      <c r="AM32" s="30" t="s">
        <v>58</v>
      </c>
      <c r="AN32" s="31" t="s">
        <v>33</v>
      </c>
      <c r="AO32" s="32" t="s">
        <v>34</v>
      </c>
      <c r="AP32" s="20" t="s">
        <v>59</v>
      </c>
    </row>
    <row r="33" spans="1:42">
      <c r="A33" s="8"/>
      <c r="B33" s="440" t="s">
        <v>180</v>
      </c>
      <c r="C33" s="441"/>
      <c r="D33" s="441"/>
      <c r="E33" s="441"/>
      <c r="F33" s="441"/>
      <c r="G33" s="441"/>
      <c r="H33" s="441"/>
      <c r="I33" s="441"/>
      <c r="J33" s="441"/>
      <c r="K33" s="441"/>
      <c r="L33" s="441"/>
      <c r="M33" s="441"/>
      <c r="N33" s="441"/>
      <c r="P33" s="441" t="s">
        <v>180</v>
      </c>
      <c r="Q33" s="441"/>
      <c r="R33" s="441"/>
      <c r="S33" s="441"/>
      <c r="T33" s="441"/>
      <c r="U33" s="441"/>
      <c r="V33" s="441"/>
      <c r="W33" s="441"/>
      <c r="X33" s="441"/>
      <c r="Y33" s="441"/>
      <c r="Z33" s="441"/>
      <c r="AA33" s="441"/>
      <c r="AB33" s="441"/>
      <c r="AD33" s="441" t="s">
        <v>180</v>
      </c>
      <c r="AE33" s="441"/>
      <c r="AF33" s="441"/>
      <c r="AG33" s="441"/>
      <c r="AH33" s="441"/>
      <c r="AI33" s="441"/>
      <c r="AJ33" s="441"/>
      <c r="AK33" s="441"/>
      <c r="AL33" s="441"/>
      <c r="AM33" s="441"/>
      <c r="AN33" s="441"/>
      <c r="AO33" s="441"/>
      <c r="AP33" s="441"/>
    </row>
    <row r="34" spans="1:42">
      <c r="A34" s="9">
        <v>2000</v>
      </c>
      <c r="B34" s="25">
        <f>IF(ISERROR((B7/$B7)*100),"..",(B7/$B7)*100)</f>
        <v>100</v>
      </c>
      <c r="C34" s="38">
        <f t="shared" ref="C34:N34" si="3">IF(ISERROR((C7/$B7)*100),"..",(C7/$B7)*100)</f>
        <v>102.87655962797004</v>
      </c>
      <c r="D34" s="39" t="str">
        <f t="shared" si="3"/>
        <v>..</v>
      </c>
      <c r="E34" s="40">
        <f t="shared" si="3"/>
        <v>94.798819168954225</v>
      </c>
      <c r="F34" s="46">
        <f t="shared" si="3"/>
        <v>756.25811490752358</v>
      </c>
      <c r="G34" s="38">
        <f t="shared" si="3"/>
        <v>3076.7675382488333</v>
      </c>
      <c r="H34" s="39" t="str">
        <f t="shared" si="3"/>
        <v>..</v>
      </c>
      <c r="I34" s="40" t="str">
        <f t="shared" si="3"/>
        <v>..</v>
      </c>
      <c r="J34" s="46">
        <f t="shared" si="3"/>
        <v>507.1400198839732</v>
      </c>
      <c r="K34" s="38">
        <f t="shared" si="3"/>
        <v>99.737376225521615</v>
      </c>
      <c r="L34" s="76" t="str">
        <f t="shared" si="3"/>
        <v>..</v>
      </c>
      <c r="M34" s="77" t="str">
        <f t="shared" si="3"/>
        <v>..</v>
      </c>
      <c r="N34" s="78" t="str">
        <f t="shared" si="3"/>
        <v>..</v>
      </c>
      <c r="P34" s="40">
        <f>IF(ISERROR((P7/$P7)*100),"..",(P7/$P7)*100)</f>
        <v>100</v>
      </c>
      <c r="Q34" s="38">
        <f>IF(ISERROR((Q7/$P7)*100),"..",(Q7/$P7)*100)</f>
        <v>109.74644946062517</v>
      </c>
      <c r="R34" s="39" t="str">
        <f t="shared" ref="R34:AB34" si="4">IF(ISERROR((R7/$P7)*100),"..",(R7/$P7)*100)</f>
        <v>..</v>
      </c>
      <c r="S34" s="40">
        <f t="shared" si="4"/>
        <v>102.23555707897596</v>
      </c>
      <c r="T34" s="46">
        <f t="shared" si="4"/>
        <v>1171.1656754949774</v>
      </c>
      <c r="U34" s="38" t="str">
        <f t="shared" si="4"/>
        <v>..</v>
      </c>
      <c r="V34" s="39" t="str">
        <f t="shared" si="4"/>
        <v>..</v>
      </c>
      <c r="W34" s="40" t="str">
        <f t="shared" si="4"/>
        <v>..</v>
      </c>
      <c r="X34" s="46">
        <f t="shared" si="4"/>
        <v>470.58910809057738</v>
      </c>
      <c r="Y34" s="38" t="str">
        <f t="shared" si="4"/>
        <v>..</v>
      </c>
      <c r="Z34" s="76" t="str">
        <f t="shared" si="4"/>
        <v>..</v>
      </c>
      <c r="AA34" s="77" t="str">
        <f t="shared" si="4"/>
        <v>..</v>
      </c>
      <c r="AB34" s="76" t="str">
        <f t="shared" si="4"/>
        <v>..</v>
      </c>
      <c r="AD34" s="40">
        <f>IF(ISERROR((AD7/$AD7)*100),"..",(AD7/$AD7)*100)</f>
        <v>100</v>
      </c>
      <c r="AE34" s="38">
        <f t="shared" ref="AE34:AP34" si="5">IF(ISERROR((AE7/$AD7)*100),"..",(AE7/$AD7)*100)</f>
        <v>106.57764740994446</v>
      </c>
      <c r="AF34" s="39" t="str">
        <f t="shared" si="5"/>
        <v>..</v>
      </c>
      <c r="AG34" s="40">
        <f t="shared" si="5"/>
        <v>100.32381807138803</v>
      </c>
      <c r="AH34" s="46">
        <f t="shared" si="5"/>
        <v>594.93896400906453</v>
      </c>
      <c r="AI34" s="38">
        <f t="shared" si="5"/>
        <v>2027.5902319032975</v>
      </c>
      <c r="AJ34" s="39" t="str">
        <f t="shared" si="5"/>
        <v>..</v>
      </c>
      <c r="AK34" s="40" t="str">
        <f t="shared" si="5"/>
        <v>..</v>
      </c>
      <c r="AL34" s="46">
        <f t="shared" si="5"/>
        <v>183.52479153465799</v>
      </c>
      <c r="AM34" s="38">
        <f t="shared" si="5"/>
        <v>59.566912896988256</v>
      </c>
      <c r="AN34" s="76" t="str">
        <f t="shared" si="5"/>
        <v>..</v>
      </c>
      <c r="AO34" s="77" t="str">
        <f t="shared" si="5"/>
        <v>..</v>
      </c>
      <c r="AP34" s="76" t="str">
        <f t="shared" si="5"/>
        <v>..</v>
      </c>
    </row>
    <row r="35" spans="1:42">
      <c r="A35" s="9">
        <v>2001</v>
      </c>
      <c r="B35" s="25">
        <f t="shared" ref="B35:N46" si="6">IF(ISERROR((B8/$B8)*100),"..",(B8/$B8)*100)</f>
        <v>100</v>
      </c>
      <c r="C35" s="38">
        <f t="shared" si="6"/>
        <v>103.02981226862562</v>
      </c>
      <c r="D35" s="39" t="str">
        <f t="shared" si="6"/>
        <v>..</v>
      </c>
      <c r="E35" s="40">
        <f t="shared" si="6"/>
        <v>94.847892172519749</v>
      </c>
      <c r="F35" s="46">
        <f t="shared" si="6"/>
        <v>710.58958959307301</v>
      </c>
      <c r="G35" s="38">
        <f t="shared" si="6"/>
        <v>2600.2975393309966</v>
      </c>
      <c r="H35" s="39" t="str">
        <f t="shared" si="6"/>
        <v>..</v>
      </c>
      <c r="I35" s="40" t="str">
        <f t="shared" si="6"/>
        <v>..</v>
      </c>
      <c r="J35" s="46">
        <f t="shared" si="6"/>
        <v>518.0948835784767</v>
      </c>
      <c r="K35" s="38">
        <f t="shared" si="6"/>
        <v>101.70765184944817</v>
      </c>
      <c r="L35" s="76" t="str">
        <f t="shared" si="6"/>
        <v>..</v>
      </c>
      <c r="M35" s="77" t="str">
        <f t="shared" si="6"/>
        <v>..</v>
      </c>
      <c r="N35" s="78" t="str">
        <f t="shared" si="6"/>
        <v>..</v>
      </c>
      <c r="P35" s="40">
        <f t="shared" ref="P35:AB46" si="7">IF(ISERROR((P8/$P8)*100),"..",(P8/$P8)*100)</f>
        <v>100</v>
      </c>
      <c r="Q35" s="38">
        <f t="shared" si="7"/>
        <v>108.4446066410288</v>
      </c>
      <c r="R35" s="39" t="str">
        <f t="shared" si="7"/>
        <v>..</v>
      </c>
      <c r="S35" s="40">
        <f t="shared" si="7"/>
        <v>100.86935383501152</v>
      </c>
      <c r="T35" s="46">
        <f t="shared" si="7"/>
        <v>1319.5518723181337</v>
      </c>
      <c r="U35" s="38" t="str">
        <f t="shared" si="7"/>
        <v>..</v>
      </c>
      <c r="V35" s="39" t="str">
        <f t="shared" si="7"/>
        <v>..</v>
      </c>
      <c r="W35" s="40" t="str">
        <f t="shared" si="7"/>
        <v>..</v>
      </c>
      <c r="X35" s="46">
        <f t="shared" si="7"/>
        <v>414.47518758469693</v>
      </c>
      <c r="Y35" s="38" t="str">
        <f t="shared" si="7"/>
        <v>..</v>
      </c>
      <c r="Z35" s="76" t="str">
        <f t="shared" si="7"/>
        <v>..</v>
      </c>
      <c r="AA35" s="77" t="str">
        <f t="shared" si="7"/>
        <v>..</v>
      </c>
      <c r="AB35" s="76" t="str">
        <f t="shared" si="7"/>
        <v>..</v>
      </c>
      <c r="AD35" s="40">
        <f t="shared" ref="AD35:AP46" si="8">IF(ISERROR((AD8/$AD8)*100),"..",(AD8/$AD8)*100)</f>
        <v>100</v>
      </c>
      <c r="AE35" s="38">
        <f t="shared" si="8"/>
        <v>106.16448519335775</v>
      </c>
      <c r="AF35" s="39" t="str">
        <f t="shared" si="8"/>
        <v>..</v>
      </c>
      <c r="AG35" s="40">
        <f t="shared" si="8"/>
        <v>99.897906789258045</v>
      </c>
      <c r="AH35" s="46">
        <f t="shared" si="8"/>
        <v>525.12311379580683</v>
      </c>
      <c r="AI35" s="38">
        <f t="shared" si="8"/>
        <v>1664.4122003198599</v>
      </c>
      <c r="AJ35" s="39" t="str">
        <f t="shared" si="8"/>
        <v>..</v>
      </c>
      <c r="AK35" s="40" t="str">
        <f t="shared" si="8"/>
        <v>..</v>
      </c>
      <c r="AL35" s="46">
        <f t="shared" si="8"/>
        <v>169.3195561736122</v>
      </c>
      <c r="AM35" s="38">
        <f t="shared" si="8"/>
        <v>63.261509073441921</v>
      </c>
      <c r="AN35" s="76" t="str">
        <f t="shared" si="8"/>
        <v>..</v>
      </c>
      <c r="AO35" s="77" t="str">
        <f t="shared" si="8"/>
        <v>..</v>
      </c>
      <c r="AP35" s="76" t="str">
        <f t="shared" si="8"/>
        <v>..</v>
      </c>
    </row>
    <row r="36" spans="1:42">
      <c r="A36" s="9">
        <v>2002</v>
      </c>
      <c r="B36" s="25">
        <f t="shared" si="6"/>
        <v>100</v>
      </c>
      <c r="C36" s="38">
        <f t="shared" si="6"/>
        <v>103.27324277336393</v>
      </c>
      <c r="D36" s="39" t="str">
        <f t="shared" si="6"/>
        <v>..</v>
      </c>
      <c r="E36" s="40">
        <f t="shared" si="6"/>
        <v>94.97367413681647</v>
      </c>
      <c r="F36" s="46">
        <f t="shared" si="6"/>
        <v>759.92809264489654</v>
      </c>
      <c r="G36" s="38">
        <f t="shared" si="6"/>
        <v>2778.7891744017943</v>
      </c>
      <c r="H36" s="39" t="str">
        <f t="shared" si="6"/>
        <v>..</v>
      </c>
      <c r="I36" s="40" t="str">
        <f t="shared" si="6"/>
        <v>..</v>
      </c>
      <c r="J36" s="46">
        <f t="shared" si="6"/>
        <v>497.26481076528921</v>
      </c>
      <c r="K36" s="38">
        <f t="shared" si="6"/>
        <v>101.86522707391946</v>
      </c>
      <c r="L36" s="76" t="str">
        <f t="shared" si="6"/>
        <v>..</v>
      </c>
      <c r="M36" s="77" t="str">
        <f t="shared" si="6"/>
        <v>..</v>
      </c>
      <c r="N36" s="78" t="str">
        <f t="shared" si="6"/>
        <v>..</v>
      </c>
      <c r="P36" s="40">
        <f t="shared" si="7"/>
        <v>100</v>
      </c>
      <c r="Q36" s="38">
        <f t="shared" si="7"/>
        <v>113.37918488868061</v>
      </c>
      <c r="R36" s="39" t="str">
        <f t="shared" si="7"/>
        <v>..</v>
      </c>
      <c r="S36" s="40">
        <f t="shared" si="7"/>
        <v>106.5705637067998</v>
      </c>
      <c r="T36" s="46">
        <f t="shared" si="7"/>
        <v>2219.3413334648503</v>
      </c>
      <c r="U36" s="38" t="str">
        <f t="shared" si="7"/>
        <v>..</v>
      </c>
      <c r="V36" s="39" t="str">
        <f t="shared" si="7"/>
        <v>..</v>
      </c>
      <c r="W36" s="40" t="str">
        <f t="shared" si="7"/>
        <v>..</v>
      </c>
      <c r="X36" s="46">
        <f t="shared" si="7"/>
        <v>402.84037460986895</v>
      </c>
      <c r="Y36" s="38" t="str">
        <f t="shared" si="7"/>
        <v>..</v>
      </c>
      <c r="Z36" s="76" t="str">
        <f t="shared" si="7"/>
        <v>..</v>
      </c>
      <c r="AA36" s="77" t="str">
        <f t="shared" si="7"/>
        <v>..</v>
      </c>
      <c r="AB36" s="76" t="str">
        <f t="shared" si="7"/>
        <v>..</v>
      </c>
      <c r="AD36" s="40">
        <f t="shared" si="8"/>
        <v>100</v>
      </c>
      <c r="AE36" s="38">
        <f t="shared" si="8"/>
        <v>105.90864431123697</v>
      </c>
      <c r="AF36" s="39" t="str">
        <f t="shared" si="8"/>
        <v>..</v>
      </c>
      <c r="AG36" s="40">
        <f t="shared" si="8"/>
        <v>99.428074685762724</v>
      </c>
      <c r="AH36" s="46">
        <f t="shared" si="8"/>
        <v>550.37396371710793</v>
      </c>
      <c r="AI36" s="38">
        <f t="shared" si="8"/>
        <v>1712.7041284291661</v>
      </c>
      <c r="AJ36" s="39" t="str">
        <f t="shared" si="8"/>
        <v>..</v>
      </c>
      <c r="AK36" s="40" t="str">
        <f t="shared" si="8"/>
        <v>..</v>
      </c>
      <c r="AL36" s="46">
        <f>IF(ISERROR((AL9/$AD9)*100),"..",(AL9/$AD9)*100)</f>
        <v>160.64716812258345</v>
      </c>
      <c r="AM36" s="38">
        <f t="shared" si="8"/>
        <v>62.863724159714515</v>
      </c>
      <c r="AN36" s="76" t="str">
        <f t="shared" si="8"/>
        <v>..</v>
      </c>
      <c r="AO36" s="77" t="str">
        <f t="shared" si="8"/>
        <v>..</v>
      </c>
      <c r="AP36" s="76" t="str">
        <f t="shared" si="8"/>
        <v>..</v>
      </c>
    </row>
    <row r="37" spans="1:42">
      <c r="A37" s="9">
        <v>2003</v>
      </c>
      <c r="B37" s="25">
        <f t="shared" si="6"/>
        <v>100</v>
      </c>
      <c r="C37" s="38">
        <f t="shared" si="6"/>
        <v>103.24996830429387</v>
      </c>
      <c r="D37" s="39" t="str">
        <f t="shared" si="6"/>
        <v>..</v>
      </c>
      <c r="E37" s="40">
        <f t="shared" si="6"/>
        <v>94.865311577323055</v>
      </c>
      <c r="F37" s="46">
        <f t="shared" si="6"/>
        <v>741.34906903513377</v>
      </c>
      <c r="G37" s="38">
        <f t="shared" si="6"/>
        <v>2681.7250825311821</v>
      </c>
      <c r="H37" s="39" t="str">
        <f t="shared" si="6"/>
        <v>..</v>
      </c>
      <c r="I37" s="40" t="str">
        <f t="shared" si="6"/>
        <v>..</v>
      </c>
      <c r="J37" s="46">
        <f t="shared" si="6"/>
        <v>551.5566499969816</v>
      </c>
      <c r="K37" s="38">
        <f t="shared" si="6"/>
        <v>100.73017683196876</v>
      </c>
      <c r="L37" s="76" t="str">
        <f t="shared" si="6"/>
        <v>..</v>
      </c>
      <c r="M37" s="77" t="str">
        <f t="shared" si="6"/>
        <v>..</v>
      </c>
      <c r="N37" s="78" t="str">
        <f t="shared" si="6"/>
        <v>..</v>
      </c>
      <c r="P37" s="40">
        <f t="shared" si="7"/>
        <v>100</v>
      </c>
      <c r="Q37" s="38">
        <f t="shared" si="7"/>
        <v>114.56819987158558</v>
      </c>
      <c r="R37" s="39" t="str">
        <f t="shared" si="7"/>
        <v>..</v>
      </c>
      <c r="S37" s="40">
        <f t="shared" si="7"/>
        <v>107.94012576269094</v>
      </c>
      <c r="T37" s="46">
        <f t="shared" si="7"/>
        <v>2450.9633537718446</v>
      </c>
      <c r="U37" s="38" t="str">
        <f t="shared" si="7"/>
        <v>..</v>
      </c>
      <c r="V37" s="39" t="str">
        <f t="shared" si="7"/>
        <v>..</v>
      </c>
      <c r="W37" s="40" t="str">
        <f t="shared" si="7"/>
        <v>..</v>
      </c>
      <c r="X37" s="46">
        <f t="shared" si="7"/>
        <v>504.51637067428516</v>
      </c>
      <c r="Y37" s="38" t="str">
        <f t="shared" si="7"/>
        <v>..</v>
      </c>
      <c r="Z37" s="76" t="str">
        <f t="shared" si="7"/>
        <v>..</v>
      </c>
      <c r="AA37" s="77" t="str">
        <f t="shared" si="7"/>
        <v>..</v>
      </c>
      <c r="AB37" s="76" t="str">
        <f t="shared" si="7"/>
        <v>..</v>
      </c>
      <c r="AD37" s="40">
        <f t="shared" si="8"/>
        <v>100</v>
      </c>
      <c r="AE37" s="38">
        <f t="shared" si="8"/>
        <v>105.73484134950422</v>
      </c>
      <c r="AF37" s="39" t="str">
        <f t="shared" si="8"/>
        <v>..</v>
      </c>
      <c r="AG37" s="40">
        <f t="shared" si="8"/>
        <v>99.130293781582452</v>
      </c>
      <c r="AH37" s="46">
        <f t="shared" si="8"/>
        <v>507.38200496276187</v>
      </c>
      <c r="AI37" s="38">
        <f t="shared" si="8"/>
        <v>1620.657911904123</v>
      </c>
      <c r="AJ37" s="39" t="str">
        <f t="shared" si="8"/>
        <v>..</v>
      </c>
      <c r="AK37" s="40" t="str">
        <f t="shared" si="8"/>
        <v>..</v>
      </c>
      <c r="AL37" s="46">
        <f t="shared" si="8"/>
        <v>162.51174117944066</v>
      </c>
      <c r="AM37" s="38">
        <f t="shared" si="8"/>
        <v>60.420857936802122</v>
      </c>
      <c r="AN37" s="76" t="str">
        <f t="shared" si="8"/>
        <v>..</v>
      </c>
      <c r="AO37" s="77" t="str">
        <f t="shared" si="8"/>
        <v>..</v>
      </c>
      <c r="AP37" s="76" t="str">
        <f t="shared" si="8"/>
        <v>..</v>
      </c>
    </row>
    <row r="38" spans="1:42">
      <c r="A38" s="9">
        <v>2004</v>
      </c>
      <c r="B38" s="25">
        <f t="shared" si="6"/>
        <v>100</v>
      </c>
      <c r="C38" s="38">
        <f t="shared" si="6"/>
        <v>103.20966181291007</v>
      </c>
      <c r="D38" s="39" t="str">
        <f t="shared" si="6"/>
        <v>..</v>
      </c>
      <c r="E38" s="40">
        <f t="shared" si="6"/>
        <v>94.834438906354379</v>
      </c>
      <c r="F38" s="46">
        <f t="shared" si="6"/>
        <v>692.76998812123384</v>
      </c>
      <c r="G38" s="38">
        <f t="shared" si="6"/>
        <v>2363.4185207485607</v>
      </c>
      <c r="H38" s="39" t="str">
        <f t="shared" si="6"/>
        <v>..</v>
      </c>
      <c r="I38" s="40" t="str">
        <f t="shared" si="6"/>
        <v>..</v>
      </c>
      <c r="J38" s="46">
        <f t="shared" si="6"/>
        <v>519.32884090873017</v>
      </c>
      <c r="K38" s="38">
        <f t="shared" si="6"/>
        <v>100.40533276166614</v>
      </c>
      <c r="L38" s="76" t="str">
        <f t="shared" si="6"/>
        <v>..</v>
      </c>
      <c r="M38" s="77" t="str">
        <f t="shared" si="6"/>
        <v>..</v>
      </c>
      <c r="N38" s="78" t="str">
        <f t="shared" si="6"/>
        <v>..</v>
      </c>
      <c r="P38" s="40">
        <f t="shared" si="7"/>
        <v>100</v>
      </c>
      <c r="Q38" s="38">
        <f t="shared" si="7"/>
        <v>113.97652946657155</v>
      </c>
      <c r="R38" s="39" t="str">
        <f t="shared" si="7"/>
        <v>..</v>
      </c>
      <c r="S38" s="40">
        <f t="shared" si="7"/>
        <v>107.18544935867497</v>
      </c>
      <c r="T38" s="46">
        <f t="shared" si="7"/>
        <v>2199.2402442374796</v>
      </c>
      <c r="U38" s="38" t="str">
        <f t="shared" si="7"/>
        <v>..</v>
      </c>
      <c r="V38" s="39" t="str">
        <f t="shared" si="7"/>
        <v>..</v>
      </c>
      <c r="W38" s="40" t="str">
        <f t="shared" si="7"/>
        <v>..</v>
      </c>
      <c r="X38" s="46">
        <f t="shared" si="7"/>
        <v>463.32742055552768</v>
      </c>
      <c r="Y38" s="38" t="str">
        <f t="shared" si="7"/>
        <v>..</v>
      </c>
      <c r="Z38" s="76" t="str">
        <f t="shared" si="7"/>
        <v>..</v>
      </c>
      <c r="AA38" s="77" t="str">
        <f t="shared" si="7"/>
        <v>..</v>
      </c>
      <c r="AB38" s="76" t="str">
        <f t="shared" si="7"/>
        <v>..</v>
      </c>
      <c r="AD38" s="40">
        <f t="shared" si="8"/>
        <v>100</v>
      </c>
      <c r="AE38" s="38">
        <f t="shared" si="8"/>
        <v>105.87055211364971</v>
      </c>
      <c r="AF38" s="39" t="str">
        <f t="shared" si="8"/>
        <v>..</v>
      </c>
      <c r="AG38" s="40">
        <f t="shared" si="8"/>
        <v>99.386091669231618</v>
      </c>
      <c r="AH38" s="46">
        <f t="shared" si="8"/>
        <v>477.70567248951278</v>
      </c>
      <c r="AI38" s="38">
        <f t="shared" si="8"/>
        <v>1429.6835223801747</v>
      </c>
      <c r="AJ38" s="39" t="str">
        <f t="shared" si="8"/>
        <v>..</v>
      </c>
      <c r="AK38" s="40" t="str">
        <f t="shared" si="8"/>
        <v>..</v>
      </c>
      <c r="AL38" s="46">
        <f t="shared" si="8"/>
        <v>172.37309122941804</v>
      </c>
      <c r="AM38" s="38">
        <f t="shared" si="8"/>
        <v>63.846905064850205</v>
      </c>
      <c r="AN38" s="76" t="str">
        <f t="shared" si="8"/>
        <v>..</v>
      </c>
      <c r="AO38" s="77" t="str">
        <f t="shared" si="8"/>
        <v>..</v>
      </c>
      <c r="AP38" s="76" t="str">
        <f t="shared" si="8"/>
        <v>..</v>
      </c>
    </row>
    <row r="39" spans="1:42">
      <c r="A39" s="9">
        <v>2005</v>
      </c>
      <c r="B39" s="25">
        <f t="shared" si="6"/>
        <v>100</v>
      </c>
      <c r="C39" s="38">
        <f t="shared" si="6"/>
        <v>103.4615645987307</v>
      </c>
      <c r="D39" s="39" t="str">
        <f t="shared" si="6"/>
        <v>..</v>
      </c>
      <c r="E39" s="40">
        <f t="shared" si="6"/>
        <v>94.988286581275375</v>
      </c>
      <c r="F39" s="46">
        <f t="shared" si="6"/>
        <v>603.15345631091702</v>
      </c>
      <c r="G39" s="38">
        <f t="shared" si="6"/>
        <v>1821.9825240782845</v>
      </c>
      <c r="H39" s="39" t="str">
        <f t="shared" si="6"/>
        <v>..</v>
      </c>
      <c r="I39" s="40" t="str">
        <f t="shared" si="6"/>
        <v>..</v>
      </c>
      <c r="J39" s="46">
        <f t="shared" si="6"/>
        <v>456.55142493015421</v>
      </c>
      <c r="K39" s="38">
        <f t="shared" si="6"/>
        <v>105.05388009402634</v>
      </c>
      <c r="L39" s="76" t="str">
        <f t="shared" si="6"/>
        <v>..</v>
      </c>
      <c r="M39" s="77" t="str">
        <f t="shared" si="6"/>
        <v>..</v>
      </c>
      <c r="N39" s="78" t="str">
        <f t="shared" si="6"/>
        <v>..</v>
      </c>
      <c r="P39" s="40">
        <f t="shared" si="7"/>
        <v>100</v>
      </c>
      <c r="Q39" s="38">
        <f t="shared" si="7"/>
        <v>115.00272916554253</v>
      </c>
      <c r="R39" s="39" t="str">
        <f t="shared" si="7"/>
        <v>..</v>
      </c>
      <c r="S39" s="40">
        <f t="shared" si="7"/>
        <v>108.06493204152299</v>
      </c>
      <c r="T39" s="46">
        <f t="shared" si="7"/>
        <v>1730.954526885786</v>
      </c>
      <c r="U39" s="38" t="str">
        <f t="shared" si="7"/>
        <v>..</v>
      </c>
      <c r="V39" s="39" t="str">
        <f t="shared" si="7"/>
        <v>..</v>
      </c>
      <c r="W39" s="40" t="str">
        <f t="shared" si="7"/>
        <v>..</v>
      </c>
      <c r="X39" s="46">
        <f t="shared" si="7"/>
        <v>426.4855383703092</v>
      </c>
      <c r="Y39" s="38" t="str">
        <f t="shared" si="7"/>
        <v>..</v>
      </c>
      <c r="Z39" s="76" t="str">
        <f t="shared" si="7"/>
        <v>..</v>
      </c>
      <c r="AA39" s="77" t="str">
        <f t="shared" si="7"/>
        <v>..</v>
      </c>
      <c r="AB39" s="76" t="str">
        <f t="shared" si="7"/>
        <v>..</v>
      </c>
      <c r="AD39" s="40">
        <f t="shared" si="8"/>
        <v>100</v>
      </c>
      <c r="AE39" s="38">
        <f t="shared" si="8"/>
        <v>105.84197884848025</v>
      </c>
      <c r="AF39" s="39" t="str">
        <f t="shared" si="8"/>
        <v>..</v>
      </c>
      <c r="AG39" s="40">
        <f t="shared" si="8"/>
        <v>99.376800184091024</v>
      </c>
      <c r="AH39" s="46">
        <f t="shared" si="8"/>
        <v>407.81215217810887</v>
      </c>
      <c r="AI39" s="38">
        <f t="shared" si="8"/>
        <v>1097.1545897295018</v>
      </c>
      <c r="AJ39" s="39" t="str">
        <f t="shared" si="8"/>
        <v>..</v>
      </c>
      <c r="AK39" s="40" t="str">
        <f t="shared" si="8"/>
        <v>..</v>
      </c>
      <c r="AL39" s="46">
        <f t="shared" si="8"/>
        <v>155.19140109440013</v>
      </c>
      <c r="AM39" s="38">
        <f t="shared" si="8"/>
        <v>67.349885941470319</v>
      </c>
      <c r="AN39" s="76" t="str">
        <f t="shared" si="8"/>
        <v>..</v>
      </c>
      <c r="AO39" s="77" t="str">
        <f t="shared" si="8"/>
        <v>..</v>
      </c>
      <c r="AP39" s="76" t="str">
        <f t="shared" si="8"/>
        <v>..</v>
      </c>
    </row>
    <row r="40" spans="1:42">
      <c r="A40" s="9">
        <v>2006</v>
      </c>
      <c r="B40" s="25">
        <f t="shared" si="6"/>
        <v>100</v>
      </c>
      <c r="C40" s="38">
        <f t="shared" si="6"/>
        <v>103.54192735123726</v>
      </c>
      <c r="D40" s="39" t="str">
        <f t="shared" si="6"/>
        <v>..</v>
      </c>
      <c r="E40" s="40">
        <f t="shared" si="6"/>
        <v>94.978909934275819</v>
      </c>
      <c r="F40" s="46">
        <f t="shared" si="6"/>
        <v>538.11938412213726</v>
      </c>
      <c r="G40" s="38">
        <f t="shared" si="6"/>
        <v>1766.0602738387342</v>
      </c>
      <c r="H40" s="39" t="str">
        <f t="shared" si="6"/>
        <v>..</v>
      </c>
      <c r="I40" s="40" t="str">
        <f t="shared" si="6"/>
        <v>..</v>
      </c>
      <c r="J40" s="46">
        <f t="shared" si="6"/>
        <v>433.41351321765904</v>
      </c>
      <c r="K40" s="38">
        <f t="shared" si="6"/>
        <v>96.053769695272834</v>
      </c>
      <c r="L40" s="76" t="str">
        <f t="shared" si="6"/>
        <v>..</v>
      </c>
      <c r="M40" s="77" t="str">
        <f t="shared" si="6"/>
        <v>..</v>
      </c>
      <c r="N40" s="78" t="str">
        <f t="shared" si="6"/>
        <v>..</v>
      </c>
      <c r="P40" s="40">
        <f t="shared" si="7"/>
        <v>100</v>
      </c>
      <c r="Q40" s="38">
        <f t="shared" si="7"/>
        <v>115.07759350679775</v>
      </c>
      <c r="R40" s="39" t="str">
        <f t="shared" si="7"/>
        <v>..</v>
      </c>
      <c r="S40" s="40">
        <f t="shared" si="7"/>
        <v>108.09391565500968</v>
      </c>
      <c r="T40" s="46">
        <f t="shared" si="7"/>
        <v>1645.6896672087596</v>
      </c>
      <c r="U40" s="38" t="str">
        <f t="shared" si="7"/>
        <v>..</v>
      </c>
      <c r="V40" s="39" t="str">
        <f t="shared" si="7"/>
        <v>..</v>
      </c>
      <c r="W40" s="40" t="str">
        <f t="shared" si="7"/>
        <v>..</v>
      </c>
      <c r="X40" s="46">
        <f t="shared" si="7"/>
        <v>799.8783890885112</v>
      </c>
      <c r="Y40" s="38" t="str">
        <f t="shared" si="7"/>
        <v>..</v>
      </c>
      <c r="Z40" s="76" t="str">
        <f t="shared" si="7"/>
        <v>..</v>
      </c>
      <c r="AA40" s="77" t="str">
        <f t="shared" si="7"/>
        <v>..</v>
      </c>
      <c r="AB40" s="76" t="str">
        <f t="shared" si="7"/>
        <v>..</v>
      </c>
      <c r="AD40" s="40">
        <f t="shared" si="8"/>
        <v>100</v>
      </c>
      <c r="AE40" s="38">
        <f t="shared" si="8"/>
        <v>105.83105996072074</v>
      </c>
      <c r="AF40" s="39" t="str">
        <f t="shared" si="8"/>
        <v>..</v>
      </c>
      <c r="AG40" s="40">
        <f t="shared" si="8"/>
        <v>99.462585981275723</v>
      </c>
      <c r="AH40" s="46">
        <f t="shared" si="8"/>
        <v>374.2659908281081</v>
      </c>
      <c r="AI40" s="38">
        <f t="shared" si="8"/>
        <v>1086.7613790264704</v>
      </c>
      <c r="AJ40" s="39" t="str">
        <f t="shared" si="8"/>
        <v>..</v>
      </c>
      <c r="AK40" s="40" t="str">
        <f t="shared" si="8"/>
        <v>..</v>
      </c>
      <c r="AL40" s="46">
        <f t="shared" si="8"/>
        <v>146.97479503924032</v>
      </c>
      <c r="AM40" s="38">
        <f t="shared" si="8"/>
        <v>65.325887885456254</v>
      </c>
      <c r="AN40" s="76" t="str">
        <f t="shared" si="8"/>
        <v>..</v>
      </c>
      <c r="AO40" s="77" t="str">
        <f t="shared" si="8"/>
        <v>..</v>
      </c>
      <c r="AP40" s="76" t="str">
        <f t="shared" si="8"/>
        <v>..</v>
      </c>
    </row>
    <row r="41" spans="1:42">
      <c r="A41" s="9">
        <v>2007</v>
      </c>
      <c r="B41" s="25">
        <f t="shared" si="6"/>
        <v>100</v>
      </c>
      <c r="C41" s="38">
        <f t="shared" si="6"/>
        <v>103.5145173722771</v>
      </c>
      <c r="D41" s="39" t="str">
        <f t="shared" si="6"/>
        <v>..</v>
      </c>
      <c r="E41" s="40">
        <f t="shared" si="6"/>
        <v>94.81133663298688</v>
      </c>
      <c r="F41" s="46">
        <f t="shared" si="6"/>
        <v>542.62924238545895</v>
      </c>
      <c r="G41" s="38">
        <f t="shared" si="6"/>
        <v>1616.473769823526</v>
      </c>
      <c r="H41" s="39">
        <f t="shared" si="6"/>
        <v>1919.4028360392692</v>
      </c>
      <c r="I41" s="40">
        <f t="shared" si="6"/>
        <v>1039.1088869073333</v>
      </c>
      <c r="J41" s="46">
        <f t="shared" si="6"/>
        <v>440.39516987068686</v>
      </c>
      <c r="K41" s="38">
        <f t="shared" si="6"/>
        <v>90.264081101061805</v>
      </c>
      <c r="L41" s="76" t="str">
        <f t="shared" si="6"/>
        <v>..</v>
      </c>
      <c r="M41" s="77" t="str">
        <f t="shared" si="6"/>
        <v>..</v>
      </c>
      <c r="N41" s="78" t="str">
        <f t="shared" si="6"/>
        <v>..</v>
      </c>
      <c r="P41" s="40">
        <f t="shared" si="7"/>
        <v>100</v>
      </c>
      <c r="Q41" s="38">
        <f t="shared" si="7"/>
        <v>116.28342037788275</v>
      </c>
      <c r="R41" s="39" t="str">
        <f t="shared" si="7"/>
        <v>..</v>
      </c>
      <c r="S41" s="40">
        <f t="shared" si="7"/>
        <v>109.70384750987097</v>
      </c>
      <c r="T41" s="46">
        <f t="shared" si="7"/>
        <v>1749.4858541252383</v>
      </c>
      <c r="U41" s="38" t="str">
        <f t="shared" si="7"/>
        <v>..</v>
      </c>
      <c r="V41" s="39" t="str">
        <f t="shared" si="7"/>
        <v>..</v>
      </c>
      <c r="W41" s="40" t="str">
        <f t="shared" si="7"/>
        <v>..</v>
      </c>
      <c r="X41" s="46">
        <f t="shared" si="7"/>
        <v>865.76306822516904</v>
      </c>
      <c r="Y41" s="38" t="str">
        <f t="shared" si="7"/>
        <v>..</v>
      </c>
      <c r="Z41" s="76" t="str">
        <f t="shared" si="7"/>
        <v>..</v>
      </c>
      <c r="AA41" s="77">
        <f t="shared" si="7"/>
        <v>32.89486048427721</v>
      </c>
      <c r="AB41" s="76">
        <f t="shared" si="7"/>
        <v>2980.0217448151589</v>
      </c>
      <c r="AD41" s="40">
        <f t="shared" si="8"/>
        <v>100</v>
      </c>
      <c r="AE41" s="38">
        <f t="shared" si="8"/>
        <v>106.14977878197863</v>
      </c>
      <c r="AF41" s="39" t="str">
        <f t="shared" si="8"/>
        <v>..</v>
      </c>
      <c r="AG41" s="40">
        <f t="shared" si="8"/>
        <v>99.600903363788802</v>
      </c>
      <c r="AH41" s="46">
        <f t="shared" si="8"/>
        <v>392.52411233830253</v>
      </c>
      <c r="AI41" s="38">
        <f t="shared" si="8"/>
        <v>1028.4602134670254</v>
      </c>
      <c r="AJ41" s="39" t="str">
        <f t="shared" si="8"/>
        <v>..</v>
      </c>
      <c r="AK41" s="40" t="str">
        <f t="shared" si="8"/>
        <v>..</v>
      </c>
      <c r="AL41" s="46">
        <f t="shared" si="8"/>
        <v>138.9475570257745</v>
      </c>
      <c r="AM41" s="38">
        <f t="shared" si="8"/>
        <v>60.887800626116281</v>
      </c>
      <c r="AN41" s="76">
        <f t="shared" si="8"/>
        <v>60.134878193771399</v>
      </c>
      <c r="AO41" s="77">
        <f t="shared" si="8"/>
        <v>84.744633499154489</v>
      </c>
      <c r="AP41" s="76">
        <f t="shared" si="8"/>
        <v>405.97008836718248</v>
      </c>
    </row>
    <row r="42" spans="1:42">
      <c r="A42" s="9">
        <v>2008</v>
      </c>
      <c r="B42" s="25">
        <f t="shared" si="6"/>
        <v>100</v>
      </c>
      <c r="C42" s="38">
        <f t="shared" si="6"/>
        <v>103.33174215193748</v>
      </c>
      <c r="D42" s="39" t="str">
        <f t="shared" si="6"/>
        <v>..</v>
      </c>
      <c r="E42" s="40">
        <f t="shared" si="6"/>
        <v>94.345884305307052</v>
      </c>
      <c r="F42" s="46">
        <f t="shared" si="6"/>
        <v>486.65860182275367</v>
      </c>
      <c r="G42" s="38">
        <f t="shared" si="6"/>
        <v>1247.1312504208172</v>
      </c>
      <c r="H42" s="39">
        <f t="shared" si="6"/>
        <v>1317.9321629738488</v>
      </c>
      <c r="I42" s="40">
        <f t="shared" si="6"/>
        <v>1060.2017228809509</v>
      </c>
      <c r="J42" s="46">
        <f t="shared" si="6"/>
        <v>416.66707202042392</v>
      </c>
      <c r="K42" s="38">
        <f t="shared" si="6"/>
        <v>94.148176530161138</v>
      </c>
      <c r="L42" s="76" t="str">
        <f t="shared" si="6"/>
        <v>..</v>
      </c>
      <c r="M42" s="77" t="str">
        <f t="shared" si="6"/>
        <v>..</v>
      </c>
      <c r="N42" s="78" t="str">
        <f t="shared" si="6"/>
        <v>..</v>
      </c>
      <c r="P42" s="40">
        <f t="shared" si="7"/>
        <v>100</v>
      </c>
      <c r="Q42" s="38">
        <f t="shared" si="7"/>
        <v>116.77503267354319</v>
      </c>
      <c r="R42" s="39" t="str">
        <f t="shared" si="7"/>
        <v>..</v>
      </c>
      <c r="S42" s="40">
        <f t="shared" si="7"/>
        <v>109.77789079857881</v>
      </c>
      <c r="T42" s="46">
        <f t="shared" si="7"/>
        <v>1575.3093669438704</v>
      </c>
      <c r="U42" s="38" t="str">
        <f t="shared" si="7"/>
        <v>..</v>
      </c>
      <c r="V42" s="39" t="str">
        <f t="shared" si="7"/>
        <v>..</v>
      </c>
      <c r="W42" s="40" t="str">
        <f t="shared" si="7"/>
        <v>..</v>
      </c>
      <c r="X42" s="46">
        <f t="shared" si="7"/>
        <v>759.46749315923057</v>
      </c>
      <c r="Y42" s="38" t="str">
        <f t="shared" si="7"/>
        <v>..</v>
      </c>
      <c r="Z42" s="76" t="str">
        <f t="shared" si="7"/>
        <v>..</v>
      </c>
      <c r="AA42" s="77">
        <f t="shared" si="7"/>
        <v>36.393951621693404</v>
      </c>
      <c r="AB42" s="76">
        <f t="shared" si="7"/>
        <v>2683.9167788051404</v>
      </c>
      <c r="AD42" s="40">
        <f t="shared" si="8"/>
        <v>100</v>
      </c>
      <c r="AE42" s="38">
        <f t="shared" si="8"/>
        <v>105.99703063238107</v>
      </c>
      <c r="AF42" s="39" t="str">
        <f t="shared" si="8"/>
        <v>..</v>
      </c>
      <c r="AG42" s="40">
        <f t="shared" si="8"/>
        <v>99.222288978184423</v>
      </c>
      <c r="AH42" s="46">
        <f t="shared" si="8"/>
        <v>349.16930808704035</v>
      </c>
      <c r="AI42" s="38">
        <f t="shared" si="8"/>
        <v>789.95970009373946</v>
      </c>
      <c r="AJ42" s="39" t="str">
        <f t="shared" si="8"/>
        <v>..</v>
      </c>
      <c r="AK42" s="40" t="str">
        <f t="shared" si="8"/>
        <v>..</v>
      </c>
      <c r="AL42" s="46">
        <f t="shared" si="8"/>
        <v>149.03182769419948</v>
      </c>
      <c r="AM42" s="38">
        <f t="shared" si="8"/>
        <v>65.075395028159463</v>
      </c>
      <c r="AN42" s="76">
        <f t="shared" si="8"/>
        <v>64.843655208293839</v>
      </c>
      <c r="AO42" s="77">
        <f t="shared" si="8"/>
        <v>70.938971008305671</v>
      </c>
      <c r="AP42" s="76">
        <f t="shared" si="8"/>
        <v>361.53918495031996</v>
      </c>
    </row>
    <row r="43" spans="1:42">
      <c r="A43" s="9">
        <v>2009</v>
      </c>
      <c r="B43" s="25">
        <f t="shared" si="6"/>
        <v>100</v>
      </c>
      <c r="C43" s="38">
        <f t="shared" si="6"/>
        <v>103.4192796460061</v>
      </c>
      <c r="D43" s="39" t="str">
        <f t="shared" si="6"/>
        <v>..</v>
      </c>
      <c r="E43" s="40">
        <f t="shared" si="6"/>
        <v>93.694422491186529</v>
      </c>
      <c r="F43" s="46">
        <f t="shared" si="6"/>
        <v>503.38504905175938</v>
      </c>
      <c r="G43" s="38">
        <f t="shared" si="6"/>
        <v>1296.8357463847897</v>
      </c>
      <c r="H43" s="39">
        <f t="shared" si="6"/>
        <v>1331.6007788047018</v>
      </c>
      <c r="I43" s="40">
        <f t="shared" si="6"/>
        <v>1180.1349524763971</v>
      </c>
      <c r="J43" s="46">
        <f t="shared" si="6"/>
        <v>346.29716812832334</v>
      </c>
      <c r="K43" s="38">
        <f t="shared" si="6"/>
        <v>85.476920030298956</v>
      </c>
      <c r="L43" s="76" t="str">
        <f t="shared" si="6"/>
        <v>..</v>
      </c>
      <c r="M43" s="77" t="str">
        <f t="shared" si="6"/>
        <v>..</v>
      </c>
      <c r="N43" s="78" t="str">
        <f t="shared" si="6"/>
        <v>..</v>
      </c>
      <c r="P43" s="40">
        <f t="shared" si="7"/>
        <v>100</v>
      </c>
      <c r="Q43" s="38">
        <f t="shared" si="7"/>
        <v>115.64726266896264</v>
      </c>
      <c r="R43" s="39" t="str">
        <f t="shared" si="7"/>
        <v>..</v>
      </c>
      <c r="S43" s="40">
        <f t="shared" si="7"/>
        <v>107.36255180775997</v>
      </c>
      <c r="T43" s="46">
        <f t="shared" si="7"/>
        <v>1647.7002411071717</v>
      </c>
      <c r="U43" s="38" t="str">
        <f t="shared" si="7"/>
        <v>..</v>
      </c>
      <c r="V43" s="39" t="str">
        <f t="shared" si="7"/>
        <v>..</v>
      </c>
      <c r="W43" s="40" t="str">
        <f t="shared" si="7"/>
        <v>..</v>
      </c>
      <c r="X43" s="46">
        <f t="shared" si="7"/>
        <v>668.38320750272374</v>
      </c>
      <c r="Y43" s="38" t="str">
        <f t="shared" si="7"/>
        <v>..</v>
      </c>
      <c r="Z43" s="76" t="str">
        <f t="shared" si="7"/>
        <v>..</v>
      </c>
      <c r="AA43" s="77">
        <f t="shared" si="7"/>
        <v>35.59345629211078</v>
      </c>
      <c r="AB43" s="76">
        <f t="shared" si="7"/>
        <v>3342.6105095048492</v>
      </c>
      <c r="AD43" s="40">
        <f t="shared" si="8"/>
        <v>100</v>
      </c>
      <c r="AE43" s="38">
        <f t="shared" si="8"/>
        <v>106.06926123260787</v>
      </c>
      <c r="AF43" s="39" t="str">
        <f t="shared" si="8"/>
        <v>..</v>
      </c>
      <c r="AG43" s="40">
        <f t="shared" si="8"/>
        <v>98.614559726076592</v>
      </c>
      <c r="AH43" s="46">
        <f t="shared" si="8"/>
        <v>387.80958137748081</v>
      </c>
      <c r="AI43" s="38">
        <f t="shared" si="8"/>
        <v>808.09663909866936</v>
      </c>
      <c r="AJ43" s="39" t="str">
        <f t="shared" si="8"/>
        <v>..</v>
      </c>
      <c r="AK43" s="40" t="str">
        <f t="shared" si="8"/>
        <v>..</v>
      </c>
      <c r="AL43" s="46">
        <f t="shared" si="8"/>
        <v>130.7484022923764</v>
      </c>
      <c r="AM43" s="38">
        <f t="shared" si="8"/>
        <v>65.588907243932539</v>
      </c>
      <c r="AN43" s="76">
        <f t="shared" si="8"/>
        <v>65.53942390524125</v>
      </c>
      <c r="AO43" s="77">
        <f t="shared" si="8"/>
        <v>67.453551755710293</v>
      </c>
      <c r="AP43" s="76">
        <f t="shared" si="8"/>
        <v>403.19009326837227</v>
      </c>
    </row>
    <row r="44" spans="1:42">
      <c r="A44" s="9">
        <v>2010</v>
      </c>
      <c r="B44" s="25">
        <f t="shared" si="6"/>
        <v>100</v>
      </c>
      <c r="C44" s="38">
        <f t="shared" si="6"/>
        <v>103.67714637802574</v>
      </c>
      <c r="D44" s="39" t="str">
        <f t="shared" si="6"/>
        <v>..</v>
      </c>
      <c r="E44" s="40">
        <f t="shared" si="6"/>
        <v>93.965940329676357</v>
      </c>
      <c r="F44" s="46">
        <f t="shared" si="6"/>
        <v>510.00611316458208</v>
      </c>
      <c r="G44" s="38">
        <f t="shared" si="6"/>
        <v>1418.103730871479</v>
      </c>
      <c r="H44" s="39">
        <f t="shared" si="6"/>
        <v>1290.3956055185854</v>
      </c>
      <c r="I44" s="40">
        <f t="shared" si="6"/>
        <v>1711.0301312605777</v>
      </c>
      <c r="J44" s="46">
        <f t="shared" si="6"/>
        <v>373.72438175327051</v>
      </c>
      <c r="K44" s="38">
        <f t="shared" si="6"/>
        <v>92.733753048464536</v>
      </c>
      <c r="L44" s="76" t="str">
        <f t="shared" si="6"/>
        <v>..</v>
      </c>
      <c r="M44" s="77" t="str">
        <f t="shared" si="6"/>
        <v>..</v>
      </c>
      <c r="N44" s="78" t="str">
        <f t="shared" si="6"/>
        <v>..</v>
      </c>
      <c r="P44" s="40">
        <f t="shared" si="7"/>
        <v>100</v>
      </c>
      <c r="Q44" s="38">
        <f t="shared" si="7"/>
        <v>115.38976729112795</v>
      </c>
      <c r="R44" s="39" t="str">
        <f t="shared" si="7"/>
        <v>..</v>
      </c>
      <c r="S44" s="40">
        <f t="shared" si="7"/>
        <v>107.24422251302335</v>
      </c>
      <c r="T44" s="46">
        <f t="shared" si="7"/>
        <v>1248.3926185672763</v>
      </c>
      <c r="U44" s="38" t="str">
        <f t="shared" si="7"/>
        <v>..</v>
      </c>
      <c r="V44" s="39" t="str">
        <f t="shared" si="7"/>
        <v>..</v>
      </c>
      <c r="W44" s="40" t="str">
        <f t="shared" si="7"/>
        <v>..</v>
      </c>
      <c r="X44" s="46">
        <f t="shared" si="7"/>
        <v>626.21683074129487</v>
      </c>
      <c r="Y44" s="38" t="str">
        <f t="shared" si="7"/>
        <v>..</v>
      </c>
      <c r="Z44" s="76" t="str">
        <f t="shared" si="7"/>
        <v>..</v>
      </c>
      <c r="AA44" s="77">
        <f t="shared" si="7"/>
        <v>28.344015379574198</v>
      </c>
      <c r="AB44" s="76">
        <f t="shared" si="7"/>
        <v>2115.7687601889634</v>
      </c>
      <c r="AD44" s="40">
        <f t="shared" si="8"/>
        <v>100</v>
      </c>
      <c r="AE44" s="38">
        <f t="shared" si="8"/>
        <v>106.39043293125488</v>
      </c>
      <c r="AF44" s="39" t="str">
        <f t="shared" si="8"/>
        <v>..</v>
      </c>
      <c r="AG44" s="40">
        <f t="shared" si="8"/>
        <v>99.035667548828087</v>
      </c>
      <c r="AH44" s="46">
        <f t="shared" si="8"/>
        <v>385.81578979966298</v>
      </c>
      <c r="AI44" s="38">
        <f t="shared" si="8"/>
        <v>852.37927239229612</v>
      </c>
      <c r="AJ44" s="39" t="str">
        <f t="shared" si="8"/>
        <v>..</v>
      </c>
      <c r="AK44" s="40" t="str">
        <f t="shared" si="8"/>
        <v>..</v>
      </c>
      <c r="AL44" s="46">
        <f t="shared" si="8"/>
        <v>130.55964206005447</v>
      </c>
      <c r="AM44" s="38">
        <f t="shared" si="8"/>
        <v>70.566940882268767</v>
      </c>
      <c r="AN44" s="76">
        <f t="shared" si="8"/>
        <v>71.29756855186551</v>
      </c>
      <c r="AO44" s="77">
        <f t="shared" si="8"/>
        <v>57.428821940006316</v>
      </c>
      <c r="AP44" s="76">
        <f t="shared" si="8"/>
        <v>401.95691472147104</v>
      </c>
    </row>
    <row r="45" spans="1:42">
      <c r="A45" s="9">
        <v>2011</v>
      </c>
      <c r="B45" s="25">
        <f t="shared" si="6"/>
        <v>100</v>
      </c>
      <c r="C45" s="38">
        <f t="shared" si="6"/>
        <v>103.65411246009965</v>
      </c>
      <c r="D45" s="39" t="str">
        <f t="shared" si="6"/>
        <v>..</v>
      </c>
      <c r="E45" s="40">
        <f t="shared" si="6"/>
        <v>93.910834813386884</v>
      </c>
      <c r="F45" s="46">
        <f t="shared" si="6"/>
        <v>470.30063520218783</v>
      </c>
      <c r="G45" s="38">
        <f t="shared" si="6"/>
        <v>1284.5305163116282</v>
      </c>
      <c r="H45" s="39">
        <f t="shared" si="6"/>
        <v>1137.3876977850623</v>
      </c>
      <c r="I45" s="40">
        <f t="shared" si="6"/>
        <v>1621.6345441847825</v>
      </c>
      <c r="J45" s="46">
        <f t="shared" si="6"/>
        <v>340.0377382297537</v>
      </c>
      <c r="K45" s="38">
        <f t="shared" si="6"/>
        <v>94.624015776860475</v>
      </c>
      <c r="L45" s="76" t="str">
        <f t="shared" si="6"/>
        <v>..</v>
      </c>
      <c r="M45" s="77" t="str">
        <f t="shared" si="6"/>
        <v>..</v>
      </c>
      <c r="N45" s="78" t="str">
        <f t="shared" si="6"/>
        <v>..</v>
      </c>
      <c r="P45" s="40">
        <f t="shared" si="7"/>
        <v>100</v>
      </c>
      <c r="Q45" s="38">
        <f t="shared" si="7"/>
        <v>115.35535303342002</v>
      </c>
      <c r="R45" s="39" t="str">
        <f t="shared" si="7"/>
        <v>..</v>
      </c>
      <c r="S45" s="40">
        <f t="shared" si="7"/>
        <v>107.145932894507</v>
      </c>
      <c r="T45" s="46">
        <f t="shared" si="7"/>
        <v>913.69216588305949</v>
      </c>
      <c r="U45" s="38" t="str">
        <f t="shared" si="7"/>
        <v>..</v>
      </c>
      <c r="V45" s="39" t="str">
        <f t="shared" si="7"/>
        <v>..</v>
      </c>
      <c r="W45" s="40" t="str">
        <f t="shared" si="7"/>
        <v>..</v>
      </c>
      <c r="X45" s="46">
        <f t="shared" si="7"/>
        <v>478.73435405338995</v>
      </c>
      <c r="Y45" s="38" t="str">
        <f t="shared" si="7"/>
        <v>..</v>
      </c>
      <c r="Z45" s="76" t="str">
        <f t="shared" si="7"/>
        <v>..</v>
      </c>
      <c r="AA45" s="77">
        <f t="shared" si="7"/>
        <v>25.690932392292844</v>
      </c>
      <c r="AB45" s="76">
        <f t="shared" si="7"/>
        <v>1537.438506380515</v>
      </c>
      <c r="AD45" s="40">
        <f t="shared" si="8"/>
        <v>100</v>
      </c>
      <c r="AE45" s="38">
        <f t="shared" si="8"/>
        <v>106.56348401826416</v>
      </c>
      <c r="AF45" s="39" t="str">
        <f t="shared" si="8"/>
        <v>..</v>
      </c>
      <c r="AG45" s="40">
        <f t="shared" si="8"/>
        <v>99.353635261372531</v>
      </c>
      <c r="AH45" s="46">
        <f t="shared" si="8"/>
        <v>356.30017548959023</v>
      </c>
      <c r="AI45" s="38">
        <f t="shared" si="8"/>
        <v>783.68724695346441</v>
      </c>
      <c r="AJ45" s="39" t="str">
        <f t="shared" si="8"/>
        <v>..</v>
      </c>
      <c r="AK45" s="40" t="str">
        <f t="shared" si="8"/>
        <v>..</v>
      </c>
      <c r="AL45" s="46">
        <f t="shared" si="8"/>
        <v>109.42615134746212</v>
      </c>
      <c r="AM45" s="38">
        <f t="shared" si="8"/>
        <v>70.771649144406723</v>
      </c>
      <c r="AN45" s="76">
        <f t="shared" si="8"/>
        <v>71.576380322715664</v>
      </c>
      <c r="AO45" s="77">
        <f t="shared" si="8"/>
        <v>56.565266401308619</v>
      </c>
      <c r="AP45" s="76">
        <f t="shared" si="8"/>
        <v>371.74953400033689</v>
      </c>
    </row>
    <row r="46" spans="1:42">
      <c r="A46" s="9">
        <v>2012</v>
      </c>
      <c r="B46" s="25">
        <f t="shared" si="6"/>
        <v>100</v>
      </c>
      <c r="C46" s="38">
        <f t="shared" si="6"/>
        <v>103.80932988144119</v>
      </c>
      <c r="D46" s="39" t="str">
        <f t="shared" si="6"/>
        <v>..</v>
      </c>
      <c r="E46" s="40">
        <f t="shared" si="6"/>
        <v>93.927729868403333</v>
      </c>
      <c r="F46" s="46">
        <f t="shared" si="6"/>
        <v>457.21699518215189</v>
      </c>
      <c r="G46" s="38">
        <f t="shared" si="6"/>
        <v>1253.4903078886744</v>
      </c>
      <c r="H46" s="39">
        <f t="shared" si="6"/>
        <v>1075.7524525769277</v>
      </c>
      <c r="I46" s="40">
        <f t="shared" si="6"/>
        <v>1666.5528207436705</v>
      </c>
      <c r="J46" s="46">
        <f t="shared" si="6"/>
        <v>301.64617058352923</v>
      </c>
      <c r="K46" s="38">
        <f t="shared" si="6"/>
        <v>86.30986002871974</v>
      </c>
      <c r="L46" s="76" t="str">
        <f t="shared" si="6"/>
        <v>..</v>
      </c>
      <c r="M46" s="77" t="str">
        <f t="shared" si="6"/>
        <v>..</v>
      </c>
      <c r="N46" s="78" t="str">
        <f t="shared" si="6"/>
        <v>..</v>
      </c>
      <c r="P46" s="40">
        <f t="shared" si="7"/>
        <v>100</v>
      </c>
      <c r="Q46" s="38">
        <f t="shared" si="7"/>
        <v>117.13619924574917</v>
      </c>
      <c r="R46" s="39" t="str">
        <f t="shared" si="7"/>
        <v>..</v>
      </c>
      <c r="S46" s="40">
        <f t="shared" si="7"/>
        <v>108.25574192743932</v>
      </c>
      <c r="T46" s="46">
        <f t="shared" si="7"/>
        <v>685.94700965443712</v>
      </c>
      <c r="U46" s="38" t="str">
        <f t="shared" si="7"/>
        <v>..</v>
      </c>
      <c r="V46" s="39" t="str">
        <f t="shared" si="7"/>
        <v>..</v>
      </c>
      <c r="W46" s="40" t="str">
        <f t="shared" si="7"/>
        <v>..</v>
      </c>
      <c r="X46" s="46">
        <f t="shared" si="7"/>
        <v>423.12321753465909</v>
      </c>
      <c r="Y46" s="38" t="str">
        <f t="shared" si="7"/>
        <v>..</v>
      </c>
      <c r="Z46" s="76" t="str">
        <f t="shared" si="7"/>
        <v>..</v>
      </c>
      <c r="AA46" s="77">
        <f t="shared" si="7"/>
        <v>27.297636828428516</v>
      </c>
      <c r="AB46" s="76">
        <f t="shared" si="7"/>
        <v>1091.2301126090633</v>
      </c>
      <c r="AD46" s="40">
        <f t="shared" si="8"/>
        <v>100</v>
      </c>
      <c r="AE46" s="38">
        <f t="shared" si="8"/>
        <v>106.87387700713991</v>
      </c>
      <c r="AF46" s="39" t="str">
        <f t="shared" si="8"/>
        <v>..</v>
      </c>
      <c r="AG46" s="40">
        <f t="shared" si="8"/>
        <v>99.663554997295392</v>
      </c>
      <c r="AH46" s="46">
        <f t="shared" si="8"/>
        <v>355.8374071720221</v>
      </c>
      <c r="AI46" s="38">
        <f t="shared" si="8"/>
        <v>790.33285857720523</v>
      </c>
      <c r="AJ46" s="39" t="str">
        <f t="shared" si="8"/>
        <v>..</v>
      </c>
      <c r="AK46" s="40" t="str">
        <f t="shared" si="8"/>
        <v>..</v>
      </c>
      <c r="AL46" s="46">
        <f t="shared" si="8"/>
        <v>97.153788737488398</v>
      </c>
      <c r="AM46" s="38">
        <f t="shared" si="8"/>
        <v>57.984462865444783</v>
      </c>
      <c r="AN46" s="76">
        <f t="shared" si="8"/>
        <v>58.611699913617862</v>
      </c>
      <c r="AO46" s="77">
        <f t="shared" si="8"/>
        <v>46.795494672379093</v>
      </c>
      <c r="AP46" s="76">
        <f t="shared" si="8"/>
        <v>371.85526374940179</v>
      </c>
    </row>
  </sheetData>
  <mergeCells count="6">
    <mergeCell ref="B6:N6"/>
    <mergeCell ref="P6:AB6"/>
    <mergeCell ref="AD6:AP6"/>
    <mergeCell ref="B33:N33"/>
    <mergeCell ref="P33:AB33"/>
    <mergeCell ref="AD33:AP33"/>
  </mergeCells>
  <pageMargins left="0.70866141732283472" right="0.70866141732283472" top="0.74803149606299213" bottom="0.74803149606299213" header="0.31496062992125984" footer="0.31496062992125984"/>
  <pageSetup scale="55" orientation="landscape" horizontalDpi="300" verticalDpi="300" r:id="rId1"/>
  <colBreaks count="1" manualBreakCount="1">
    <brk id="29" max="1048575" man="1"/>
  </colBreaks>
</worksheet>
</file>

<file path=xl/worksheets/sheet8.xml><?xml version="1.0" encoding="utf-8"?>
<worksheet xmlns="http://schemas.openxmlformats.org/spreadsheetml/2006/main" xmlns:r="http://schemas.openxmlformats.org/officeDocument/2006/relationships">
  <dimension ref="A1:Z79"/>
  <sheetViews>
    <sheetView zoomScaleNormal="100" workbookViewId="0"/>
  </sheetViews>
  <sheetFormatPr defaultRowHeight="15"/>
  <cols>
    <col min="1" max="1" width="11.7109375" customWidth="1"/>
    <col min="2" max="18" width="13.7109375" customWidth="1"/>
  </cols>
  <sheetData>
    <row r="1" spans="1:18">
      <c r="B1" s="11" t="str">
        <f>ToC!B31</f>
        <v>Appendix Table 19: Labour Productivity at the Two-digit Level in Canada, 2000-2012</v>
      </c>
      <c r="J1" s="65">
        <v>1</v>
      </c>
      <c r="K1" s="11" t="str">
        <f>B1 &amp; " (cont.)"</f>
        <v>Appendix Table 19: Labour Productivity at the Two-digit Level in Canada, 2000-2012 (cont.)</v>
      </c>
      <c r="R1" s="65">
        <v>2</v>
      </c>
    </row>
    <row r="3" spans="1:18">
      <c r="B3" s="64" t="s">
        <v>63</v>
      </c>
      <c r="K3" s="64" t="s">
        <v>63</v>
      </c>
    </row>
    <row r="5" spans="1:18" ht="60">
      <c r="A5" s="7"/>
      <c r="B5" s="22" t="s">
        <v>64</v>
      </c>
      <c r="C5" s="6" t="s">
        <v>65</v>
      </c>
      <c r="D5" s="6" t="s">
        <v>66</v>
      </c>
      <c r="E5" s="6" t="s">
        <v>11</v>
      </c>
      <c r="F5" s="6" t="s">
        <v>67</v>
      </c>
      <c r="G5" s="6" t="s">
        <v>68</v>
      </c>
      <c r="H5" s="6" t="s">
        <v>69</v>
      </c>
      <c r="I5" s="6" t="s">
        <v>70</v>
      </c>
      <c r="J5" s="6" t="s">
        <v>71</v>
      </c>
      <c r="K5" s="6" t="s">
        <v>72</v>
      </c>
      <c r="L5" s="6" t="s">
        <v>73</v>
      </c>
      <c r="M5" s="6" t="s">
        <v>82</v>
      </c>
      <c r="N5" s="6" t="s">
        <v>74</v>
      </c>
      <c r="O5" s="6" t="s">
        <v>75</v>
      </c>
      <c r="P5" s="6" t="s">
        <v>76</v>
      </c>
      <c r="Q5" s="6" t="s">
        <v>77</v>
      </c>
      <c r="R5" s="6" t="s">
        <v>78</v>
      </c>
    </row>
    <row r="6" spans="1:18">
      <c r="A6" s="8"/>
      <c r="B6" s="443" t="s">
        <v>2</v>
      </c>
      <c r="C6" s="444"/>
      <c r="D6" s="444"/>
      <c r="E6" s="444"/>
      <c r="F6" s="444"/>
      <c r="G6" s="444"/>
      <c r="H6" s="444"/>
      <c r="I6" s="444"/>
      <c r="J6" s="444"/>
      <c r="K6" s="444" t="s">
        <v>2</v>
      </c>
      <c r="L6" s="444"/>
      <c r="M6" s="444"/>
      <c r="N6" s="444"/>
      <c r="O6" s="444"/>
      <c r="P6" s="444"/>
      <c r="Q6" s="444"/>
      <c r="R6" s="444"/>
    </row>
    <row r="7" spans="1:18">
      <c r="A7" s="9">
        <v>2000</v>
      </c>
      <c r="B7" s="24">
        <v>942682.56419853726</v>
      </c>
      <c r="C7" s="1">
        <v>22048.160609357994</v>
      </c>
      <c r="D7" s="1">
        <v>109289.72578579343</v>
      </c>
      <c r="E7" s="1">
        <v>78925.203778741037</v>
      </c>
      <c r="F7" s="1">
        <v>32379.929109437315</v>
      </c>
      <c r="G7" s="1">
        <v>68231.511419881106</v>
      </c>
      <c r="H7" s="1">
        <v>193990.14188190663</v>
      </c>
      <c r="I7" s="1">
        <v>59652.930092572788</v>
      </c>
      <c r="J7" s="1">
        <v>57055.321260786513</v>
      </c>
      <c r="K7" s="1">
        <v>52947.733728425846</v>
      </c>
      <c r="L7" s="1">
        <v>37261.349645485556</v>
      </c>
      <c r="M7" s="1">
        <v>129711.97161290325</v>
      </c>
      <c r="N7" s="1">
        <v>60204.727559666484</v>
      </c>
      <c r="O7" s="1">
        <v>28552.306828143766</v>
      </c>
      <c r="P7" s="1">
        <v>10164.149724903044</v>
      </c>
      <c r="Q7" s="1">
        <v>27804.075232746603</v>
      </c>
      <c r="R7" s="1">
        <f t="shared" ref="R7:R19" si="0">B7-SUM(C7:D7)-SUM(F7:Q7)</f>
        <v>53388.529706526781</v>
      </c>
    </row>
    <row r="8" spans="1:18">
      <c r="A8" s="9">
        <v>2001</v>
      </c>
      <c r="B8" s="24">
        <v>954053.69723015674</v>
      </c>
      <c r="C8" s="1">
        <v>20710.229742473701</v>
      </c>
      <c r="D8" s="1">
        <v>108689.38431182499</v>
      </c>
      <c r="E8" s="1">
        <v>77546.879876554827</v>
      </c>
      <c r="F8" s="1">
        <v>30522.959680992477</v>
      </c>
      <c r="G8" s="1">
        <v>73221.295810866868</v>
      </c>
      <c r="H8" s="1">
        <v>185938.92207247944</v>
      </c>
      <c r="I8" s="1">
        <v>60697.898498010196</v>
      </c>
      <c r="J8" s="1">
        <v>59936.355094586856</v>
      </c>
      <c r="K8" s="1">
        <v>54306.033964095084</v>
      </c>
      <c r="L8" s="1">
        <v>39990.729536887455</v>
      </c>
      <c r="M8" s="1">
        <v>136291.97950052031</v>
      </c>
      <c r="N8" s="1">
        <v>61694.666829828187</v>
      </c>
      <c r="O8" s="1">
        <v>29875.90636059612</v>
      </c>
      <c r="P8" s="1">
        <v>10607.615405429786</v>
      </c>
      <c r="Q8" s="1">
        <v>28264.002487655955</v>
      </c>
      <c r="R8" s="1">
        <f t="shared" si="0"/>
        <v>53305.717933909385</v>
      </c>
    </row>
    <row r="9" spans="1:18">
      <c r="A9" s="9">
        <v>2002</v>
      </c>
      <c r="B9" s="24">
        <v>979594.30907246983</v>
      </c>
      <c r="C9" s="1">
        <v>19551.081356546969</v>
      </c>
      <c r="D9" s="1">
        <v>113466.65992799781</v>
      </c>
      <c r="E9" s="1">
        <v>83289.548600640774</v>
      </c>
      <c r="F9" s="1">
        <v>32193.786315589601</v>
      </c>
      <c r="G9" s="1">
        <v>76165.070855799815</v>
      </c>
      <c r="H9" s="1">
        <v>187635.21274014603</v>
      </c>
      <c r="I9" s="1">
        <v>62727.63604205002</v>
      </c>
      <c r="J9" s="1">
        <v>63461.959209847621</v>
      </c>
      <c r="K9" s="1">
        <v>54186.979760171889</v>
      </c>
      <c r="L9" s="1">
        <v>41887.380115778142</v>
      </c>
      <c r="M9" s="1">
        <v>139847.22318418315</v>
      </c>
      <c r="N9" s="1">
        <v>63031.191759781257</v>
      </c>
      <c r="O9" s="1">
        <v>32537.50660735738</v>
      </c>
      <c r="P9" s="1">
        <v>10875.368269144044</v>
      </c>
      <c r="Q9" s="1">
        <v>28782.836681617733</v>
      </c>
      <c r="R9" s="1">
        <f t="shared" si="0"/>
        <v>53244.41624645819</v>
      </c>
    </row>
    <row r="10" spans="1:18">
      <c r="A10" s="9">
        <v>2003</v>
      </c>
      <c r="B10" s="24">
        <v>997562.75558473333</v>
      </c>
      <c r="C10" s="1">
        <v>21385.070656510699</v>
      </c>
      <c r="D10" s="1">
        <v>116629.58974314596</v>
      </c>
      <c r="E10" s="1">
        <v>84697.065444779495</v>
      </c>
      <c r="F10" s="1">
        <v>32387.731501993803</v>
      </c>
      <c r="G10" s="1">
        <v>78928.238116963927</v>
      </c>
      <c r="H10" s="1">
        <v>186211.02681033153</v>
      </c>
      <c r="I10" s="1">
        <v>65613.793344459191</v>
      </c>
      <c r="J10" s="1">
        <v>65666.953842722316</v>
      </c>
      <c r="K10" s="1">
        <v>54407.77119290219</v>
      </c>
      <c r="L10" s="1">
        <v>42327.85009423802</v>
      </c>
      <c r="M10" s="1">
        <v>142335.77918834548</v>
      </c>
      <c r="N10" s="1">
        <v>66042.273216757254</v>
      </c>
      <c r="O10" s="1">
        <v>33675.199974025127</v>
      </c>
      <c r="P10" s="1">
        <v>10840.853251555878</v>
      </c>
      <c r="Q10" s="1">
        <v>28185.837510836383</v>
      </c>
      <c r="R10" s="1">
        <f t="shared" si="0"/>
        <v>52924.787139945664</v>
      </c>
    </row>
    <row r="11" spans="1:18">
      <c r="A11" s="9">
        <v>2004</v>
      </c>
      <c r="B11" s="24">
        <v>1030838.4432163568</v>
      </c>
      <c r="C11" s="1">
        <v>23224.096082698583</v>
      </c>
      <c r="D11" s="1">
        <v>118099.68388258103</v>
      </c>
      <c r="E11" s="1">
        <v>85201.686298529967</v>
      </c>
      <c r="F11" s="1">
        <v>32316.395341477317</v>
      </c>
      <c r="G11" s="1">
        <v>83650.406594773958</v>
      </c>
      <c r="H11" s="1">
        <v>189768.92460903898</v>
      </c>
      <c r="I11" s="1">
        <v>68138.755045858474</v>
      </c>
      <c r="J11" s="1">
        <v>68001.079558919882</v>
      </c>
      <c r="K11" s="1">
        <v>56463.079676994523</v>
      </c>
      <c r="L11" s="1">
        <v>44718.65977831628</v>
      </c>
      <c r="M11" s="1">
        <v>147854.82811654525</v>
      </c>
      <c r="N11" s="1">
        <v>67735.031445160857</v>
      </c>
      <c r="O11" s="1">
        <v>35823.594467352836</v>
      </c>
      <c r="P11" s="1">
        <v>11286.41075133039</v>
      </c>
      <c r="Q11" s="1">
        <v>29063.777467867782</v>
      </c>
      <c r="R11" s="1">
        <f t="shared" si="0"/>
        <v>54693.720397440484</v>
      </c>
    </row>
    <row r="12" spans="1:18">
      <c r="A12" s="9">
        <v>2005</v>
      </c>
      <c r="B12" s="24">
        <v>1063189.2606461372</v>
      </c>
      <c r="C12" s="1">
        <v>23841.021545157779</v>
      </c>
      <c r="D12" s="1">
        <v>118670.32648504571</v>
      </c>
      <c r="E12" s="1">
        <v>84515.65216264606</v>
      </c>
      <c r="F12" s="1">
        <v>34026.233938856894</v>
      </c>
      <c r="G12" s="1">
        <v>87963.900525369841</v>
      </c>
      <c r="H12" s="1">
        <v>192938.68810243288</v>
      </c>
      <c r="I12" s="1">
        <v>72309.541985821677</v>
      </c>
      <c r="J12" s="1">
        <v>70361.248518812819</v>
      </c>
      <c r="K12" s="1">
        <v>59781.445033617521</v>
      </c>
      <c r="L12" s="1">
        <v>46061.983642972533</v>
      </c>
      <c r="M12" s="1">
        <v>152472.17650364203</v>
      </c>
      <c r="N12" s="1">
        <v>70041.447034398952</v>
      </c>
      <c r="O12" s="1">
        <v>37384.158901263021</v>
      </c>
      <c r="P12" s="1">
        <v>11139.983403986653</v>
      </c>
      <c r="Q12" s="1">
        <v>29433.078662696469</v>
      </c>
      <c r="R12" s="1">
        <f t="shared" si="0"/>
        <v>56764.026362062432</v>
      </c>
    </row>
    <row r="13" spans="1:18">
      <c r="A13" s="9">
        <v>2006</v>
      </c>
      <c r="B13" s="24">
        <v>1091262.5439314651</v>
      </c>
      <c r="C13" s="1">
        <v>23466.669495828799</v>
      </c>
      <c r="D13" s="1">
        <v>121491.71927790086</v>
      </c>
      <c r="E13" s="1">
        <v>86684.2707076894</v>
      </c>
      <c r="F13" s="1">
        <v>33606.019368314453</v>
      </c>
      <c r="G13" s="1">
        <v>91572.101285773533</v>
      </c>
      <c r="H13" s="1">
        <v>190501.04037541081</v>
      </c>
      <c r="I13" s="1">
        <v>75918.090490250615</v>
      </c>
      <c r="J13" s="1">
        <v>74681.171566782374</v>
      </c>
      <c r="K13" s="1">
        <v>61506.648679559155</v>
      </c>
      <c r="L13" s="1">
        <v>47753.73898312691</v>
      </c>
      <c r="M13" s="1">
        <v>159688.07232049946</v>
      </c>
      <c r="N13" s="1">
        <v>74145.930695743184</v>
      </c>
      <c r="O13" s="1">
        <v>38672.41007824929</v>
      </c>
      <c r="P13" s="1">
        <v>11323.017588166322</v>
      </c>
      <c r="Q13" s="1">
        <v>29613.197957106782</v>
      </c>
      <c r="R13" s="1">
        <f t="shared" si="0"/>
        <v>57322.71576875262</v>
      </c>
    </row>
    <row r="14" spans="1:18">
      <c r="A14" s="9">
        <v>2007</v>
      </c>
      <c r="B14" s="24">
        <v>1113735</v>
      </c>
      <c r="C14" s="1">
        <v>23141</v>
      </c>
      <c r="D14" s="1">
        <v>122563</v>
      </c>
      <c r="E14" s="1">
        <v>88513</v>
      </c>
      <c r="F14" s="1">
        <v>35220</v>
      </c>
      <c r="G14" s="1">
        <v>95353</v>
      </c>
      <c r="H14" s="1">
        <v>186210</v>
      </c>
      <c r="I14" s="1">
        <v>79630</v>
      </c>
      <c r="J14" s="1">
        <v>77840</v>
      </c>
      <c r="K14" s="1">
        <v>62458</v>
      </c>
      <c r="L14" s="1">
        <v>48833</v>
      </c>
      <c r="M14" s="1">
        <v>165159</v>
      </c>
      <c r="N14" s="1">
        <v>77027</v>
      </c>
      <c r="O14" s="1">
        <v>40322</v>
      </c>
      <c r="P14" s="1">
        <v>11596</v>
      </c>
      <c r="Q14" s="1">
        <v>30055</v>
      </c>
      <c r="R14" s="1">
        <f t="shared" si="0"/>
        <v>58328</v>
      </c>
    </row>
    <row r="15" spans="1:18">
      <c r="A15" s="9">
        <v>2008</v>
      </c>
      <c r="B15" s="24">
        <v>1115758</v>
      </c>
      <c r="C15" s="1">
        <v>25458</v>
      </c>
      <c r="D15" s="1">
        <v>120711</v>
      </c>
      <c r="E15" s="1">
        <v>85554</v>
      </c>
      <c r="F15" s="1">
        <v>37238</v>
      </c>
      <c r="G15" s="1">
        <v>99048</v>
      </c>
      <c r="H15" s="1">
        <v>176892</v>
      </c>
      <c r="I15" s="1">
        <v>79118</v>
      </c>
      <c r="J15" s="1">
        <v>80435</v>
      </c>
      <c r="K15" s="1">
        <v>62261</v>
      </c>
      <c r="L15" s="1">
        <v>49331</v>
      </c>
      <c r="M15" s="1">
        <v>163881</v>
      </c>
      <c r="N15" s="1">
        <v>79590</v>
      </c>
      <c r="O15" s="1">
        <v>39852</v>
      </c>
      <c r="P15" s="1">
        <v>11604</v>
      </c>
      <c r="Q15" s="1">
        <v>30303</v>
      </c>
      <c r="R15" s="1">
        <f t="shared" si="0"/>
        <v>60036</v>
      </c>
    </row>
    <row r="16" spans="1:18">
      <c r="A16" s="9">
        <v>2009</v>
      </c>
      <c r="B16" s="24">
        <v>1060569</v>
      </c>
      <c r="C16" s="1">
        <v>23622</v>
      </c>
      <c r="D16" s="1">
        <v>107526</v>
      </c>
      <c r="E16" s="1">
        <v>82053</v>
      </c>
      <c r="F16" s="1">
        <v>36069</v>
      </c>
      <c r="G16" s="1">
        <v>95698</v>
      </c>
      <c r="H16" s="1">
        <v>153436</v>
      </c>
      <c r="I16" s="1">
        <v>73976</v>
      </c>
      <c r="J16" s="1">
        <v>78557</v>
      </c>
      <c r="K16" s="1">
        <v>59649</v>
      </c>
      <c r="L16" s="1">
        <v>49487</v>
      </c>
      <c r="M16" s="1">
        <v>163692</v>
      </c>
      <c r="N16" s="1">
        <v>77672</v>
      </c>
      <c r="O16" s="1">
        <v>38170</v>
      </c>
      <c r="P16" s="1">
        <v>11630</v>
      </c>
      <c r="Q16" s="1">
        <v>30701</v>
      </c>
      <c r="R16" s="1">
        <f t="shared" si="0"/>
        <v>60684</v>
      </c>
    </row>
    <row r="17" spans="1:18">
      <c r="A17" s="9">
        <v>2010</v>
      </c>
      <c r="B17" s="24">
        <v>1102400</v>
      </c>
      <c r="C17" s="1">
        <v>23998</v>
      </c>
      <c r="D17" s="1">
        <v>117356</v>
      </c>
      <c r="E17" s="1">
        <v>84751</v>
      </c>
      <c r="F17" s="1">
        <v>36938</v>
      </c>
      <c r="G17" s="1">
        <v>103703</v>
      </c>
      <c r="H17" s="1">
        <v>160917</v>
      </c>
      <c r="I17" s="1">
        <v>79536</v>
      </c>
      <c r="J17" s="1">
        <v>81007</v>
      </c>
      <c r="K17" s="1">
        <v>61847</v>
      </c>
      <c r="L17" s="1">
        <v>50485</v>
      </c>
      <c r="M17" s="1">
        <v>167768</v>
      </c>
      <c r="N17" s="1">
        <v>78230</v>
      </c>
      <c r="O17" s="1">
        <v>38911</v>
      </c>
      <c r="P17" s="1">
        <v>11388</v>
      </c>
      <c r="Q17" s="1">
        <v>30577</v>
      </c>
      <c r="R17" s="1">
        <f t="shared" si="0"/>
        <v>59739</v>
      </c>
    </row>
    <row r="18" spans="1:18">
      <c r="A18" s="9">
        <v>2011</v>
      </c>
      <c r="B18" s="24">
        <v>1135428</v>
      </c>
      <c r="C18" s="1">
        <v>24794</v>
      </c>
      <c r="D18" s="1">
        <v>123469</v>
      </c>
      <c r="E18" s="1">
        <v>87893</v>
      </c>
      <c r="F18" s="1">
        <v>37837</v>
      </c>
      <c r="G18" s="1">
        <v>106980</v>
      </c>
      <c r="H18" s="1">
        <v>166340</v>
      </c>
      <c r="I18" s="1">
        <v>83775</v>
      </c>
      <c r="J18" s="1">
        <v>82529</v>
      </c>
      <c r="K18" s="1">
        <v>63717</v>
      </c>
      <c r="L18" s="1">
        <v>51404</v>
      </c>
      <c r="M18" s="1">
        <v>172182</v>
      </c>
      <c r="N18" s="1">
        <v>80515</v>
      </c>
      <c r="O18" s="1">
        <v>39327</v>
      </c>
      <c r="P18" s="1">
        <v>11250</v>
      </c>
      <c r="Q18" s="1">
        <v>30716</v>
      </c>
      <c r="R18" s="1">
        <f t="shared" si="0"/>
        <v>60593</v>
      </c>
    </row>
    <row r="19" spans="1:18">
      <c r="A19" s="9">
        <v>2012</v>
      </c>
      <c r="B19" s="24">
        <v>1156892</v>
      </c>
      <c r="C19" s="1">
        <v>24962</v>
      </c>
      <c r="D19" s="1">
        <v>123906</v>
      </c>
      <c r="E19" s="1">
        <v>91285</v>
      </c>
      <c r="F19" s="1">
        <v>37974</v>
      </c>
      <c r="G19" s="1">
        <v>112537</v>
      </c>
      <c r="H19" s="1">
        <v>168606</v>
      </c>
      <c r="I19" s="1">
        <v>85161</v>
      </c>
      <c r="J19" s="1">
        <v>83940</v>
      </c>
      <c r="K19" s="1">
        <v>64896</v>
      </c>
      <c r="L19" s="1">
        <v>52224</v>
      </c>
      <c r="M19" s="1">
        <v>175721</v>
      </c>
      <c r="N19" s="1">
        <v>82316</v>
      </c>
      <c r="O19" s="1">
        <v>39963</v>
      </c>
      <c r="P19" s="1">
        <v>11047</v>
      </c>
      <c r="Q19" s="1">
        <v>31826</v>
      </c>
      <c r="R19" s="1">
        <f t="shared" si="0"/>
        <v>61813</v>
      </c>
    </row>
    <row r="21" spans="1:18">
      <c r="A21" s="7"/>
      <c r="B21" s="5" t="s">
        <v>3</v>
      </c>
      <c r="C21" s="5"/>
      <c r="D21" s="5"/>
      <c r="E21" s="5"/>
      <c r="F21" s="5"/>
      <c r="G21" s="5"/>
      <c r="H21" s="5"/>
      <c r="I21" s="5"/>
      <c r="J21" s="5"/>
      <c r="K21" s="5"/>
      <c r="L21" s="5"/>
      <c r="M21" s="5"/>
      <c r="N21" s="5"/>
      <c r="O21" s="5"/>
      <c r="P21" s="5"/>
      <c r="Q21" s="5"/>
      <c r="R21" s="5"/>
    </row>
    <row r="22" spans="1:18">
      <c r="A22" s="9" t="s">
        <v>4</v>
      </c>
      <c r="B22" s="25">
        <f>IF(ISERROR((POWER(VLOOKUP(VALUE(RIGHT($A22,4)),$A$5:$R$20,COLUMN(B$20),)/VLOOKUP(VALUE(LEFT($A22,4)),$A$5:$R$20,COLUMN(B$20),),1/(VALUE(RIGHT($A22,4))-VALUE(LEFT($A22,4))))-1)*100),"..",(POWER(VLOOKUP(VALUE(RIGHT($A22,4)),$A$5:$R$20,COLUMN(B$20),)/VLOOKUP(VALUE(LEFT($A22,4)),$A$5:$R$20,COLUMN(B$20),),1/(VALUE(RIGHT($A22,4))-VALUE(LEFT($A22,4))))-1)*100)</f>
        <v>1.7209978828220507</v>
      </c>
      <c r="C22" s="13">
        <f t="shared" ref="C22:R22" si="1">IF(ISERROR((POWER(VLOOKUP(VALUE(RIGHT($A22,4)),$A$5:$R$20,COLUMN(C$20),)/VLOOKUP(VALUE(LEFT($A22,4)),$A$5:$R$20,COLUMN(C$20),),1/(VALUE(RIGHT($A22,4))-VALUE(LEFT($A22,4))))-1)*100),"..",(POWER(VLOOKUP(VALUE(RIGHT($A22,4)),$A$5:$R$20,COLUMN(C$20),)/VLOOKUP(VALUE(LEFT($A22,4)),$A$5:$R$20,COLUMN(C$20),),1/(VALUE(RIGHT($A22,4))-VALUE(LEFT($A22,4))))-1)*100)</f>
        <v>1.0397472698900678</v>
      </c>
      <c r="D22" s="13">
        <f t="shared" si="1"/>
        <v>1.0514966343392551</v>
      </c>
      <c r="E22" s="13">
        <f t="shared" si="1"/>
        <v>1.2197613456356615</v>
      </c>
      <c r="F22" s="13">
        <f t="shared" si="1"/>
        <v>1.3368820474735088</v>
      </c>
      <c r="G22" s="13">
        <f t="shared" si="1"/>
        <v>4.2579533425880278</v>
      </c>
      <c r="H22" s="13">
        <f t="shared" si="1"/>
        <v>-1.1618866085750801</v>
      </c>
      <c r="I22" s="13">
        <f t="shared" si="1"/>
        <v>3.0111133287657355</v>
      </c>
      <c r="J22" s="13">
        <f t="shared" si="1"/>
        <v>3.2696569029570632</v>
      </c>
      <c r="K22" s="13">
        <f t="shared" si="1"/>
        <v>1.7101307806907329</v>
      </c>
      <c r="L22" s="13">
        <f t="shared" si="1"/>
        <v>2.8531576388152402</v>
      </c>
      <c r="M22" s="13">
        <f t="shared" si="1"/>
        <v>2.5621147607463479</v>
      </c>
      <c r="N22" s="13">
        <f t="shared" si="1"/>
        <v>2.6410623938703415</v>
      </c>
      <c r="O22" s="13">
        <f t="shared" si="1"/>
        <v>2.8414220873482332</v>
      </c>
      <c r="P22" s="13">
        <f t="shared" si="1"/>
        <v>0.69651530994241373</v>
      </c>
      <c r="Q22" s="13">
        <f t="shared" si="1"/>
        <v>1.1322028175676957</v>
      </c>
      <c r="R22" s="13">
        <f t="shared" si="1"/>
        <v>1.2284658664868164</v>
      </c>
    </row>
    <row r="24" spans="1:18">
      <c r="B24" t="s">
        <v>16</v>
      </c>
      <c r="C24" t="s">
        <v>17</v>
      </c>
      <c r="K24" t="s">
        <v>16</v>
      </c>
      <c r="L24" t="s">
        <v>17</v>
      </c>
    </row>
    <row r="25" spans="1:18" ht="30" customHeight="1">
      <c r="B25" s="68" t="s">
        <v>18</v>
      </c>
      <c r="C25" s="442" t="s">
        <v>20</v>
      </c>
      <c r="D25" s="442"/>
      <c r="E25" s="442"/>
      <c r="F25" s="442"/>
      <c r="G25" s="442"/>
      <c r="H25" s="442"/>
      <c r="I25" s="442"/>
      <c r="J25" s="442"/>
      <c r="K25" s="68" t="s">
        <v>18</v>
      </c>
      <c r="L25" s="442" t="s">
        <v>20</v>
      </c>
      <c r="M25" s="442"/>
      <c r="N25" s="442"/>
      <c r="O25" s="442"/>
      <c r="P25" s="442"/>
      <c r="Q25" s="442"/>
      <c r="R25" s="442"/>
    </row>
    <row r="27" spans="1:18">
      <c r="J27" s="72">
        <v>3</v>
      </c>
      <c r="R27" s="72">
        <v>4</v>
      </c>
    </row>
    <row r="28" spans="1:18">
      <c r="D28" s="67"/>
    </row>
    <row r="29" spans="1:18">
      <c r="B29" s="64" t="s">
        <v>79</v>
      </c>
      <c r="K29" s="64" t="s">
        <v>79</v>
      </c>
    </row>
    <row r="31" spans="1:18" ht="60">
      <c r="A31" s="7"/>
      <c r="B31" s="22" t="s">
        <v>64</v>
      </c>
      <c r="C31" s="6" t="s">
        <v>65</v>
      </c>
      <c r="D31" s="6" t="s">
        <v>66</v>
      </c>
      <c r="E31" s="6" t="s">
        <v>11</v>
      </c>
      <c r="F31" s="6" t="s">
        <v>67</v>
      </c>
      <c r="G31" s="6" t="s">
        <v>68</v>
      </c>
      <c r="H31" s="6" t="s">
        <v>69</v>
      </c>
      <c r="I31" s="6" t="s">
        <v>70</v>
      </c>
      <c r="J31" s="6" t="s">
        <v>71</v>
      </c>
      <c r="K31" s="6" t="s">
        <v>72</v>
      </c>
      <c r="L31" s="6" t="s">
        <v>73</v>
      </c>
      <c r="M31" s="6" t="s">
        <v>82</v>
      </c>
      <c r="N31" s="6" t="s">
        <v>74</v>
      </c>
      <c r="O31" s="6" t="s">
        <v>75</v>
      </c>
      <c r="P31" s="6" t="s">
        <v>76</v>
      </c>
      <c r="Q31" s="6" t="s">
        <v>77</v>
      </c>
      <c r="R31" s="6" t="s">
        <v>78</v>
      </c>
    </row>
    <row r="32" spans="1:18">
      <c r="A32" s="8"/>
      <c r="B32" s="443" t="s">
        <v>46</v>
      </c>
      <c r="C32" s="444"/>
      <c r="D32" s="444"/>
      <c r="E32" s="444"/>
      <c r="F32" s="444"/>
      <c r="G32" s="444"/>
      <c r="H32" s="444"/>
      <c r="I32" s="444"/>
      <c r="J32" s="444"/>
      <c r="K32" s="444" t="s">
        <v>46</v>
      </c>
      <c r="L32" s="444"/>
      <c r="M32" s="444"/>
      <c r="N32" s="444"/>
      <c r="O32" s="444"/>
      <c r="P32" s="444"/>
      <c r="Q32" s="444"/>
      <c r="R32" s="444"/>
    </row>
    <row r="33" spans="1:26">
      <c r="A33" s="9">
        <v>2000</v>
      </c>
      <c r="B33" s="24">
        <v>21620.219346146969</v>
      </c>
      <c r="C33" s="1">
        <v>972.36262638440246</v>
      </c>
      <c r="D33" s="1">
        <v>270.94013936216595</v>
      </c>
      <c r="E33" s="1">
        <v>51.863090450961813</v>
      </c>
      <c r="F33" s="1">
        <v>192.05841004035005</v>
      </c>
      <c r="G33" s="1">
        <v>1790.6864418805953</v>
      </c>
      <c r="H33" s="1">
        <v>4272.6588278059553</v>
      </c>
      <c r="I33" s="1">
        <v>1579.6165968203275</v>
      </c>
      <c r="J33" s="1">
        <v>2754.1910524714958</v>
      </c>
      <c r="K33" s="1">
        <v>1388.8767274990353</v>
      </c>
      <c r="L33" s="1">
        <v>526.54873991665272</v>
      </c>
      <c r="M33" s="1">
        <v>1594.4169259300165</v>
      </c>
      <c r="N33" s="1">
        <v>1578.0142149709834</v>
      </c>
      <c r="O33" s="1">
        <v>1070.3336700894615</v>
      </c>
      <c r="P33" s="1">
        <v>357.81404627578763</v>
      </c>
      <c r="Q33" s="1">
        <v>1495.2838330231673</v>
      </c>
      <c r="R33" s="1">
        <f t="shared" ref="R33:R45" si="2">B33-SUM(C33:D33)-SUM(F33:Q33)</f>
        <v>1776.4170936765731</v>
      </c>
      <c r="S33" s="1"/>
    </row>
    <row r="34" spans="1:26">
      <c r="A34" s="9">
        <v>2001</v>
      </c>
      <c r="B34" s="24">
        <v>21687.373450183077</v>
      </c>
      <c r="C34" s="1">
        <v>875.73201100340918</v>
      </c>
      <c r="D34" s="1">
        <v>285.84370349170001</v>
      </c>
      <c r="E34" s="1">
        <v>59.822646657074102</v>
      </c>
      <c r="F34" s="1">
        <v>195.92941725510408</v>
      </c>
      <c r="G34" s="1">
        <v>1823.9866568938901</v>
      </c>
      <c r="H34" s="1">
        <v>4191.3585235015753</v>
      </c>
      <c r="I34" s="1">
        <v>1612.1828302244446</v>
      </c>
      <c r="J34" s="1">
        <v>2800.0801202994417</v>
      </c>
      <c r="K34" s="1">
        <v>1397.5288689957877</v>
      </c>
      <c r="L34" s="1">
        <v>542.66641258857737</v>
      </c>
      <c r="M34" s="1">
        <v>1576.0950251133063</v>
      </c>
      <c r="N34" s="1">
        <v>1578.670278092502</v>
      </c>
      <c r="O34" s="1">
        <v>1114.0330846631471</v>
      </c>
      <c r="P34" s="1">
        <v>372.09076391740786</v>
      </c>
      <c r="Q34" s="1">
        <v>1519.9575592203721</v>
      </c>
      <c r="R34" s="1">
        <f t="shared" si="2"/>
        <v>1801.2181949224105</v>
      </c>
      <c r="S34" s="1"/>
    </row>
    <row r="35" spans="1:26">
      <c r="A35" s="9">
        <v>2002</v>
      </c>
      <c r="B35" s="24">
        <v>21927.722131812781</v>
      </c>
      <c r="C35" s="1">
        <v>886.9218144288634</v>
      </c>
      <c r="D35" s="1">
        <v>276.18757875801526</v>
      </c>
      <c r="E35" s="1">
        <v>59.305630995086581</v>
      </c>
      <c r="F35" s="1">
        <v>190.71968671191425</v>
      </c>
      <c r="G35" s="1">
        <v>1872.2873998984214</v>
      </c>
      <c r="H35" s="1">
        <v>4138.3998132694815</v>
      </c>
      <c r="I35" s="1">
        <v>1616.6657557033654</v>
      </c>
      <c r="J35" s="1">
        <v>2915.3797781485996</v>
      </c>
      <c r="K35" s="1">
        <v>1407.2963371331355</v>
      </c>
      <c r="L35" s="1">
        <v>517.50585705051105</v>
      </c>
      <c r="M35" s="1">
        <v>1599.0006548429874</v>
      </c>
      <c r="N35" s="1">
        <v>1573.5789864029296</v>
      </c>
      <c r="O35" s="1">
        <v>1180.6328255132084</v>
      </c>
      <c r="P35" s="1">
        <v>401.57320678798328</v>
      </c>
      <c r="Q35" s="1">
        <v>1527.2174516435996</v>
      </c>
      <c r="R35" s="1">
        <f t="shared" si="2"/>
        <v>1824.3549855197671</v>
      </c>
      <c r="S35" s="1"/>
    </row>
    <row r="36" spans="1:26">
      <c r="A36" s="9">
        <v>2003</v>
      </c>
      <c r="B36" s="24">
        <v>22218.001699053657</v>
      </c>
      <c r="C36" s="1">
        <v>883.293584761685</v>
      </c>
      <c r="D36" s="1">
        <v>288.25794373645175</v>
      </c>
      <c r="E36" s="1">
        <v>62.112287445875978</v>
      </c>
      <c r="F36" s="1">
        <v>208.84199132146227</v>
      </c>
      <c r="G36" s="1">
        <v>1924.9079121135289</v>
      </c>
      <c r="H36" s="1">
        <v>4121.867745922812</v>
      </c>
      <c r="I36" s="1">
        <v>1588.4430053575807</v>
      </c>
      <c r="J36" s="1">
        <v>2951.699040373725</v>
      </c>
      <c r="K36" s="1">
        <v>1406.9235780530776</v>
      </c>
      <c r="L36" s="1">
        <v>520.56019731925767</v>
      </c>
      <c r="M36" s="1">
        <v>1624.5328926337547</v>
      </c>
      <c r="N36" s="1">
        <v>1621.2337587950144</v>
      </c>
      <c r="O36" s="1">
        <v>1286.8773307662952</v>
      </c>
      <c r="P36" s="1">
        <v>415.16478133394378</v>
      </c>
      <c r="Q36" s="1">
        <v>1537.3056396262484</v>
      </c>
      <c r="R36" s="1">
        <f t="shared" si="2"/>
        <v>1838.0922969388193</v>
      </c>
      <c r="S36" s="1"/>
    </row>
    <row r="37" spans="1:26">
      <c r="A37" s="9">
        <v>2004</v>
      </c>
      <c r="B37" s="24">
        <v>22873.483595950442</v>
      </c>
      <c r="C37" s="1">
        <v>875.67547222836993</v>
      </c>
      <c r="D37" s="1">
        <v>312.79003650404303</v>
      </c>
      <c r="E37" s="1">
        <v>70.704825443767376</v>
      </c>
      <c r="F37" s="1">
        <v>222.19005369948027</v>
      </c>
      <c r="G37" s="1">
        <v>2037.2219115885077</v>
      </c>
      <c r="H37" s="1">
        <v>4166.6440353701992</v>
      </c>
      <c r="I37" s="1">
        <v>1648.7721258055415</v>
      </c>
      <c r="J37" s="1">
        <v>3049.6790500472443</v>
      </c>
      <c r="K37" s="1">
        <v>1462.341739332606</v>
      </c>
      <c r="L37" s="1">
        <v>531.68046539959744</v>
      </c>
      <c r="M37" s="1">
        <v>1658.4764056826302</v>
      </c>
      <c r="N37" s="1">
        <v>1673.3358530845824</v>
      </c>
      <c r="O37" s="1">
        <v>1356.4188047870496</v>
      </c>
      <c r="P37" s="1">
        <v>449.2593597891435</v>
      </c>
      <c r="Q37" s="1">
        <v>1552.0722247858505</v>
      </c>
      <c r="R37" s="1">
        <f t="shared" si="2"/>
        <v>1876.9260578455978</v>
      </c>
      <c r="S37" s="1"/>
    </row>
    <row r="38" spans="1:26">
      <c r="A38" s="9">
        <v>2005</v>
      </c>
      <c r="B38" s="24">
        <v>23009.30539518256</v>
      </c>
      <c r="C38" s="1">
        <v>868.59057883206356</v>
      </c>
      <c r="D38" s="1">
        <v>356.39186759560999</v>
      </c>
      <c r="E38" s="1">
        <v>89.011597635450997</v>
      </c>
      <c r="F38" s="1">
        <v>231.4009771167299</v>
      </c>
      <c r="G38" s="1">
        <v>2143.0713954847383</v>
      </c>
      <c r="H38" s="1">
        <v>4081.0710066177721</v>
      </c>
      <c r="I38" s="1">
        <v>1664.7328437195729</v>
      </c>
      <c r="J38" s="1">
        <v>3052.1150005643262</v>
      </c>
      <c r="K38" s="1">
        <v>1438.1684605208313</v>
      </c>
      <c r="L38" s="1">
        <v>525.4950300670414</v>
      </c>
      <c r="M38" s="1">
        <v>1718.8158946569749</v>
      </c>
      <c r="N38" s="1">
        <v>1704.6454829760387</v>
      </c>
      <c r="O38" s="1">
        <v>1391.6699756067108</v>
      </c>
      <c r="P38" s="1">
        <v>412.59355929274642</v>
      </c>
      <c r="Q38" s="1">
        <v>1551.3507391988771</v>
      </c>
      <c r="R38" s="1">
        <f t="shared" si="2"/>
        <v>1869.1925829325301</v>
      </c>
      <c r="S38" s="1"/>
    </row>
    <row r="39" spans="1:26">
      <c r="A39" s="9">
        <v>2006</v>
      </c>
      <c r="B39" s="24">
        <v>23332.863408164802</v>
      </c>
      <c r="C39" s="1">
        <v>838.23510547474643</v>
      </c>
      <c r="D39" s="1">
        <v>400.01042359361799</v>
      </c>
      <c r="E39" s="1">
        <v>93.123563320977908</v>
      </c>
      <c r="F39" s="1">
        <v>221.23497483607815</v>
      </c>
      <c r="G39" s="1">
        <v>2284.9547670192701</v>
      </c>
      <c r="H39" s="1">
        <v>3924.8101600708915</v>
      </c>
      <c r="I39" s="1">
        <v>1647.4983539068321</v>
      </c>
      <c r="J39" s="1">
        <v>3051.6570098677648</v>
      </c>
      <c r="K39" s="1">
        <v>1505.6801459385965</v>
      </c>
      <c r="L39" s="1">
        <v>529.69902367922782</v>
      </c>
      <c r="M39" s="1">
        <v>1790.9433721272469</v>
      </c>
      <c r="N39" s="1">
        <v>1764.2786981674624</v>
      </c>
      <c r="O39" s="1">
        <v>1460.8249907830739</v>
      </c>
      <c r="P39" s="1">
        <v>419.249511569508</v>
      </c>
      <c r="Q39" s="1">
        <v>1562.8566778855159</v>
      </c>
      <c r="R39" s="1">
        <f t="shared" si="2"/>
        <v>1930.9301932449671</v>
      </c>
      <c r="S39" s="1"/>
    </row>
    <row r="40" spans="1:26">
      <c r="A40" s="9">
        <v>2007</v>
      </c>
      <c r="B40" s="24">
        <v>23822.844000000001</v>
      </c>
      <c r="C40" s="1">
        <v>828.06299999999999</v>
      </c>
      <c r="D40" s="1">
        <v>404.67500000000001</v>
      </c>
      <c r="E40" s="1">
        <v>104.101</v>
      </c>
      <c r="F40" s="1">
        <v>210.14500000000001</v>
      </c>
      <c r="G40" s="1">
        <v>2451.7840000000001</v>
      </c>
      <c r="H40" s="1">
        <v>3817.248</v>
      </c>
      <c r="I40" s="1">
        <v>1661.675</v>
      </c>
      <c r="J40" s="1">
        <v>3150.5990000000002</v>
      </c>
      <c r="K40" s="1">
        <v>1531.3720000000001</v>
      </c>
      <c r="L40" s="1">
        <v>545.93600000000004</v>
      </c>
      <c r="M40" s="1">
        <v>1724.6210000000001</v>
      </c>
      <c r="N40" s="1">
        <v>1851.5229999999999</v>
      </c>
      <c r="O40" s="1">
        <v>1505.329</v>
      </c>
      <c r="P40" s="1">
        <v>431.22500000000002</v>
      </c>
      <c r="Q40" s="1">
        <v>1601.5709999999999</v>
      </c>
      <c r="R40" s="1">
        <f t="shared" si="2"/>
        <v>2107.0779999999977</v>
      </c>
      <c r="S40" s="1"/>
    </row>
    <row r="41" spans="1:26">
      <c r="A41" s="9">
        <v>2008</v>
      </c>
      <c r="B41" s="24">
        <v>24029.145</v>
      </c>
      <c r="C41" s="1">
        <v>779.68899999999996</v>
      </c>
      <c r="D41" s="1">
        <v>464.40800000000002</v>
      </c>
      <c r="E41" s="1">
        <v>130.87299999999999</v>
      </c>
      <c r="F41" s="1">
        <v>219.892</v>
      </c>
      <c r="G41" s="1">
        <v>2618.9839999999999</v>
      </c>
      <c r="H41" s="1">
        <v>3565.1280000000002</v>
      </c>
      <c r="I41" s="1">
        <v>1704.452</v>
      </c>
      <c r="J41" s="1">
        <v>3142.616</v>
      </c>
      <c r="K41" s="1">
        <v>1506.7090000000001</v>
      </c>
      <c r="L41" s="1">
        <v>565.71600000000001</v>
      </c>
      <c r="M41" s="1">
        <v>1819.0419999999999</v>
      </c>
      <c r="N41" s="1">
        <v>1921.3050000000001</v>
      </c>
      <c r="O41" s="1">
        <v>1531.6980000000001</v>
      </c>
      <c r="P41" s="1">
        <v>433.791</v>
      </c>
      <c r="Q41" s="1">
        <v>1593.424</v>
      </c>
      <c r="R41" s="1">
        <f t="shared" si="2"/>
        <v>2162.2909999999974</v>
      </c>
      <c r="S41" s="1"/>
      <c r="V41" s="18"/>
      <c r="Y41" s="18"/>
      <c r="Z41" s="18"/>
    </row>
    <row r="42" spans="1:26">
      <c r="A42" s="9">
        <v>2009</v>
      </c>
      <c r="B42" s="24">
        <v>22856.519</v>
      </c>
      <c r="C42" s="1">
        <v>772.15099999999995</v>
      </c>
      <c r="D42" s="1">
        <v>416.94400000000002</v>
      </c>
      <c r="E42" s="1">
        <v>124.52500000000001</v>
      </c>
      <c r="F42" s="1">
        <v>215.12</v>
      </c>
      <c r="G42" s="1">
        <v>2513.489</v>
      </c>
      <c r="H42" s="1">
        <v>3203.16</v>
      </c>
      <c r="I42" s="1">
        <v>1579.0060000000001</v>
      </c>
      <c r="J42" s="1">
        <v>3075.5819999999999</v>
      </c>
      <c r="K42" s="1">
        <v>1434.711</v>
      </c>
      <c r="L42" s="1">
        <v>547.28399999999999</v>
      </c>
      <c r="M42" s="1">
        <v>1681.7170000000001</v>
      </c>
      <c r="N42" s="1">
        <v>1846.73</v>
      </c>
      <c r="O42" s="1">
        <v>1421.4169999999999</v>
      </c>
      <c r="P42" s="1">
        <v>429.30500000000001</v>
      </c>
      <c r="Q42" s="1">
        <v>1558.5920000000001</v>
      </c>
      <c r="R42" s="1">
        <f t="shared" si="2"/>
        <v>2161.3109999999979</v>
      </c>
      <c r="S42" s="1"/>
      <c r="V42" s="18"/>
      <c r="Y42" s="18"/>
      <c r="Z42" s="18"/>
    </row>
    <row r="43" spans="1:26">
      <c r="A43" s="9">
        <v>2010</v>
      </c>
      <c r="B43" s="24">
        <v>23279.576000000001</v>
      </c>
      <c r="C43" s="1">
        <v>752.81200000000001</v>
      </c>
      <c r="D43" s="1">
        <v>504.77699999999999</v>
      </c>
      <c r="E43" s="1">
        <v>157.86799999999999</v>
      </c>
      <c r="F43" s="1">
        <v>214.21600000000001</v>
      </c>
      <c r="G43" s="1">
        <v>2698.873</v>
      </c>
      <c r="H43" s="1">
        <v>3287.0619999999999</v>
      </c>
      <c r="I43" s="1">
        <v>1583.8009999999999</v>
      </c>
      <c r="J43" s="1">
        <v>3092.951</v>
      </c>
      <c r="K43" s="1">
        <v>1510.22</v>
      </c>
      <c r="L43" s="1">
        <v>569.94100000000003</v>
      </c>
      <c r="M43" s="1">
        <v>1748.759</v>
      </c>
      <c r="N43" s="1">
        <v>1861.027</v>
      </c>
      <c r="O43" s="1">
        <v>1441.5229999999999</v>
      </c>
      <c r="P43" s="1">
        <v>403.10399999999998</v>
      </c>
      <c r="Q43" s="1">
        <v>1433.06</v>
      </c>
      <c r="R43" s="1">
        <f t="shared" si="2"/>
        <v>2177.4500000000007</v>
      </c>
      <c r="S43" s="1"/>
      <c r="V43" s="18"/>
      <c r="Y43" s="18"/>
      <c r="Z43" s="18"/>
    </row>
    <row r="44" spans="1:26">
      <c r="A44" s="9">
        <v>2011</v>
      </c>
      <c r="B44" s="24">
        <v>23659.4</v>
      </c>
      <c r="C44" s="1">
        <v>756.35</v>
      </c>
      <c r="D44" s="1">
        <v>533.48099999999999</v>
      </c>
      <c r="E44" s="1">
        <v>156.91800000000001</v>
      </c>
      <c r="F44" s="1">
        <v>223.27199999999999</v>
      </c>
      <c r="G44" s="1">
        <v>2790.1819999999998</v>
      </c>
      <c r="H44" s="1">
        <v>3315.6640000000002</v>
      </c>
      <c r="I44" s="1">
        <v>1618.433</v>
      </c>
      <c r="J44" s="1">
        <v>3107.114</v>
      </c>
      <c r="K44" s="1">
        <v>1540.5170000000001</v>
      </c>
      <c r="L44" s="1">
        <v>583.18499999999995</v>
      </c>
      <c r="M44" s="1">
        <v>1727.9270000000001</v>
      </c>
      <c r="N44" s="1">
        <v>1928.771</v>
      </c>
      <c r="O44" s="1">
        <v>1460.519</v>
      </c>
      <c r="P44" s="1">
        <v>404.72800000000001</v>
      </c>
      <c r="Q44" s="1">
        <v>1456.7560000000001</v>
      </c>
      <c r="R44" s="1">
        <f t="shared" si="2"/>
        <v>2212.5010000000038</v>
      </c>
      <c r="S44" s="1"/>
      <c r="V44" s="18"/>
      <c r="Y44" s="18"/>
      <c r="Z44" s="18"/>
    </row>
    <row r="45" spans="1:26">
      <c r="A45" s="9">
        <v>2012</v>
      </c>
      <c r="B45" s="24">
        <v>24123.654999999999</v>
      </c>
      <c r="C45" s="1">
        <v>750.19500000000005</v>
      </c>
      <c r="D45" s="1">
        <v>576.51599999999996</v>
      </c>
      <c r="E45" s="1">
        <v>175.85599999999999</v>
      </c>
      <c r="F45" s="1">
        <v>223.55699999999999</v>
      </c>
      <c r="G45" s="1">
        <v>2912.5479999999998</v>
      </c>
      <c r="H45" s="1">
        <v>3342.4119999999998</v>
      </c>
      <c r="I45" s="1">
        <v>1633.3610000000001</v>
      </c>
      <c r="J45" s="1">
        <v>3123.0430000000001</v>
      </c>
      <c r="K45" s="1">
        <v>1580.5050000000001</v>
      </c>
      <c r="L45" s="1">
        <v>586.322</v>
      </c>
      <c r="M45" s="1">
        <v>1798.2820000000002</v>
      </c>
      <c r="N45" s="1">
        <v>1932.568</v>
      </c>
      <c r="O45" s="1">
        <v>1490.222</v>
      </c>
      <c r="P45" s="1">
        <v>406.55200000000002</v>
      </c>
      <c r="Q45" s="1">
        <v>1513.1669999999999</v>
      </c>
      <c r="R45" s="1">
        <f t="shared" si="2"/>
        <v>2254.4049999999988</v>
      </c>
      <c r="S45" s="1"/>
      <c r="V45" s="18"/>
      <c r="Y45" s="18"/>
      <c r="Z45" s="18"/>
    </row>
    <row r="46" spans="1:26">
      <c r="M46" s="69"/>
    </row>
    <row r="47" spans="1:26">
      <c r="A47" s="7"/>
      <c r="B47" s="5" t="s">
        <v>3</v>
      </c>
      <c r="C47" s="5"/>
      <c r="D47" s="5"/>
      <c r="E47" s="5"/>
      <c r="F47" s="5"/>
      <c r="G47" s="5"/>
      <c r="H47" s="5"/>
      <c r="I47" s="5"/>
      <c r="J47" s="5"/>
      <c r="K47" s="5"/>
      <c r="L47" s="5"/>
      <c r="M47" s="5"/>
      <c r="N47" s="5"/>
      <c r="O47" s="5"/>
      <c r="P47" s="5"/>
      <c r="Q47" s="5"/>
      <c r="R47" s="5"/>
    </row>
    <row r="48" spans="1:26">
      <c r="A48" s="9" t="s">
        <v>4</v>
      </c>
      <c r="B48" s="13">
        <f>IF(ISERROR((POWER(VLOOKUP(VALUE(RIGHT($A48,4)),$A$31:$R$46,COLUMN(B$46),)/VLOOKUP(VALUE(LEFT($A48,4)),$A$31:$R$46,COLUMN(B$46),),1/(VALUE(RIGHT($A48,4))-VALUE(LEFT($A48,4))))-1)*100),"..",(POWER(VLOOKUP(VALUE(RIGHT($A48,4)),$A$31:$R$46,COLUMN(B$46),)/VLOOKUP(VALUE(LEFT($A48,4)),$A$31:$R$46,COLUMN(B$46),),1/(VALUE(RIGHT($A48,4))-VALUE(LEFT($A48,4))))-1)*100)</f>
        <v>0.91721366483781264</v>
      </c>
      <c r="C48" s="13">
        <f t="shared" ref="C48:R48" si="3">IF(ISERROR((POWER(VLOOKUP(VALUE(RIGHT($A48,4)),$A$31:$R$46,COLUMN(C$46),)/VLOOKUP(VALUE(LEFT($A48,4)),$A$31:$R$46,COLUMN(C$46),),1/(VALUE(RIGHT($A48,4))-VALUE(LEFT($A48,4))))-1)*100),"..",(POWER(VLOOKUP(VALUE(RIGHT($A48,4)),$A$31:$R$46,COLUMN(C$46),)/VLOOKUP(VALUE(LEFT($A48,4)),$A$31:$R$46,COLUMN(C$46),),1/(VALUE(RIGHT($A48,4))-VALUE(LEFT($A48,4))))-1)*100)</f>
        <v>-2.1384344968915281</v>
      </c>
      <c r="D48" s="13">
        <f t="shared" si="3"/>
        <v>6.4947425314540563</v>
      </c>
      <c r="E48" s="13">
        <f t="shared" si="3"/>
        <v>10.711202143703025</v>
      </c>
      <c r="F48" s="13">
        <f t="shared" si="3"/>
        <v>1.2735993187469763</v>
      </c>
      <c r="G48" s="13">
        <f t="shared" si="3"/>
        <v>4.1368561047547381</v>
      </c>
      <c r="H48" s="13">
        <f t="shared" si="3"/>
        <v>-2.0254041859024796</v>
      </c>
      <c r="I48" s="13">
        <f t="shared" si="3"/>
        <v>0.27920319587382281</v>
      </c>
      <c r="J48" s="13">
        <f t="shared" si="3"/>
        <v>1.0528713938857015</v>
      </c>
      <c r="K48" s="13">
        <f t="shared" si="3"/>
        <v>1.082897222664525</v>
      </c>
      <c r="L48" s="13">
        <f t="shared" si="3"/>
        <v>0.90007003749215109</v>
      </c>
      <c r="M48" s="13">
        <f t="shared" si="3"/>
        <v>1.0077410100754358</v>
      </c>
      <c r="N48" s="13">
        <f t="shared" si="3"/>
        <v>1.7033650801949518</v>
      </c>
      <c r="O48" s="13">
        <f t="shared" si="3"/>
        <v>2.7963391574561847</v>
      </c>
      <c r="P48" s="13">
        <f t="shared" si="3"/>
        <v>1.069835704626998</v>
      </c>
      <c r="Q48" s="13">
        <f t="shared" si="3"/>
        <v>9.9122108211235904E-2</v>
      </c>
      <c r="R48" s="13">
        <f t="shared" si="3"/>
        <v>2.0055768787827999</v>
      </c>
    </row>
    <row r="49" spans="1:19">
      <c r="M49" s="69"/>
    </row>
    <row r="50" spans="1:19" ht="30" customHeight="1">
      <c r="B50" s="68" t="s">
        <v>16</v>
      </c>
      <c r="C50" s="442" t="s">
        <v>47</v>
      </c>
      <c r="D50" s="442"/>
      <c r="E50" s="442"/>
      <c r="F50" s="442"/>
      <c r="G50" s="442"/>
      <c r="H50" s="442"/>
      <c r="I50" s="442"/>
      <c r="J50" s="442"/>
      <c r="K50" s="68" t="s">
        <v>16</v>
      </c>
      <c r="L50" s="442" t="s">
        <v>47</v>
      </c>
      <c r="M50" s="442"/>
      <c r="N50" s="442"/>
      <c r="O50" s="442"/>
      <c r="P50" s="442"/>
      <c r="Q50" s="442"/>
      <c r="R50" s="442"/>
    </row>
    <row r="51" spans="1:19" ht="30" customHeight="1">
      <c r="B51" s="68"/>
      <c r="C51" s="442" t="s">
        <v>52</v>
      </c>
      <c r="D51" s="442"/>
      <c r="E51" s="442"/>
      <c r="F51" s="442"/>
      <c r="G51" s="442"/>
      <c r="H51" s="442"/>
      <c r="I51" s="442"/>
      <c r="J51" s="442"/>
      <c r="K51" s="68"/>
      <c r="L51" s="442" t="s">
        <v>52</v>
      </c>
      <c r="M51" s="442"/>
      <c r="N51" s="442"/>
      <c r="O51" s="442"/>
      <c r="P51" s="442"/>
      <c r="Q51" s="442"/>
      <c r="R51" s="442"/>
    </row>
    <row r="52" spans="1:19">
      <c r="C52" t="s">
        <v>53</v>
      </c>
      <c r="L52" t="s">
        <v>53</v>
      </c>
    </row>
    <row r="53" spans="1:19">
      <c r="B53" t="s">
        <v>18</v>
      </c>
      <c r="C53" s="442" t="s">
        <v>49</v>
      </c>
      <c r="D53" s="442"/>
      <c r="E53" s="442"/>
      <c r="F53" s="442"/>
      <c r="G53" s="442"/>
      <c r="H53" s="442"/>
      <c r="I53" s="442"/>
      <c r="J53" s="442"/>
      <c r="K53" t="s">
        <v>18</v>
      </c>
      <c r="L53" s="442" t="s">
        <v>49</v>
      </c>
      <c r="M53" s="442"/>
      <c r="N53" s="442"/>
      <c r="O53" s="442"/>
      <c r="P53" s="442"/>
      <c r="Q53" s="442"/>
      <c r="R53" s="442"/>
    </row>
    <row r="54" spans="1:19">
      <c r="C54" s="442"/>
      <c r="D54" s="442"/>
      <c r="E54" s="442"/>
      <c r="F54" s="442"/>
      <c r="G54" s="442"/>
      <c r="H54" s="442"/>
      <c r="I54" s="442"/>
      <c r="J54" s="442"/>
      <c r="L54" s="442"/>
      <c r="M54" s="442"/>
      <c r="N54" s="442"/>
      <c r="O54" s="442"/>
      <c r="P54" s="442"/>
      <c r="Q54" s="442"/>
      <c r="R54" s="442"/>
    </row>
    <row r="56" spans="1:19">
      <c r="J56" s="72">
        <v>5</v>
      </c>
      <c r="R56" s="72">
        <v>6</v>
      </c>
    </row>
    <row r="58" spans="1:19">
      <c r="B58" s="64" t="s">
        <v>80</v>
      </c>
      <c r="K58" s="64" t="s">
        <v>80</v>
      </c>
    </row>
    <row r="59" spans="1:19">
      <c r="K59" s="10"/>
      <c r="L59" s="10"/>
      <c r="M59" s="10"/>
      <c r="O59" s="10"/>
      <c r="P59" s="10"/>
      <c r="Q59" s="10"/>
      <c r="S59" s="10"/>
    </row>
    <row r="60" spans="1:19" ht="60" customHeight="1">
      <c r="A60" s="7"/>
      <c r="B60" s="22" t="s">
        <v>64</v>
      </c>
      <c r="C60" s="6" t="s">
        <v>65</v>
      </c>
      <c r="D60" s="6" t="s">
        <v>66</v>
      </c>
      <c r="E60" s="6" t="s">
        <v>11</v>
      </c>
      <c r="F60" s="6" t="s">
        <v>67</v>
      </c>
      <c r="G60" s="6" t="s">
        <v>68</v>
      </c>
      <c r="H60" s="6" t="s">
        <v>69</v>
      </c>
      <c r="I60" s="6" t="s">
        <v>70</v>
      </c>
      <c r="J60" s="6" t="s">
        <v>71</v>
      </c>
      <c r="K60" s="6" t="s">
        <v>72</v>
      </c>
      <c r="L60" s="6" t="s">
        <v>73</v>
      </c>
      <c r="M60" s="6" t="s">
        <v>82</v>
      </c>
      <c r="N60" s="6" t="s">
        <v>74</v>
      </c>
      <c r="O60" s="6" t="s">
        <v>75</v>
      </c>
      <c r="P60" s="6" t="s">
        <v>76</v>
      </c>
      <c r="Q60" s="6" t="s">
        <v>77</v>
      </c>
      <c r="R60" s="6" t="s">
        <v>78</v>
      </c>
      <c r="S60" s="62"/>
    </row>
    <row r="61" spans="1:19">
      <c r="A61" s="8"/>
      <c r="B61" s="443" t="s">
        <v>81</v>
      </c>
      <c r="C61" s="444"/>
      <c r="D61" s="444"/>
      <c r="E61" s="444"/>
      <c r="F61" s="444"/>
      <c r="G61" s="444"/>
      <c r="H61" s="444"/>
      <c r="I61" s="444"/>
      <c r="J61" s="444"/>
      <c r="K61" s="444" t="s">
        <v>81</v>
      </c>
      <c r="L61" s="444"/>
      <c r="M61" s="444"/>
      <c r="N61" s="444"/>
      <c r="O61" s="444"/>
      <c r="P61" s="444"/>
      <c r="Q61" s="444"/>
      <c r="R61" s="444"/>
      <c r="S61" s="62"/>
    </row>
    <row r="62" spans="1:19">
      <c r="A62" s="9">
        <v>2000</v>
      </c>
      <c r="B62" s="52">
        <f t="shared" ref="B62:R62" si="4">IF(ISERROR(B7/B33),"..",B7/B33)</f>
        <v>43.601896405668832</v>
      </c>
      <c r="C62" s="66">
        <f t="shared" si="4"/>
        <v>22.674833453174838</v>
      </c>
      <c r="D62" s="66">
        <f t="shared" si="4"/>
        <v>403.37222104881903</v>
      </c>
      <c r="E62" s="66">
        <f t="shared" si="4"/>
        <v>1521.7990885708462</v>
      </c>
      <c r="F62" s="66">
        <f t="shared" si="4"/>
        <v>168.59417456717742</v>
      </c>
      <c r="G62" s="66">
        <f t="shared" si="4"/>
        <v>38.103550584893995</v>
      </c>
      <c r="H62" s="66">
        <f t="shared" si="4"/>
        <v>45.402675406573977</v>
      </c>
      <c r="I62" s="66">
        <f t="shared" si="4"/>
        <v>37.764182911632176</v>
      </c>
      <c r="J62" s="66">
        <f t="shared" si="4"/>
        <v>20.715818247099254</v>
      </c>
      <c r="K62" s="66">
        <f t="shared" si="4"/>
        <v>38.122702094497171</v>
      </c>
      <c r="L62" s="66">
        <f t="shared" si="4"/>
        <v>70.765243216389891</v>
      </c>
      <c r="M62" s="66">
        <f t="shared" si="4"/>
        <v>81.353860149999861</v>
      </c>
      <c r="N62" s="66">
        <f t="shared" si="4"/>
        <v>38.152208635695672</v>
      </c>
      <c r="O62" s="66">
        <f t="shared" si="4"/>
        <v>26.676080203809047</v>
      </c>
      <c r="P62" s="66">
        <f t="shared" si="4"/>
        <v>28.406234553097882</v>
      </c>
      <c r="Q62" s="66">
        <f t="shared" si="4"/>
        <v>18.594513375117739</v>
      </c>
      <c r="R62" s="66">
        <f t="shared" si="4"/>
        <v>30.054050873846787</v>
      </c>
    </row>
    <row r="63" spans="1:19">
      <c r="A63" s="9">
        <v>2001</v>
      </c>
      <c r="B63" s="52">
        <f t="shared" ref="B63:R63" si="5">IF(ISERROR(B8/B34),"..",B8/B34)</f>
        <v>43.991205270737979</v>
      </c>
      <c r="C63" s="66">
        <f t="shared" si="5"/>
        <v>23.649049574816875</v>
      </c>
      <c r="D63" s="66">
        <f t="shared" si="5"/>
        <v>380.24061045997814</v>
      </c>
      <c r="E63" s="66">
        <f t="shared" si="5"/>
        <v>1296.2796567842056</v>
      </c>
      <c r="F63" s="66">
        <f t="shared" si="5"/>
        <v>155.78548698101298</v>
      </c>
      <c r="G63" s="66">
        <f t="shared" si="5"/>
        <v>40.143547944345791</v>
      </c>
      <c r="H63" s="66">
        <f t="shared" si="5"/>
        <v>44.36244740932851</v>
      </c>
      <c r="I63" s="66">
        <f t="shared" si="5"/>
        <v>37.649513045341124</v>
      </c>
      <c r="J63" s="66">
        <f t="shared" si="5"/>
        <v>21.405228607593283</v>
      </c>
      <c r="K63" s="66">
        <f t="shared" si="5"/>
        <v>38.858613348801434</v>
      </c>
      <c r="L63" s="66">
        <f t="shared" si="5"/>
        <v>73.693025050375525</v>
      </c>
      <c r="M63" s="66">
        <f t="shared" si="5"/>
        <v>86.474468435507049</v>
      </c>
      <c r="N63" s="66">
        <f t="shared" si="5"/>
        <v>39.080147188413207</v>
      </c>
      <c r="O63" s="66">
        <f t="shared" si="5"/>
        <v>26.817790936280652</v>
      </c>
      <c r="P63" s="66">
        <f t="shared" si="5"/>
        <v>28.508139502716425</v>
      </c>
      <c r="Q63" s="66">
        <f t="shared" si="5"/>
        <v>18.595257687427363</v>
      </c>
      <c r="R63" s="66">
        <f t="shared" si="5"/>
        <v>29.594259087642399</v>
      </c>
    </row>
    <row r="64" spans="1:19">
      <c r="A64" s="9">
        <v>2002</v>
      </c>
      <c r="B64" s="52">
        <f t="shared" ref="B64:R64" si="6">IF(ISERROR(B9/B35),"..",B9/B35)</f>
        <v>44.673783404582302</v>
      </c>
      <c r="C64" s="66">
        <f t="shared" si="6"/>
        <v>22.043748432478189</v>
      </c>
      <c r="D64" s="66">
        <f t="shared" si="6"/>
        <v>410.83187172372027</v>
      </c>
      <c r="E64" s="66">
        <f t="shared" si="6"/>
        <v>1404.4121477695978</v>
      </c>
      <c r="F64" s="66">
        <f t="shared" si="6"/>
        <v>168.80158976046837</v>
      </c>
      <c r="G64" s="66">
        <f t="shared" si="6"/>
        <v>40.680224018989847</v>
      </c>
      <c r="H64" s="66">
        <f t="shared" si="6"/>
        <v>45.340039920383532</v>
      </c>
      <c r="I64" s="66">
        <f t="shared" si="6"/>
        <v>38.800621477108606</v>
      </c>
      <c r="J64" s="66">
        <f t="shared" si="6"/>
        <v>21.767990464058471</v>
      </c>
      <c r="K64" s="66">
        <f t="shared" si="6"/>
        <v>38.504313789772624</v>
      </c>
      <c r="L64" s="66">
        <f t="shared" si="6"/>
        <v>80.940881238547476</v>
      </c>
      <c r="M64" s="66">
        <f t="shared" si="6"/>
        <v>87.459140658022648</v>
      </c>
      <c r="N64" s="66">
        <f t="shared" si="6"/>
        <v>40.055944000539377</v>
      </c>
      <c r="O64" s="66">
        <f t="shared" si="6"/>
        <v>27.559378245487689</v>
      </c>
      <c r="P64" s="66">
        <f t="shared" si="6"/>
        <v>27.0819070727641</v>
      </c>
      <c r="Q64" s="66">
        <f t="shared" si="6"/>
        <v>18.846587072876552</v>
      </c>
      <c r="R64" s="66">
        <f t="shared" si="6"/>
        <v>29.185337650330489</v>
      </c>
    </row>
    <row r="65" spans="1:18">
      <c r="A65" s="9">
        <v>2003</v>
      </c>
      <c r="B65" s="52">
        <f t="shared" ref="B65:R65" si="7">IF(ISERROR(B10/B36),"..",B10/B36)</f>
        <v>44.898851350219452</v>
      </c>
      <c r="C65" s="66">
        <f t="shared" si="7"/>
        <v>24.210603388770732</v>
      </c>
      <c r="D65" s="66">
        <f t="shared" si="7"/>
        <v>404.60147682791342</v>
      </c>
      <c r="E65" s="66">
        <f t="shared" si="7"/>
        <v>1363.6120794711298</v>
      </c>
      <c r="F65" s="66">
        <f t="shared" si="7"/>
        <v>155.08246831519932</v>
      </c>
      <c r="G65" s="66">
        <f t="shared" si="7"/>
        <v>41.003643665374902</v>
      </c>
      <c r="H65" s="66">
        <f t="shared" si="7"/>
        <v>45.176371074623653</v>
      </c>
      <c r="I65" s="66">
        <f t="shared" si="7"/>
        <v>41.306986226860943</v>
      </c>
      <c r="J65" s="66">
        <f t="shared" si="7"/>
        <v>22.24717118666949</v>
      </c>
      <c r="K65" s="66">
        <f t="shared" si="7"/>
        <v>38.671447434403298</v>
      </c>
      <c r="L65" s="66">
        <f t="shared" si="7"/>
        <v>81.31211397301378</v>
      </c>
      <c r="M65" s="66">
        <f t="shared" si="7"/>
        <v>87.616434135467259</v>
      </c>
      <c r="N65" s="66">
        <f t="shared" si="7"/>
        <v>40.735811759707815</v>
      </c>
      <c r="O65" s="66">
        <f t="shared" si="7"/>
        <v>26.168150738946188</v>
      </c>
      <c r="P65" s="66">
        <f t="shared" si="7"/>
        <v>26.112169767203547</v>
      </c>
      <c r="Q65" s="66">
        <f t="shared" si="7"/>
        <v>18.334569772143006</v>
      </c>
      <c r="R65" s="66">
        <f t="shared" si="7"/>
        <v>28.793324050205328</v>
      </c>
    </row>
    <row r="66" spans="1:18">
      <c r="A66" s="9">
        <v>2004</v>
      </c>
      <c r="B66" s="52">
        <f t="shared" ref="B66:R66" si="8">IF(ISERROR(B11/B37),"..",B11/B37)</f>
        <v>45.066963188714205</v>
      </c>
      <c r="C66" s="66">
        <f t="shared" si="8"/>
        <v>26.521350453723688</v>
      </c>
      <c r="D66" s="66">
        <f t="shared" si="8"/>
        <v>377.56856069504153</v>
      </c>
      <c r="E66" s="66">
        <f t="shared" si="8"/>
        <v>1205.0335428137387</v>
      </c>
      <c r="F66" s="66">
        <f t="shared" si="8"/>
        <v>145.44483339108581</v>
      </c>
      <c r="G66" s="66">
        <f t="shared" si="8"/>
        <v>41.061018497267298</v>
      </c>
      <c r="H66" s="66">
        <f t="shared" si="8"/>
        <v>45.544789283200274</v>
      </c>
      <c r="I66" s="66">
        <f t="shared" si="8"/>
        <v>41.326969312128497</v>
      </c>
      <c r="J66" s="66">
        <f t="shared" si="8"/>
        <v>22.29778230527781</v>
      </c>
      <c r="K66" s="66">
        <f t="shared" si="8"/>
        <v>38.611412201612701</v>
      </c>
      <c r="L66" s="66">
        <f t="shared" si="8"/>
        <v>84.108148951282004</v>
      </c>
      <c r="M66" s="66">
        <f t="shared" si="8"/>
        <v>89.150998838411624</v>
      </c>
      <c r="N66" s="66">
        <f t="shared" si="8"/>
        <v>40.479041502816017</v>
      </c>
      <c r="O66" s="66">
        <f t="shared" si="8"/>
        <v>26.410423049964237</v>
      </c>
      <c r="P66" s="66">
        <f t="shared" si="8"/>
        <v>25.122260683956771</v>
      </c>
      <c r="Q66" s="66">
        <f t="shared" si="8"/>
        <v>18.725789305248277</v>
      </c>
      <c r="R66" s="66">
        <f t="shared" si="8"/>
        <v>29.140050652938278</v>
      </c>
    </row>
    <row r="67" spans="1:18">
      <c r="A67" s="9">
        <v>2005</v>
      </c>
      <c r="B67" s="52">
        <f t="shared" ref="B67:R67" si="9">IF(ISERROR(B12/B38),"..",B12/B38)</f>
        <v>46.206925519304733</v>
      </c>
      <c r="C67" s="66">
        <f t="shared" si="9"/>
        <v>27.447939370025434</v>
      </c>
      <c r="D67" s="66">
        <f t="shared" si="9"/>
        <v>332.97708863463271</v>
      </c>
      <c r="E67" s="66">
        <f t="shared" si="9"/>
        <v>949.49034067203036</v>
      </c>
      <c r="F67" s="66">
        <f t="shared" si="9"/>
        <v>147.04446957323091</v>
      </c>
      <c r="G67" s="66">
        <f t="shared" si="9"/>
        <v>41.045716307306414</v>
      </c>
      <c r="H67" s="66">
        <f t="shared" si="9"/>
        <v>47.27648398902344</v>
      </c>
      <c r="I67" s="66">
        <f t="shared" si="9"/>
        <v>43.436123855319543</v>
      </c>
      <c r="J67" s="66">
        <f t="shared" si="9"/>
        <v>23.053275681225397</v>
      </c>
      <c r="K67" s="66">
        <f t="shared" si="9"/>
        <v>41.567762522039821</v>
      </c>
      <c r="L67" s="66">
        <f t="shared" si="9"/>
        <v>87.654461046179748</v>
      </c>
      <c r="M67" s="66">
        <f t="shared" si="9"/>
        <v>88.707683573097853</v>
      </c>
      <c r="N67" s="66">
        <f t="shared" si="9"/>
        <v>41.08857104535177</v>
      </c>
      <c r="O67" s="66">
        <f t="shared" si="9"/>
        <v>26.86280480037307</v>
      </c>
      <c r="P67" s="66">
        <f t="shared" si="9"/>
        <v>26.999896515792507</v>
      </c>
      <c r="Q67" s="66">
        <f t="shared" si="9"/>
        <v>18.972549481554257</v>
      </c>
      <c r="R67" s="66">
        <f t="shared" si="9"/>
        <v>30.368206508184809</v>
      </c>
    </row>
    <row r="68" spans="1:18">
      <c r="A68" s="9">
        <v>2006</v>
      </c>
      <c r="B68" s="52">
        <f t="shared" ref="B68:R68" si="10">IF(ISERROR(B13/B39),"..",B13/B39)</f>
        <v>46.7693366579947</v>
      </c>
      <c r="C68" s="66">
        <f t="shared" si="10"/>
        <v>27.9953313128518</v>
      </c>
      <c r="D68" s="66">
        <f t="shared" si="10"/>
        <v>303.72138352406478</v>
      </c>
      <c r="E68" s="66">
        <f t="shared" si="10"/>
        <v>930.85216690974789</v>
      </c>
      <c r="F68" s="66">
        <f t="shared" si="10"/>
        <v>151.90192867657791</v>
      </c>
      <c r="G68" s="66">
        <f t="shared" si="10"/>
        <v>40.076111180629454</v>
      </c>
      <c r="H68" s="66">
        <f t="shared" si="10"/>
        <v>48.537644524434761</v>
      </c>
      <c r="I68" s="66">
        <f t="shared" si="10"/>
        <v>46.08082934360484</v>
      </c>
      <c r="J68" s="66">
        <f t="shared" si="10"/>
        <v>24.472334644848726</v>
      </c>
      <c r="K68" s="66">
        <f t="shared" si="10"/>
        <v>40.849744114290438</v>
      </c>
      <c r="L68" s="66">
        <f t="shared" si="10"/>
        <v>90.152590147202829</v>
      </c>
      <c r="M68" s="66">
        <f t="shared" si="10"/>
        <v>89.164221943447131</v>
      </c>
      <c r="N68" s="66">
        <f t="shared" si="10"/>
        <v>42.026200720304438</v>
      </c>
      <c r="O68" s="66">
        <f t="shared" si="10"/>
        <v>26.472993221124305</v>
      </c>
      <c r="P68" s="66">
        <f t="shared" si="10"/>
        <v>27.007825353874175</v>
      </c>
      <c r="Q68" s="66">
        <f t="shared" si="10"/>
        <v>18.948121332003574</v>
      </c>
      <c r="R68" s="66">
        <f t="shared" si="10"/>
        <v>29.686581094068782</v>
      </c>
    </row>
    <row r="69" spans="1:18">
      <c r="A69" s="9">
        <v>2007</v>
      </c>
      <c r="B69" s="52">
        <f t="shared" ref="B69:R69" si="11">IF(ISERROR(B14/B40),"..",B14/B40)</f>
        <v>46.750715405767671</v>
      </c>
      <c r="C69" s="66">
        <f t="shared" si="11"/>
        <v>27.945941311228736</v>
      </c>
      <c r="D69" s="66">
        <f t="shared" si="11"/>
        <v>302.86773336628158</v>
      </c>
      <c r="E69" s="66">
        <f t="shared" si="11"/>
        <v>850.26080441110082</v>
      </c>
      <c r="F69" s="66">
        <f t="shared" si="11"/>
        <v>167.59856289704726</v>
      </c>
      <c r="G69" s="66">
        <f t="shared" si="11"/>
        <v>38.891272640656759</v>
      </c>
      <c r="H69" s="66">
        <f t="shared" si="11"/>
        <v>48.781216206020673</v>
      </c>
      <c r="I69" s="66">
        <f t="shared" si="11"/>
        <v>47.921524967276994</v>
      </c>
      <c r="J69" s="66">
        <f t="shared" si="11"/>
        <v>24.706412970993767</v>
      </c>
      <c r="K69" s="66">
        <f t="shared" si="11"/>
        <v>40.785648425072417</v>
      </c>
      <c r="L69" s="66">
        <f t="shared" si="11"/>
        <v>89.448213710031936</v>
      </c>
      <c r="M69" s="66">
        <f t="shared" si="11"/>
        <v>95.765388453463103</v>
      </c>
      <c r="N69" s="66">
        <f t="shared" si="11"/>
        <v>41.601967677420156</v>
      </c>
      <c r="O69" s="66">
        <f t="shared" si="11"/>
        <v>26.786170996506414</v>
      </c>
      <c r="P69" s="66">
        <f t="shared" si="11"/>
        <v>26.890834251260941</v>
      </c>
      <c r="Q69" s="66">
        <f t="shared" si="11"/>
        <v>18.765949183645308</v>
      </c>
      <c r="R69" s="66">
        <f t="shared" si="11"/>
        <v>27.681936786393319</v>
      </c>
    </row>
    <row r="70" spans="1:18">
      <c r="A70" s="9">
        <v>2008</v>
      </c>
      <c r="B70" s="52">
        <f t="shared" ref="B70:R70" si="12">IF(ISERROR(B15/B41),"..",B15/B41)</f>
        <v>46.433528949948069</v>
      </c>
      <c r="C70" s="66">
        <f t="shared" si="12"/>
        <v>32.651480269697281</v>
      </c>
      <c r="D70" s="66">
        <f t="shared" si="12"/>
        <v>259.92446297221409</v>
      </c>
      <c r="E70" s="66">
        <f t="shared" si="12"/>
        <v>653.71772634538831</v>
      </c>
      <c r="F70" s="66">
        <f t="shared" si="12"/>
        <v>169.34677023265968</v>
      </c>
      <c r="G70" s="66">
        <f t="shared" si="12"/>
        <v>37.819245936592203</v>
      </c>
      <c r="H70" s="66">
        <f t="shared" si="12"/>
        <v>49.617292843342511</v>
      </c>
      <c r="I70" s="66">
        <f t="shared" si="12"/>
        <v>46.418438301577282</v>
      </c>
      <c r="J70" s="66">
        <f t="shared" si="12"/>
        <v>25.594918373737041</v>
      </c>
      <c r="K70" s="66">
        <f t="shared" si="12"/>
        <v>41.322511513503933</v>
      </c>
      <c r="L70" s="66">
        <f t="shared" si="12"/>
        <v>87.20099838081299</v>
      </c>
      <c r="M70" s="66">
        <f t="shared" si="12"/>
        <v>90.091927509095456</v>
      </c>
      <c r="N70" s="66">
        <f t="shared" si="12"/>
        <v>41.424968966405643</v>
      </c>
      <c r="O70" s="66">
        <f t="shared" si="12"/>
        <v>26.018183741181353</v>
      </c>
      <c r="P70" s="66">
        <f t="shared" si="12"/>
        <v>26.750209202127291</v>
      </c>
      <c r="Q70" s="66">
        <f t="shared" si="12"/>
        <v>19.017537077388067</v>
      </c>
      <c r="R70" s="66">
        <f t="shared" si="12"/>
        <v>27.764995553327498</v>
      </c>
    </row>
    <row r="71" spans="1:18">
      <c r="A71" s="9">
        <v>2009</v>
      </c>
      <c r="B71" s="52">
        <f t="shared" ref="B71:R71" si="13">IF(ISERROR(B16/B42),"..",B16/B42)</f>
        <v>46.401160211666529</v>
      </c>
      <c r="C71" s="66">
        <f t="shared" si="13"/>
        <v>30.592461837127715</v>
      </c>
      <c r="D71" s="66">
        <f t="shared" si="13"/>
        <v>257.89074791818564</v>
      </c>
      <c r="E71" s="66">
        <f t="shared" si="13"/>
        <v>658.92792611925313</v>
      </c>
      <c r="F71" s="66">
        <f t="shared" si="13"/>
        <v>167.66920788397172</v>
      </c>
      <c r="G71" s="66">
        <f t="shared" si="13"/>
        <v>38.073769171060626</v>
      </c>
      <c r="H71" s="66">
        <f t="shared" si="13"/>
        <v>47.901447320770743</v>
      </c>
      <c r="I71" s="66">
        <f t="shared" si="13"/>
        <v>46.849726980138136</v>
      </c>
      <c r="J71" s="66">
        <f t="shared" si="13"/>
        <v>25.542157549367893</v>
      </c>
      <c r="K71" s="66">
        <f t="shared" si="13"/>
        <v>41.575620455966394</v>
      </c>
      <c r="L71" s="66">
        <f t="shared" si="13"/>
        <v>90.422888299310785</v>
      </c>
      <c r="M71" s="66">
        <f t="shared" si="13"/>
        <v>97.336234336692797</v>
      </c>
      <c r="N71" s="66">
        <f t="shared" si="13"/>
        <v>42.059207355704409</v>
      </c>
      <c r="O71" s="66">
        <f t="shared" si="13"/>
        <v>26.853484937917585</v>
      </c>
      <c r="P71" s="66">
        <f t="shared" si="13"/>
        <v>27.090297108116605</v>
      </c>
      <c r="Q71" s="66">
        <f t="shared" si="13"/>
        <v>19.697906828727465</v>
      </c>
      <c r="R71" s="66">
        <f t="shared" si="13"/>
        <v>28.077403020666651</v>
      </c>
    </row>
    <row r="72" spans="1:18">
      <c r="A72" s="9">
        <v>2010</v>
      </c>
      <c r="B72" s="52">
        <f t="shared" ref="B72:R72" si="14">IF(ISERROR(B17/B43),"..",B17/B43)</f>
        <v>47.354814366034844</v>
      </c>
      <c r="C72" s="66">
        <f t="shared" si="14"/>
        <v>31.877812787256314</v>
      </c>
      <c r="D72" s="66">
        <f t="shared" si="14"/>
        <v>232.4907830586576</v>
      </c>
      <c r="E72" s="66">
        <f t="shared" si="14"/>
        <v>536.84723946588292</v>
      </c>
      <c r="F72" s="66">
        <f t="shared" si="14"/>
        <v>172.43343167643872</v>
      </c>
      <c r="G72" s="66">
        <f t="shared" si="14"/>
        <v>38.424557213325713</v>
      </c>
      <c r="H72" s="66">
        <f t="shared" si="14"/>
        <v>48.954659206306424</v>
      </c>
      <c r="I72" s="66">
        <f t="shared" si="14"/>
        <v>50.218430219453076</v>
      </c>
      <c r="J72" s="66">
        <f t="shared" si="14"/>
        <v>26.190844924475041</v>
      </c>
      <c r="K72" s="66">
        <f t="shared" si="14"/>
        <v>40.952311583742762</v>
      </c>
      <c r="L72" s="66">
        <f t="shared" si="14"/>
        <v>88.579344177730675</v>
      </c>
      <c r="M72" s="66">
        <f t="shared" si="14"/>
        <v>95.935460518001619</v>
      </c>
      <c r="N72" s="66">
        <f t="shared" si="14"/>
        <v>42.035929623804492</v>
      </c>
      <c r="O72" s="66">
        <f t="shared" si="14"/>
        <v>26.992978953509589</v>
      </c>
      <c r="P72" s="66">
        <f t="shared" si="14"/>
        <v>28.25077399380805</v>
      </c>
      <c r="Q72" s="66">
        <f t="shared" si="14"/>
        <v>21.336859587177091</v>
      </c>
      <c r="R72" s="66">
        <f t="shared" si="14"/>
        <v>27.435302762405556</v>
      </c>
    </row>
    <row r="73" spans="1:18">
      <c r="A73" s="9">
        <v>2011</v>
      </c>
      <c r="B73" s="52">
        <f t="shared" ref="B73:R73" si="15">IF(ISERROR(B18/B44),"..",B18/B44)</f>
        <v>47.990566117483958</v>
      </c>
      <c r="C73" s="66">
        <f t="shared" si="15"/>
        <v>32.781119851920408</v>
      </c>
      <c r="D73" s="66">
        <f t="shared" si="15"/>
        <v>231.44029496833065</v>
      </c>
      <c r="E73" s="66">
        <f t="shared" si="15"/>
        <v>560.12057252832687</v>
      </c>
      <c r="F73" s="66">
        <f t="shared" si="15"/>
        <v>169.46594288580746</v>
      </c>
      <c r="G73" s="66">
        <f t="shared" si="15"/>
        <v>38.341584885860492</v>
      </c>
      <c r="H73" s="66">
        <f t="shared" si="15"/>
        <v>50.167930164214468</v>
      </c>
      <c r="I73" s="66">
        <f t="shared" si="15"/>
        <v>51.763032513548602</v>
      </c>
      <c r="J73" s="66">
        <f t="shared" si="15"/>
        <v>26.561304155560432</v>
      </c>
      <c r="K73" s="66">
        <f t="shared" si="15"/>
        <v>41.36078991663188</v>
      </c>
      <c r="L73" s="66">
        <f t="shared" si="15"/>
        <v>88.143556504368263</v>
      </c>
      <c r="M73" s="66">
        <f t="shared" si="15"/>
        <v>99.646570717397196</v>
      </c>
      <c r="N73" s="66">
        <f t="shared" si="15"/>
        <v>41.744198766986855</v>
      </c>
      <c r="O73" s="66">
        <f t="shared" si="15"/>
        <v>26.926729470825098</v>
      </c>
      <c r="P73" s="66">
        <f t="shared" si="15"/>
        <v>27.796446008183274</v>
      </c>
      <c r="Q73" s="66">
        <f t="shared" si="15"/>
        <v>21.085205758548444</v>
      </c>
      <c r="R73" s="66">
        <f t="shared" si="15"/>
        <v>27.386654288517789</v>
      </c>
    </row>
    <row r="74" spans="1:18">
      <c r="A74" s="9">
        <v>2012</v>
      </c>
      <c r="B74" s="52">
        <f t="shared" ref="B74:R74" si="16">IF(ISERROR(B19/B45),"..",B19/B45)</f>
        <v>47.956746189580315</v>
      </c>
      <c r="C74" s="66">
        <f t="shared" si="16"/>
        <v>33.274015422656774</v>
      </c>
      <c r="D74" s="66">
        <f t="shared" si="16"/>
        <v>214.92204899777283</v>
      </c>
      <c r="E74" s="66">
        <f t="shared" si="16"/>
        <v>519.08948230370299</v>
      </c>
      <c r="F74" s="66">
        <f t="shared" si="16"/>
        <v>169.86271957487352</v>
      </c>
      <c r="G74" s="66">
        <f t="shared" si="16"/>
        <v>38.638676512799108</v>
      </c>
      <c r="H74" s="66">
        <f t="shared" si="16"/>
        <v>50.444409605997109</v>
      </c>
      <c r="I74" s="66">
        <f t="shared" si="16"/>
        <v>52.138504592677307</v>
      </c>
      <c r="J74" s="66">
        <f t="shared" si="16"/>
        <v>26.877631848168598</v>
      </c>
      <c r="K74" s="66">
        <f t="shared" si="16"/>
        <v>41.060294019949318</v>
      </c>
      <c r="L74" s="66">
        <f t="shared" si="16"/>
        <v>89.070510743243474</v>
      </c>
      <c r="M74" s="66">
        <f t="shared" si="16"/>
        <v>97.716042311495073</v>
      </c>
      <c r="N74" s="66">
        <f t="shared" si="16"/>
        <v>42.594102768958194</v>
      </c>
      <c r="O74" s="66">
        <f t="shared" si="16"/>
        <v>26.816809844439284</v>
      </c>
      <c r="P74" s="66">
        <f t="shared" si="16"/>
        <v>27.172415828725477</v>
      </c>
      <c r="Q74" s="66">
        <f t="shared" si="16"/>
        <v>21.032708220573145</v>
      </c>
      <c r="R74" s="66">
        <f t="shared" si="16"/>
        <v>27.418764596423461</v>
      </c>
    </row>
    <row r="76" spans="1:18">
      <c r="A76" s="7"/>
      <c r="B76" s="5" t="s">
        <v>3</v>
      </c>
      <c r="C76" s="5"/>
      <c r="D76" s="5"/>
      <c r="E76" s="5"/>
      <c r="F76" s="5"/>
      <c r="G76" s="5"/>
      <c r="H76" s="5"/>
      <c r="I76" s="5"/>
      <c r="J76" s="5"/>
      <c r="K76" s="5"/>
      <c r="L76" s="5"/>
      <c r="M76" s="5"/>
      <c r="N76" s="5"/>
      <c r="O76" s="5"/>
      <c r="P76" s="5"/>
      <c r="Q76" s="5"/>
      <c r="R76" s="5"/>
    </row>
    <row r="77" spans="1:18">
      <c r="A77" s="9" t="s">
        <v>4</v>
      </c>
      <c r="B77" s="79">
        <f>IF(ISERROR((POWER(VLOOKUP(VALUE(RIGHT($A77,4)),$A$60:$R$75,COLUMN(B$75),)/VLOOKUP(VALUE(LEFT($A77,4)),$A$60:$R$75,COLUMN(B$75),),1/(VALUE(RIGHT($A77,4))-VALUE(LEFT($A77,4))))-1)*100),"..",(POWER(VLOOKUP(VALUE(RIGHT($A77,4)),$A$60:$R$75,COLUMN(B$75),)/VLOOKUP(VALUE(LEFT($A77,4)),$A$60:$R$75,COLUMN(B$75),),1/(VALUE(RIGHT($A77,4))-VALUE(LEFT($A77,4))))-1)*100)</f>
        <v>0.79647880554227779</v>
      </c>
      <c r="C77" s="13">
        <f t="shared" ref="C77:R77" si="17">IF(ISERROR((POWER(VLOOKUP(VALUE(RIGHT($A77,4)),$A$60:$R$75,COLUMN(C$75),)/VLOOKUP(VALUE(LEFT($A77,4)),$A$60:$R$75,COLUMN(C$75),),1/(VALUE(RIGHT($A77,4))-VALUE(LEFT($A77,4))))-1)*100),"..",(POWER(VLOOKUP(VALUE(RIGHT($A77,4)),$A$60:$R$75,COLUMN(C$75),)/VLOOKUP(VALUE(LEFT($A77,4)),$A$60:$R$75,COLUMN(C$75),),1/(VALUE(RIGHT($A77,4))-VALUE(LEFT($A77,4))))-1)*100)</f>
        <v>3.2476302115570066</v>
      </c>
      <c r="D77" s="13">
        <f t="shared" si="17"/>
        <v>-5.1112813343880408</v>
      </c>
      <c r="E77" s="13">
        <f t="shared" si="17"/>
        <v>-8.5731530452966105</v>
      </c>
      <c r="F77" s="13">
        <f t="shared" si="17"/>
        <v>6.248689604422264E-2</v>
      </c>
      <c r="G77" s="13">
        <f t="shared" si="17"/>
        <v>0.11628662738911721</v>
      </c>
      <c r="H77" s="13">
        <f t="shared" si="17"/>
        <v>0.88136885909271268</v>
      </c>
      <c r="I77" s="13">
        <f t="shared" si="17"/>
        <v>2.724303789645921</v>
      </c>
      <c r="J77" s="13">
        <f t="shared" si="17"/>
        <v>2.1936887873583721</v>
      </c>
      <c r="K77" s="13">
        <f t="shared" si="17"/>
        <v>0.62051402884164553</v>
      </c>
      <c r="L77" s="13">
        <f t="shared" si="17"/>
        <v>1.9356652583069289</v>
      </c>
      <c r="M77" s="13">
        <f t="shared" si="17"/>
        <v>1.5388659672290306</v>
      </c>
      <c r="N77" s="13">
        <f t="shared" si="17"/>
        <v>0.92199241680550603</v>
      </c>
      <c r="O77" s="13">
        <f t="shared" si="17"/>
        <v>4.3856551956578116E-2</v>
      </c>
      <c r="P77" s="13">
        <f t="shared" si="17"/>
        <v>-0.36936875585273921</v>
      </c>
      <c r="Q77" s="13">
        <f t="shared" si="17"/>
        <v>1.0320577119943719</v>
      </c>
      <c r="R77" s="13">
        <f t="shared" si="17"/>
        <v>-0.76183188809320068</v>
      </c>
    </row>
    <row r="79" spans="1:18">
      <c r="B79" t="s">
        <v>62</v>
      </c>
      <c r="C79" t="s">
        <v>61</v>
      </c>
      <c r="K79" t="s">
        <v>62</v>
      </c>
      <c r="L79" t="s">
        <v>61</v>
      </c>
    </row>
  </sheetData>
  <mergeCells count="14">
    <mergeCell ref="B61:J61"/>
    <mergeCell ref="K61:R61"/>
    <mergeCell ref="B32:J32"/>
    <mergeCell ref="K32:R32"/>
    <mergeCell ref="B6:J6"/>
    <mergeCell ref="K6:R6"/>
    <mergeCell ref="C25:J25"/>
    <mergeCell ref="L25:R25"/>
    <mergeCell ref="C51:J51"/>
    <mergeCell ref="C50:J50"/>
    <mergeCell ref="C53:J54"/>
    <mergeCell ref="L50:R50"/>
    <mergeCell ref="L51:R51"/>
    <mergeCell ref="L53:R54"/>
  </mergeCells>
  <pageMargins left="0.70866141732283472" right="0.70866141732283472" top="0.74803149606299213" bottom="0.74803149606299213" header="0.31496062992125984" footer="0.31496062992125984"/>
  <pageSetup scale="70" orientation="landscape" horizontalDpi="300" verticalDpi="300" r:id="rId1"/>
  <rowBreaks count="2" manualBreakCount="2">
    <brk id="26" max="16383" man="1"/>
    <brk id="55" max="16383" man="1"/>
  </rowBreaks>
  <colBreaks count="1" manualBreakCount="1">
    <brk id="10" max="1048575" man="1"/>
  </colBreaks>
</worksheet>
</file>

<file path=xl/worksheets/sheet9.xml><?xml version="1.0" encoding="utf-8"?>
<worksheet xmlns="http://schemas.openxmlformats.org/spreadsheetml/2006/main" xmlns:r="http://schemas.openxmlformats.org/officeDocument/2006/relationships">
  <dimension ref="A1:J23"/>
  <sheetViews>
    <sheetView zoomScaleNormal="100" workbookViewId="0"/>
  </sheetViews>
  <sheetFormatPr defaultRowHeight="15"/>
  <cols>
    <col min="1" max="1" width="16.7109375" style="75" customWidth="1"/>
    <col min="2" max="10" width="15.7109375" style="75" customWidth="1"/>
    <col min="11" max="16384" width="9.140625" style="75"/>
  </cols>
  <sheetData>
    <row r="1" spans="1:10">
      <c r="B1" s="11" t="str">
        <f>ToC!B32</f>
        <v>Appendix Table 20: Business Sector Labour Productivity Levels in Canada, Newfoundland and Labrador and Alberta, 2000-2012</v>
      </c>
    </row>
    <row r="2" spans="1:10" ht="15.75" thickBot="1"/>
    <row r="3" spans="1:10" ht="15.75" thickBot="1">
      <c r="A3" s="213"/>
      <c r="B3" s="445" t="s">
        <v>123</v>
      </c>
      <c r="C3" s="446"/>
      <c r="D3" s="447"/>
      <c r="E3" s="445" t="s">
        <v>122</v>
      </c>
      <c r="F3" s="446"/>
      <c r="G3" s="448"/>
      <c r="H3" s="449" t="s">
        <v>121</v>
      </c>
      <c r="I3" s="446"/>
      <c r="J3" s="448"/>
    </row>
    <row r="4" spans="1:10" ht="64.5" thickBot="1">
      <c r="A4" s="214" t="s">
        <v>182</v>
      </c>
      <c r="B4" s="215" t="s">
        <v>188</v>
      </c>
      <c r="C4" s="216" t="s">
        <v>189</v>
      </c>
      <c r="D4" s="217" t="s">
        <v>190</v>
      </c>
      <c r="E4" s="215" t="s">
        <v>188</v>
      </c>
      <c r="F4" s="216" t="s">
        <v>189</v>
      </c>
      <c r="G4" s="217" t="s">
        <v>191</v>
      </c>
      <c r="H4" s="215" t="s">
        <v>188</v>
      </c>
      <c r="I4" s="216" t="s">
        <v>189</v>
      </c>
      <c r="J4" s="217" t="s">
        <v>190</v>
      </c>
    </row>
    <row r="5" spans="1:10" ht="15.75" thickBot="1">
      <c r="A5" s="218"/>
      <c r="B5" s="450" t="s">
        <v>187</v>
      </c>
      <c r="C5" s="451"/>
      <c r="D5" s="451"/>
      <c r="E5" s="451"/>
      <c r="F5" s="451"/>
      <c r="G5" s="451"/>
      <c r="H5" s="451"/>
      <c r="I5" s="451"/>
      <c r="J5" s="452"/>
    </row>
    <row r="6" spans="1:10">
      <c r="A6" s="219">
        <v>2000</v>
      </c>
      <c r="B6" s="220">
        <v>43.63</v>
      </c>
      <c r="C6" s="221">
        <v>39.1</v>
      </c>
      <c r="D6" s="222">
        <v>40.1</v>
      </c>
      <c r="E6" s="220">
        <v>56.42</v>
      </c>
      <c r="F6" s="221">
        <v>37.96</v>
      </c>
      <c r="G6" s="222" t="s">
        <v>1</v>
      </c>
      <c r="H6" s="220">
        <v>65.180000000000007</v>
      </c>
      <c r="I6" s="221">
        <v>40.61</v>
      </c>
      <c r="J6" s="222">
        <v>41.02</v>
      </c>
    </row>
    <row r="7" spans="1:10">
      <c r="A7" s="219">
        <v>2001</v>
      </c>
      <c r="B7" s="223">
        <v>44.01</v>
      </c>
      <c r="C7" s="224">
        <v>39.57</v>
      </c>
      <c r="D7" s="225">
        <v>40.57</v>
      </c>
      <c r="E7" s="223">
        <v>54.46</v>
      </c>
      <c r="F7" s="224">
        <v>38.159999999999997</v>
      </c>
      <c r="G7" s="225" t="s">
        <v>1</v>
      </c>
      <c r="H7" s="223">
        <v>63.81</v>
      </c>
      <c r="I7" s="224">
        <v>41.71</v>
      </c>
      <c r="J7" s="225">
        <v>42.33</v>
      </c>
    </row>
    <row r="8" spans="1:10">
      <c r="A8" s="219">
        <v>2002</v>
      </c>
      <c r="B8" s="223">
        <v>44.69</v>
      </c>
      <c r="C8" s="224">
        <v>40.06</v>
      </c>
      <c r="D8" s="225">
        <v>41.03</v>
      </c>
      <c r="E8" s="223">
        <v>66.430000000000007</v>
      </c>
      <c r="F8" s="224">
        <v>33.78</v>
      </c>
      <c r="G8" s="225" t="s">
        <v>1</v>
      </c>
      <c r="H8" s="223">
        <v>64.12</v>
      </c>
      <c r="I8" s="224">
        <v>41.82</v>
      </c>
      <c r="J8" s="225">
        <v>42.23</v>
      </c>
    </row>
    <row r="9" spans="1:10">
      <c r="A9" s="219">
        <v>2003</v>
      </c>
      <c r="B9" s="223">
        <v>44.91</v>
      </c>
      <c r="C9" s="224">
        <v>40.229999999999997</v>
      </c>
      <c r="D9" s="225">
        <v>41.24</v>
      </c>
      <c r="E9" s="223">
        <v>71.540000000000006</v>
      </c>
      <c r="F9" s="224">
        <v>33.729999999999997</v>
      </c>
      <c r="G9" s="225" t="s">
        <v>1</v>
      </c>
      <c r="H9" s="223">
        <v>63.82</v>
      </c>
      <c r="I9" s="224">
        <v>42.37</v>
      </c>
      <c r="J9" s="225">
        <v>42.67</v>
      </c>
    </row>
    <row r="10" spans="1:10">
      <c r="A10" s="219">
        <v>2004</v>
      </c>
      <c r="B10" s="223">
        <v>45.08</v>
      </c>
      <c r="C10" s="224">
        <v>40.520000000000003</v>
      </c>
      <c r="D10" s="225">
        <v>41.5</v>
      </c>
      <c r="E10" s="223">
        <v>68.67</v>
      </c>
      <c r="F10" s="224">
        <v>33.96</v>
      </c>
      <c r="G10" s="225" t="s">
        <v>1</v>
      </c>
      <c r="H10" s="223">
        <v>64.89</v>
      </c>
      <c r="I10" s="224">
        <v>43.93</v>
      </c>
      <c r="J10" s="225">
        <v>44.28</v>
      </c>
    </row>
    <row r="11" spans="1:10">
      <c r="A11" s="219">
        <v>2005</v>
      </c>
      <c r="B11" s="223">
        <v>46.12</v>
      </c>
      <c r="C11" s="224">
        <v>41.69</v>
      </c>
      <c r="D11" s="225">
        <v>42.63</v>
      </c>
      <c r="E11" s="223">
        <v>71.53</v>
      </c>
      <c r="F11" s="224">
        <v>35.53</v>
      </c>
      <c r="G11" s="225" t="s">
        <v>1</v>
      </c>
      <c r="H11" s="223">
        <v>66.19</v>
      </c>
      <c r="I11" s="224">
        <v>46.64</v>
      </c>
      <c r="J11" s="225">
        <v>46.86</v>
      </c>
    </row>
    <row r="12" spans="1:10">
      <c r="A12" s="219">
        <v>2006</v>
      </c>
      <c r="B12" s="223">
        <v>46.68</v>
      </c>
      <c r="C12" s="224">
        <v>42.29</v>
      </c>
      <c r="D12" s="225">
        <v>43.15</v>
      </c>
      <c r="E12" s="223">
        <v>71.89</v>
      </c>
      <c r="F12" s="224">
        <v>33.86</v>
      </c>
      <c r="G12" s="225" t="s">
        <v>1</v>
      </c>
      <c r="H12" s="223">
        <v>67.03</v>
      </c>
      <c r="I12" s="224">
        <v>48.04</v>
      </c>
      <c r="J12" s="225">
        <v>48.07</v>
      </c>
    </row>
    <row r="13" spans="1:10">
      <c r="A13" s="219">
        <v>2007</v>
      </c>
      <c r="B13" s="223">
        <v>46.66</v>
      </c>
      <c r="C13" s="224">
        <v>42.32</v>
      </c>
      <c r="D13" s="225">
        <v>43.14</v>
      </c>
      <c r="E13" s="223">
        <v>79.569999999999993</v>
      </c>
      <c r="F13" s="224">
        <v>33.590000000000003</v>
      </c>
      <c r="G13" s="225">
        <v>44.76</v>
      </c>
      <c r="H13" s="223">
        <v>65.5</v>
      </c>
      <c r="I13" s="224">
        <v>47.34</v>
      </c>
      <c r="J13" s="225">
        <v>47.1</v>
      </c>
    </row>
    <row r="14" spans="1:10">
      <c r="A14" s="219">
        <v>2008</v>
      </c>
      <c r="B14" s="223">
        <v>46.34</v>
      </c>
      <c r="C14" s="224">
        <v>42.2</v>
      </c>
      <c r="D14" s="225">
        <v>43.03</v>
      </c>
      <c r="E14" s="223">
        <v>77.989999999999995</v>
      </c>
      <c r="F14" s="224">
        <v>35.17</v>
      </c>
      <c r="G14" s="225">
        <v>45.25</v>
      </c>
      <c r="H14" s="223">
        <v>65.010000000000005</v>
      </c>
      <c r="I14" s="224">
        <v>48.26</v>
      </c>
      <c r="J14" s="225">
        <v>48.11</v>
      </c>
    </row>
    <row r="15" spans="1:10">
      <c r="A15" s="219">
        <v>2009</v>
      </c>
      <c r="B15" s="223">
        <v>46.29</v>
      </c>
      <c r="C15" s="224">
        <v>42.39</v>
      </c>
      <c r="D15" s="225">
        <v>42.94</v>
      </c>
      <c r="E15" s="223">
        <v>71.819999999999993</v>
      </c>
      <c r="F15" s="224">
        <v>36.93</v>
      </c>
      <c r="G15" s="225">
        <v>44.6</v>
      </c>
      <c r="H15" s="223">
        <v>65.22</v>
      </c>
      <c r="I15" s="224">
        <v>47.27</v>
      </c>
      <c r="J15" s="225">
        <v>47.22</v>
      </c>
    </row>
    <row r="16" spans="1:10">
      <c r="A16" s="219">
        <v>2010</v>
      </c>
      <c r="B16" s="223">
        <v>47.2</v>
      </c>
      <c r="C16" s="224">
        <v>43.01</v>
      </c>
      <c r="D16" s="225">
        <v>43.79</v>
      </c>
      <c r="E16" s="223">
        <v>73.760000000000005</v>
      </c>
      <c r="F16" s="224">
        <v>38.119999999999997</v>
      </c>
      <c r="G16" s="225">
        <v>47.6</v>
      </c>
      <c r="H16" s="223">
        <v>67.84</v>
      </c>
      <c r="I16" s="224">
        <v>49.27</v>
      </c>
      <c r="J16" s="225">
        <v>49.51</v>
      </c>
    </row>
    <row r="17" spans="1:10">
      <c r="A17" s="219">
        <v>2011</v>
      </c>
      <c r="B17" s="223">
        <v>47.75</v>
      </c>
      <c r="C17" s="224">
        <v>43.49</v>
      </c>
      <c r="D17" s="225">
        <v>44.29</v>
      </c>
      <c r="E17" s="223">
        <v>72.38</v>
      </c>
      <c r="F17" s="224">
        <v>39.25</v>
      </c>
      <c r="G17" s="225">
        <v>48.48</v>
      </c>
      <c r="H17" s="223">
        <v>68.319999999999993</v>
      </c>
      <c r="I17" s="224">
        <v>50.28</v>
      </c>
      <c r="J17" s="225">
        <v>50.52</v>
      </c>
    </row>
    <row r="18" spans="1:10" ht="15.75" thickBot="1">
      <c r="A18" s="226">
        <v>2012</v>
      </c>
      <c r="B18" s="227">
        <v>47.82</v>
      </c>
      <c r="C18" s="228">
        <v>43.64</v>
      </c>
      <c r="D18" s="229">
        <v>44.3</v>
      </c>
      <c r="E18" s="227">
        <v>67.709999999999994</v>
      </c>
      <c r="F18" s="228">
        <v>43.27</v>
      </c>
      <c r="G18" s="229">
        <v>51.53</v>
      </c>
      <c r="H18" s="227">
        <v>68.760000000000005</v>
      </c>
      <c r="I18" s="228">
        <v>50.9</v>
      </c>
      <c r="J18" s="229">
        <v>50.38</v>
      </c>
    </row>
    <row r="19" spans="1:10" ht="15.75" thickBot="1">
      <c r="A19" s="230" t="s">
        <v>183</v>
      </c>
      <c r="B19" s="223">
        <v>0.77</v>
      </c>
      <c r="C19" s="224">
        <v>0.92</v>
      </c>
      <c r="D19" s="225">
        <v>0.83</v>
      </c>
      <c r="E19" s="223">
        <v>1.53</v>
      </c>
      <c r="F19" s="224">
        <v>1.1000000000000001</v>
      </c>
      <c r="G19" s="225" t="s">
        <v>1</v>
      </c>
      <c r="H19" s="223">
        <v>0.45</v>
      </c>
      <c r="I19" s="224">
        <v>1.9</v>
      </c>
      <c r="J19" s="225">
        <v>1.73</v>
      </c>
    </row>
    <row r="20" spans="1:10" ht="15.75" thickBot="1">
      <c r="A20" s="231" t="s">
        <v>184</v>
      </c>
      <c r="B20" s="220">
        <v>0.96</v>
      </c>
      <c r="C20" s="232">
        <v>1.1399999999999999</v>
      </c>
      <c r="D20" s="233">
        <v>1.05</v>
      </c>
      <c r="E20" s="234">
        <v>5.03</v>
      </c>
      <c r="F20" s="232">
        <v>-1.73</v>
      </c>
      <c r="G20" s="233" t="s">
        <v>1</v>
      </c>
      <c r="H20" s="234">
        <v>7.0000000000000007E-2</v>
      </c>
      <c r="I20" s="232">
        <v>2.21</v>
      </c>
      <c r="J20" s="233">
        <v>1.99</v>
      </c>
    </row>
    <row r="21" spans="1:10" ht="15.75" thickBot="1">
      <c r="A21" s="235" t="s">
        <v>185</v>
      </c>
      <c r="B21" s="234">
        <v>0.49</v>
      </c>
      <c r="C21" s="228">
        <v>0.62</v>
      </c>
      <c r="D21" s="229">
        <v>0.53</v>
      </c>
      <c r="E21" s="227">
        <v>-3.18</v>
      </c>
      <c r="F21" s="228">
        <v>5.2</v>
      </c>
      <c r="G21" s="229">
        <v>2.86</v>
      </c>
      <c r="H21" s="227">
        <v>0.98</v>
      </c>
      <c r="I21" s="228">
        <v>1.46</v>
      </c>
      <c r="J21" s="229">
        <v>1.36</v>
      </c>
    </row>
    <row r="23" spans="1:10">
      <c r="B23" t="s">
        <v>235</v>
      </c>
    </row>
  </sheetData>
  <mergeCells count="4">
    <mergeCell ref="B3:D3"/>
    <mergeCell ref="E3:G3"/>
    <mergeCell ref="H3:J3"/>
    <mergeCell ref="B5:J5"/>
  </mergeCells>
  <pageMargins left="0.70866141732283472" right="0.70866141732283472" top="0.74803149606299213" bottom="0.74803149606299213" header="0.31496062992125984" footer="0.31496062992125984"/>
  <pageSetup scale="75" orientation="landscape"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38</vt:i4>
      </vt:variant>
      <vt:variant>
        <vt:lpstr>Named Ranges</vt:lpstr>
      </vt:variant>
      <vt:variant>
        <vt:i4>23</vt:i4>
      </vt:variant>
    </vt:vector>
  </HeadingPairs>
  <TitlesOfParts>
    <vt:vector size="61" baseType="lpstr">
      <vt:lpstr>ToC</vt:lpstr>
      <vt:lpstr>RGDP</vt:lpstr>
      <vt:lpstr>NGDP</vt:lpstr>
      <vt:lpstr>HoursWorked</vt:lpstr>
      <vt:lpstr>Jobs</vt:lpstr>
      <vt:lpstr>AvrHrs</vt:lpstr>
      <vt:lpstr>LP</vt:lpstr>
      <vt:lpstr>LP_2NAICS</vt:lpstr>
      <vt:lpstr>LP_BSector</vt:lpstr>
      <vt:lpstr>CSLS2_CAN0010</vt:lpstr>
      <vt:lpstr>CSLS3_CAN0010</vt:lpstr>
      <vt:lpstr>CSLS2_CAN0012</vt:lpstr>
      <vt:lpstr>CSLS3_CAN0012</vt:lpstr>
      <vt:lpstr>CSLS4_CAN0712</vt:lpstr>
      <vt:lpstr>GEAD2_CAN0010</vt:lpstr>
      <vt:lpstr>GEAD3_CAN0010</vt:lpstr>
      <vt:lpstr>CSLS2_NL0010</vt:lpstr>
      <vt:lpstr>CSLS2_NL0012</vt:lpstr>
      <vt:lpstr>CSLS3_NL0710</vt:lpstr>
      <vt:lpstr>GEAD2_NL0010</vt:lpstr>
      <vt:lpstr>GEAD3_NL0710</vt:lpstr>
      <vt:lpstr>CSLS2_AB0010</vt:lpstr>
      <vt:lpstr>CSLS3_AB0010</vt:lpstr>
      <vt:lpstr>CSLS2_AB0012</vt:lpstr>
      <vt:lpstr>CSLS3_AB0012</vt:lpstr>
      <vt:lpstr>GEAD2_AB0010</vt:lpstr>
      <vt:lpstr>GEAD3_AB0010</vt:lpstr>
      <vt:lpstr>PSE</vt:lpstr>
      <vt:lpstr>HSNC</vt:lpstr>
      <vt:lpstr>AYS</vt:lpstr>
      <vt:lpstr>PSG_Alta</vt:lpstr>
      <vt:lpstr>AWE_2012</vt:lpstr>
      <vt:lpstr>AWE_TS</vt:lpstr>
      <vt:lpstr>JVR_2NAICS</vt:lpstr>
      <vt:lpstr>JVR_Prov</vt:lpstr>
      <vt:lpstr>R&amp;EpC</vt:lpstr>
      <vt:lpstr>BERD</vt:lpstr>
      <vt:lpstr>PSEE</vt:lpstr>
      <vt:lpstr>AWE_2012!Print_Area</vt:lpstr>
      <vt:lpstr>CSLS2_AB0010!Print_Area</vt:lpstr>
      <vt:lpstr>CSLS2_AB0012!Print_Area</vt:lpstr>
      <vt:lpstr>CSLS2_CAN0010!Print_Area</vt:lpstr>
      <vt:lpstr>CSLS2_CAN0012!Print_Area</vt:lpstr>
      <vt:lpstr>CSLS2_NL0010!Print_Area</vt:lpstr>
      <vt:lpstr>CSLS2_NL0012!Print_Area</vt:lpstr>
      <vt:lpstr>CSLS3_AB0010!Print_Area</vt:lpstr>
      <vt:lpstr>CSLS3_AB0012!Print_Area</vt:lpstr>
      <vt:lpstr>CSLS3_CAN0010!Print_Area</vt:lpstr>
      <vt:lpstr>CSLS3_CAN0012!Print_Area</vt:lpstr>
      <vt:lpstr>CSLS3_NL0710!Print_Area</vt:lpstr>
      <vt:lpstr>CSLS4_CAN0712!Print_Area</vt:lpstr>
      <vt:lpstr>GEAD3_CAN0010!Print_Area</vt:lpstr>
      <vt:lpstr>ToC!Print_Area</vt:lpstr>
      <vt:lpstr>AvrHrs!Print_Titles</vt:lpstr>
      <vt:lpstr>HoursWorked!Print_Titles</vt:lpstr>
      <vt:lpstr>Jobs!Print_Titles</vt:lpstr>
      <vt:lpstr>LP!Print_Titles</vt:lpstr>
      <vt:lpstr>LP_2NAICS!Print_Titles</vt:lpstr>
      <vt:lpstr>NGDP!Print_Titles</vt:lpstr>
      <vt:lpstr>PSEE!Print_Titles</vt:lpstr>
      <vt:lpstr>RGDP!Print_Titles</vt:lpstr>
    </vt:vector>
  </TitlesOfParts>
  <Company>Hewlett-Packard Company</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CSLS9</dc:creator>
  <cp:lastModifiedBy>CSLS9</cp:lastModifiedBy>
  <cp:lastPrinted>2014-01-24T19:20:21Z</cp:lastPrinted>
  <dcterms:created xsi:type="dcterms:W3CDTF">2013-10-08T15:21:03Z</dcterms:created>
  <dcterms:modified xsi:type="dcterms:W3CDTF">2014-02-03T20:09:08Z</dcterms:modified>
</cp:coreProperties>
</file>