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chartsheets/sheet17.xml" ContentType="application/vnd.openxmlformats-officedocument.spreadsheetml.chart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heets/sheet13.xml" ContentType="application/vnd.openxmlformats-officedocument.spreadsheetml.chartsheet+xml"/>
  <Override PartName="/xl/drawings/drawing17.xml" ContentType="application/vnd.openxmlformats-officedocument.drawing+xml"/>
  <Override PartName="/xl/drawings/drawing28.xml" ContentType="application/vnd.openxmlformats-officedocument.drawingml.chartshapes+xml"/>
  <Default Extension="xml" ContentType="application/xml"/>
  <Override PartName="/xl/drawings/drawing2.xml" ContentType="application/vnd.openxmlformats-officedocument.drawingml.chartshapes+xml"/>
  <Override PartName="/xl/drawings/drawing35.xml" ContentType="application/vnd.openxmlformats-officedocument.drawing+xml"/>
  <Override PartName="/xl/worksheets/sheet3.xml" ContentType="application/vnd.openxmlformats-officedocument.spreadsheetml.worksheet+xml"/>
  <Override PartName="/xl/chartsheets/sheet8.xml" ContentType="application/vnd.openxmlformats-officedocument.spreadsheetml.chartsheet+xml"/>
  <Override PartName="/xl/drawings/drawing13.xml" ContentType="application/vnd.openxmlformats-officedocument.drawing+xml"/>
  <Override PartName="/xl/drawings/drawing24.xml" ContentType="application/vnd.openxmlformats-officedocument.drawingml.chartshapes+xml"/>
  <Override PartName="/xl/chartsheets/sheet4.xml" ContentType="application/vnd.openxmlformats-officedocument.spreadsheetml.chartsheet+xml"/>
  <Override PartName="/xl/externalLinks/externalLink1.xml" ContentType="application/vnd.openxmlformats-officedocument.spreadsheetml.externalLink+xml"/>
  <Override PartName="/xl/drawings/drawing2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worksheets/sheet29.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25.xml" ContentType="application/vnd.openxmlformats-officedocument.spreadsheetml.worksheet+xml"/>
  <Override PartName="/xl/worksheets/sheet43.xml" ContentType="application/vnd.openxmlformats-officedocument.spreadsheetml.worksheet+xml"/>
  <Override PartName="/xl/chartsheets/sheet18.xml" ContentType="application/vnd.openxmlformats-officedocument.spreadsheetml.chart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heets/sheet16.xml" ContentType="application/vnd.openxmlformats-officedocument.spreadsheetml.chart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drawings/drawing38.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heets/sheet14.xml" ContentType="application/vnd.openxmlformats-officedocument.spreadsheetml.chart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xml"/>
  <Override PartName="/xl/drawings/drawing3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heets/sheet9.xml" ContentType="application/vnd.openxmlformats-officedocument.spreadsheetml.chartsheet+xml"/>
  <Override PartName="/xl/chartsheets/sheet12.xml" ContentType="application/vnd.openxmlformats-officedocument.spreadsheetml.chart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xl/drawings/drawing34.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chartsheets/sheet7.xml" ContentType="application/vnd.openxmlformats-officedocument.spreadsheetml.chartsheet+xml"/>
  <Override PartName="/xl/chartsheets/sheet10.xml" ContentType="application/vnd.openxmlformats-officedocument.spreadsheetml.chart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xml"/>
  <Override PartName="/xl/drawings/drawing32.xml" ContentType="application/vnd.openxmlformats-officedocument.drawingml.chartshapes+xml"/>
  <Override PartName="/xl/charts/chart19.xml" ContentType="application/vnd.openxmlformats-officedocument.drawingml.chart+xml"/>
  <Override PartName="/xl/chartsheets/sheet5.xml" ContentType="application/vnd.openxmlformats-officedocument.spreadsheetml.chartsheet+xml"/>
  <Override PartName="/xl/drawings/drawing12.xml" ContentType="application/vnd.openxmlformats-officedocument.drawingml.chartshapes+xml"/>
  <Override PartName="/xl/drawings/drawing21.xml" ContentType="application/vnd.openxmlformats-officedocument.drawing+xml"/>
  <Override PartName="/xl/drawings/drawing30.xml" ContentType="application/vnd.openxmlformats-officedocument.drawingml.chartshapes+xml"/>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chartsheets/sheet3.xml" ContentType="application/vnd.openxmlformats-officedocument.spreadsheetml.chart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chartsheets/sheet1.xml" ContentType="application/vnd.openxmlformats-officedocument.spreadsheetml.chartsheet+xml"/>
  <Override PartName="/xl/chartsheets/sheet19.xml" ContentType="application/vnd.openxmlformats-officedocument.spreadsheetml.chartsheet+xml"/>
  <Override PartName="/xl/worksheets/sheet55.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chartsheets/sheet15.xml" ContentType="application/vnd.openxmlformats-officedocument.spreadsheetml.chart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37.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chartsheets/sheet11.xml" ContentType="application/vnd.openxmlformats-officedocument.spreadsheetml.chartsheet+xml"/>
  <Override PartName="/xl/drawings/drawing15.xml" ContentType="application/vnd.openxmlformats-officedocument.drawing+xml"/>
  <Override PartName="/xl/drawings/drawing26.xml" ContentType="application/vnd.openxmlformats-officedocument.drawingml.chartshapes+xml"/>
  <Override PartName="/xl/chartsheets/sheet6.xml" ContentType="application/vnd.openxmlformats-officedocument.spreadsheetml.chartsheet+xml"/>
  <Override PartName="/xl/externalLinks/externalLink3.xml" ContentType="application/vnd.openxmlformats-officedocument.spreadsheetml.externalLink+xml"/>
  <Override PartName="/xl/drawings/drawing22.xml" ContentType="application/vnd.openxmlformats-officedocument.drawingml.chartshapes+xml"/>
  <Override PartName="/xl/drawings/drawing33.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worksheets/sheet38.xml" ContentType="application/vnd.openxmlformats-officedocument.spreadsheetml.worksheet+xml"/>
  <Override PartName="/xl/chartsheets/sheet2.xml" ContentType="application/vnd.openxmlformats-officedocument.spreadsheetml.chartsheet+xml"/>
  <Override PartName="/xl/charts/chart14.xml" ContentType="application/vnd.openxmlformats-officedocument.drawingml.char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0" yWindow="0" windowWidth="11475" windowHeight="9435" tabRatio="871" firstSheet="23" activeTab="74"/>
  </bookViews>
  <sheets>
    <sheet name="List" sheetId="100" r:id="rId1"/>
    <sheet name="1" sheetId="13" r:id="rId2"/>
    <sheet name="1A" sheetId="101" r:id="rId3"/>
    <sheet name="chart 3 table" sheetId="51" state="hidden" r:id="rId4"/>
    <sheet name="1B" sheetId="104" r:id="rId5"/>
    <sheet name="1C" sheetId="102" r:id="rId6"/>
    <sheet name="2" sheetId="1" r:id="rId7"/>
    <sheet name="2A" sheetId="103" r:id="rId8"/>
    <sheet name="3" sheetId="2" r:id="rId9"/>
    <sheet name="3A" sheetId="67" r:id="rId10"/>
    <sheet name="4" sheetId="41" r:id="rId11"/>
    <sheet name="4A" sheetId="28" r:id="rId12"/>
    <sheet name="4B" sheetId="37" r:id="rId13"/>
    <sheet name="table 5 chart" sheetId="31" state="hidden" r:id="rId14"/>
    <sheet name="4C" sheetId="43" r:id="rId15"/>
    <sheet name="4D" sheetId="68" r:id="rId16"/>
    <sheet name="4E" sheetId="69" r:id="rId17"/>
    <sheet name="4F" sheetId="70" r:id="rId18"/>
    <sheet name="4G" sheetId="71" r:id="rId19"/>
    <sheet name="5" sheetId="4" r:id="rId20"/>
    <sheet name="5A" sheetId="9" r:id="rId21"/>
    <sheet name="5B" sheetId="8" r:id="rId22"/>
    <sheet name="5C" sheetId="114" r:id="rId23"/>
    <sheet name="5D" sheetId="115" r:id="rId24"/>
    <sheet name="5E" sheetId="116" r:id="rId25"/>
    <sheet name="5F" sheetId="58" r:id="rId26"/>
    <sheet name="6" sheetId="12" r:id="rId27"/>
    <sheet name="6A" sheetId="15" r:id="rId28"/>
    <sheet name="6B" sheetId="14" r:id="rId29"/>
    <sheet name="7" sheetId="5" r:id="rId30"/>
    <sheet name="8" sheetId="6" r:id="rId31"/>
    <sheet name="8A" sheetId="46" r:id="rId32"/>
    <sheet name="8B" sheetId="47" r:id="rId33"/>
    <sheet name="9" sheetId="11" r:id="rId34"/>
    <sheet name="chart from table 11" sheetId="33" state="hidden" r:id="rId35"/>
    <sheet name="10" sheetId="42" r:id="rId36"/>
    <sheet name="11" sheetId="7" r:id="rId37"/>
    <sheet name="11A" sheetId="45" r:id="rId38"/>
    <sheet name="11B" sheetId="55" r:id="rId39"/>
    <sheet name="11C" sheetId="72" r:id="rId40"/>
    <sheet name="11D" sheetId="73" r:id="rId41"/>
    <sheet name="11E" sheetId="74" r:id="rId42"/>
    <sheet name="12" sheetId="21" r:id="rId43"/>
    <sheet name="12A" sheetId="16" r:id="rId44"/>
    <sheet name="12B" sheetId="17" r:id="rId45"/>
    <sheet name="13" sheetId="108" r:id="rId46"/>
    <sheet name="13A" sheetId="106" r:id="rId47"/>
    <sheet name="13B" sheetId="107" r:id="rId48"/>
    <sheet name="14" sheetId="95" r:id="rId49"/>
    <sheet name="14A" sheetId="96" r:id="rId50"/>
    <sheet name="Summary Tables 1 and 2" sheetId="54" state="hidden" r:id="rId51"/>
    <sheet name="Summary Table 3" sheetId="75" state="hidden" r:id="rId52"/>
    <sheet name="Chart_1" sheetId="60" state="hidden" r:id="rId53"/>
    <sheet name="Chart_2" sheetId="59" state="hidden" r:id="rId54"/>
    <sheet name="Chart_7" sheetId="61" state="hidden" r:id="rId55"/>
    <sheet name="Chart_8" sheetId="62" state="hidden" r:id="rId56"/>
    <sheet name="Chart_9" sheetId="63" state="hidden" r:id="rId57"/>
    <sheet name="Chart_10" sheetId="64" state="hidden" r:id="rId58"/>
    <sheet name="Chart_11" sheetId="65" state="hidden" r:id="rId59"/>
    <sheet name="Chart_12" sheetId="66" state="hidden" r:id="rId60"/>
    <sheet name="Chart_13" sheetId="30" state="hidden" r:id="rId61"/>
    <sheet name="14B" sheetId="97" r:id="rId62"/>
    <sheet name="15" sheetId="98" r:id="rId63"/>
    <sheet name="Chart_14" sheetId="25" state="hidden" r:id="rId64"/>
    <sheet name="Chart_15" sheetId="86" state="hidden" r:id="rId65"/>
    <sheet name="Chart_16" sheetId="87" state="hidden" r:id="rId66"/>
    <sheet name="Chart_17" sheetId="88" state="hidden" r:id="rId67"/>
    <sheet name="Chart_18" sheetId="89" state="hidden" r:id="rId68"/>
    <sheet name="Chart_19" sheetId="90" state="hidden" r:id="rId69"/>
    <sheet name="Chart_20" sheetId="91" state="hidden" r:id="rId70"/>
    <sheet name="Chart_21" sheetId="92" state="hidden" r:id="rId71"/>
    <sheet name="App_Chart_1" sheetId="94" state="hidden" r:id="rId72"/>
    <sheet name="additional Chart" sheetId="50" state="hidden" r:id="rId73"/>
    <sheet name="15A" sheetId="105" r:id="rId74"/>
    <sheet name="16" sheetId="99" r:id="rId75"/>
  </sheets>
  <externalReferences>
    <externalReference r:id="rId76"/>
    <externalReference r:id="rId77"/>
    <externalReference r:id="rId78"/>
  </externalReferences>
  <definedNames>
    <definedName name="POpula">[1]POpula!$A$1:$I$1559</definedName>
    <definedName name="_xlnm.Print_Area" localSheetId="35">'10'!$A$1:$N$30</definedName>
    <definedName name="_xlnm.Print_Area" localSheetId="36">'11'!$A$1:$N$40</definedName>
    <definedName name="_xlnm.Print_Area" localSheetId="37">'11A'!$A$1:$H$44</definedName>
    <definedName name="_xlnm.Print_Area" localSheetId="38">'11B'!$A$1:$J$39</definedName>
    <definedName name="_xlnm.Print_Area" localSheetId="39">'11C'!$A$1:$N$30</definedName>
    <definedName name="_xlnm.Print_Area" localSheetId="40">'11D'!$A$1:$H$43</definedName>
    <definedName name="_xlnm.Print_Area" localSheetId="41">'11E'!$A$1:$J$39</definedName>
    <definedName name="_xlnm.Print_Area" localSheetId="42">'12'!$A$1:$Y$45</definedName>
    <definedName name="_xlnm.Print_Area" localSheetId="43">'12A'!$A$1:$Y$44</definedName>
    <definedName name="_xlnm.Print_Area" localSheetId="44">'12B'!$A$1:$Y$44</definedName>
    <definedName name="_xlnm.Print_Area" localSheetId="2">'1A'!$A$1:$O$39</definedName>
    <definedName name="_xlnm.Print_Area" localSheetId="4">'1B'!$A$1:$L$39</definedName>
    <definedName name="_xlnm.Print_Area" localSheetId="8">'3'!$A$1:$O$37</definedName>
    <definedName name="_xlnm.Print_Area" localSheetId="9">'3A'!$A$1:$O$40</definedName>
    <definedName name="_xlnm.Print_Area" localSheetId="10">'4'!$A$1:$L$42</definedName>
    <definedName name="_xlnm.Print_Area" localSheetId="12">'4B'!$A$1:$L$33</definedName>
    <definedName name="_xlnm.Print_Area" localSheetId="14">'4C'!$A$1:$G$39</definedName>
    <definedName name="_xlnm.Print_Area" localSheetId="15">'4D'!$A$1:$L$40</definedName>
    <definedName name="_xlnm.Print_Area" localSheetId="17">'4F'!$A$1:$L$68</definedName>
    <definedName name="_xlnm.Print_Area" localSheetId="18">'4G'!$A$1:$G$40</definedName>
    <definedName name="_xlnm.Print_Area" localSheetId="19">'5'!$A$1:$L$46</definedName>
    <definedName name="_xlnm.Print_Area" localSheetId="27">'6A'!$A$1:$L$38</definedName>
    <definedName name="_xlnm.Print_Area" localSheetId="28">'6B'!$A$1:$L$39</definedName>
    <definedName name="_xlnm.Print_Area" localSheetId="29">'7'!$A$1:$N$40</definedName>
    <definedName name="_xlnm.Print_Area" localSheetId="30">'8'!$A$1:$L$44</definedName>
    <definedName name="_xlnm.Print_Area" localSheetId="31">'8A'!$A$1:$N$34</definedName>
    <definedName name="_xlnm.Print_Area" localSheetId="32">'8B'!$A$1:$E$46</definedName>
    <definedName name="_xlnm.Print_Area" localSheetId="33">'9'!$A$1:$L$45</definedName>
    <definedName name="_xlnm.Print_Area" localSheetId="50">'Summary Tables 1 and 2'!$A$1:$L$31</definedName>
    <definedName name="Prod">[1]POpula!$A$1:$I$1559</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A28" i="100"/>
  <c r="A27"/>
  <c r="A26"/>
  <c r="B67" i="115"/>
  <c r="C67"/>
  <c r="D67"/>
  <c r="E67"/>
  <c r="F67"/>
  <c r="G67"/>
  <c r="H67"/>
  <c r="I67"/>
  <c r="J67"/>
  <c r="K67"/>
  <c r="L67"/>
  <c r="B68"/>
  <c r="C68"/>
  <c r="D68"/>
  <c r="E68"/>
  <c r="F68"/>
  <c r="G68"/>
  <c r="H68"/>
  <c r="I68"/>
  <c r="J68"/>
  <c r="K68"/>
  <c r="L68"/>
  <c r="B69"/>
  <c r="C69"/>
  <c r="D69"/>
  <c r="E69"/>
  <c r="F69"/>
  <c r="G69"/>
  <c r="H69"/>
  <c r="I69"/>
  <c r="J69"/>
  <c r="K69"/>
  <c r="L69"/>
  <c r="B70"/>
  <c r="C70"/>
  <c r="D70"/>
  <c r="E70"/>
  <c r="F70"/>
  <c r="G70"/>
  <c r="H70"/>
  <c r="I70"/>
  <c r="J70"/>
  <c r="K70"/>
  <c r="L70"/>
  <c r="B71"/>
  <c r="C71"/>
  <c r="D71"/>
  <c r="E71"/>
  <c r="F71"/>
  <c r="G71"/>
  <c r="H71"/>
  <c r="I71"/>
  <c r="J71"/>
  <c r="K71"/>
  <c r="L71"/>
  <c r="B72"/>
  <c r="C72"/>
  <c r="D72"/>
  <c r="E72"/>
  <c r="F72"/>
  <c r="G72"/>
  <c r="H72"/>
  <c r="I72"/>
  <c r="J72"/>
  <c r="K72"/>
  <c r="L72"/>
  <c r="B73"/>
  <c r="C73"/>
  <c r="D73"/>
  <c r="E73"/>
  <c r="F73"/>
  <c r="G73"/>
  <c r="H73"/>
  <c r="I73"/>
  <c r="J73"/>
  <c r="K73"/>
  <c r="L73"/>
  <c r="B74"/>
  <c r="C74"/>
  <c r="D74"/>
  <c r="E74"/>
  <c r="F74"/>
  <c r="G74"/>
  <c r="H74"/>
  <c r="I74"/>
  <c r="J74"/>
  <c r="K74"/>
  <c r="L74"/>
  <c r="B75"/>
  <c r="C75"/>
  <c r="D75"/>
  <c r="E75"/>
  <c r="F75"/>
  <c r="G75"/>
  <c r="H75"/>
  <c r="I75"/>
  <c r="J75"/>
  <c r="K75"/>
  <c r="L75"/>
  <c r="B76"/>
  <c r="C76"/>
  <c r="D76"/>
  <c r="E76"/>
  <c r="F76"/>
  <c r="G76"/>
  <c r="H76"/>
  <c r="I76"/>
  <c r="J76"/>
  <c r="K76"/>
  <c r="L76"/>
  <c r="B77"/>
  <c r="C77"/>
  <c r="D77"/>
  <c r="E77"/>
  <c r="F77"/>
  <c r="G77"/>
  <c r="H77"/>
  <c r="I77"/>
  <c r="J77"/>
  <c r="K77"/>
  <c r="L77"/>
  <c r="B78"/>
  <c r="C78"/>
  <c r="D78"/>
  <c r="E78"/>
  <c r="F78"/>
  <c r="G78"/>
  <c r="H78"/>
  <c r="I78"/>
  <c r="J78"/>
  <c r="K78"/>
  <c r="L78"/>
  <c r="B79"/>
  <c r="C79"/>
  <c r="D79"/>
  <c r="E79"/>
  <c r="F79"/>
  <c r="G79"/>
  <c r="H79"/>
  <c r="I79"/>
  <c r="J79"/>
  <c r="K79"/>
  <c r="L79"/>
  <c r="B80"/>
  <c r="C80"/>
  <c r="D80"/>
  <c r="E80"/>
  <c r="F80"/>
  <c r="G80"/>
  <c r="H80"/>
  <c r="I80"/>
  <c r="J80"/>
  <c r="K80"/>
  <c r="L80"/>
  <c r="B81"/>
  <c r="C81"/>
  <c r="D81"/>
  <c r="E81"/>
  <c r="F81"/>
  <c r="G81"/>
  <c r="H81"/>
  <c r="I81"/>
  <c r="J81"/>
  <c r="K81"/>
  <c r="L81"/>
  <c r="B82"/>
  <c r="C82"/>
  <c r="D82"/>
  <c r="E82"/>
  <c r="F82"/>
  <c r="G82"/>
  <c r="H82"/>
  <c r="I82"/>
  <c r="J82"/>
  <c r="K82"/>
  <c r="L82"/>
  <c r="B83"/>
  <c r="C83"/>
  <c r="D83"/>
  <c r="E83"/>
  <c r="F83"/>
  <c r="G83"/>
  <c r="H83"/>
  <c r="I83"/>
  <c r="J83"/>
  <c r="K83"/>
  <c r="L83"/>
  <c r="B84"/>
  <c r="C84"/>
  <c r="D84"/>
  <c r="E84"/>
  <c r="F84"/>
  <c r="G84"/>
  <c r="H84"/>
  <c r="I84"/>
  <c r="J84"/>
  <c r="K84"/>
  <c r="L84"/>
  <c r="B85"/>
  <c r="C85"/>
  <c r="D85"/>
  <c r="E85"/>
  <c r="F85"/>
  <c r="G85"/>
  <c r="H85"/>
  <c r="I85"/>
  <c r="J85"/>
  <c r="K85"/>
  <c r="L85"/>
  <c r="B86"/>
  <c r="C86"/>
  <c r="D86"/>
  <c r="E86"/>
  <c r="F86"/>
  <c r="G86"/>
  <c r="H86"/>
  <c r="I86"/>
  <c r="J86"/>
  <c r="K86"/>
  <c r="L86"/>
  <c r="B87"/>
  <c r="C87"/>
  <c r="D87"/>
  <c r="E87"/>
  <c r="F87"/>
  <c r="G87"/>
  <c r="H87"/>
  <c r="I87"/>
  <c r="J87"/>
  <c r="K87"/>
  <c r="L87"/>
  <c r="B88"/>
  <c r="C88"/>
  <c r="D88"/>
  <c r="E88"/>
  <c r="F88"/>
  <c r="G88"/>
  <c r="H88"/>
  <c r="I88"/>
  <c r="J88"/>
  <c r="K88"/>
  <c r="L88"/>
  <c r="B89"/>
  <c r="C89"/>
  <c r="D89"/>
  <c r="E89"/>
  <c r="F89"/>
  <c r="G89"/>
  <c r="H89"/>
  <c r="I89"/>
  <c r="J89"/>
  <c r="K89"/>
  <c r="L89"/>
  <c r="B90"/>
  <c r="C90"/>
  <c r="D90"/>
  <c r="E90"/>
  <c r="F90"/>
  <c r="G90"/>
  <c r="H90"/>
  <c r="I90"/>
  <c r="J90"/>
  <c r="K90"/>
  <c r="L90"/>
  <c r="B91"/>
  <c r="C91"/>
  <c r="D91"/>
  <c r="E91"/>
  <c r="F91"/>
  <c r="G91"/>
  <c r="H91"/>
  <c r="I91"/>
  <c r="J91"/>
  <c r="K91"/>
  <c r="L91"/>
  <c r="B92"/>
  <c r="C92"/>
  <c r="D92"/>
  <c r="E92"/>
  <c r="F92"/>
  <c r="G92"/>
  <c r="H92"/>
  <c r="I92"/>
  <c r="J92"/>
  <c r="K92"/>
  <c r="L92"/>
  <c r="B93"/>
  <c r="C93"/>
  <c r="D93"/>
  <c r="E93"/>
  <c r="F93"/>
  <c r="G93"/>
  <c r="H93"/>
  <c r="I93"/>
  <c r="J93"/>
  <c r="K93"/>
  <c r="L93"/>
  <c r="AE4" i="2"/>
  <c r="AE5"/>
  <c r="AE6"/>
  <c r="AE7"/>
  <c r="AE8"/>
  <c r="AE9"/>
  <c r="AE10"/>
  <c r="AE11"/>
  <c r="AE12"/>
  <c r="AE13"/>
  <c r="AE14"/>
  <c r="AE15"/>
  <c r="AE16"/>
  <c r="AE17"/>
  <c r="AE18"/>
  <c r="AE19"/>
  <c r="AE20"/>
  <c r="AE23" s="1"/>
  <c r="AE21"/>
  <c r="T23"/>
  <c r="U23"/>
  <c r="V23"/>
  <c r="W23"/>
  <c r="X23"/>
  <c r="Y23"/>
  <c r="Z23"/>
  <c r="AA23"/>
  <c r="AB23"/>
  <c r="AC23"/>
  <c r="AD23"/>
  <c r="B31" i="21"/>
  <c r="C31"/>
  <c r="D31"/>
  <c r="E31"/>
  <c r="F31"/>
  <c r="G31"/>
  <c r="H31"/>
  <c r="I31"/>
  <c r="J31"/>
  <c r="K31"/>
  <c r="L31"/>
  <c r="Y31" s="1"/>
  <c r="J49" i="17"/>
  <c r="I49"/>
  <c r="H49"/>
  <c r="G49"/>
  <c r="F49"/>
  <c r="E49"/>
  <c r="D49"/>
  <c r="C49"/>
  <c r="B49"/>
  <c r="J48"/>
  <c r="I48"/>
  <c r="H48"/>
  <c r="G48"/>
  <c r="F48"/>
  <c r="E48"/>
  <c r="D48"/>
  <c r="C48"/>
  <c r="B48"/>
  <c r="J47"/>
  <c r="I47"/>
  <c r="H47"/>
  <c r="G47"/>
  <c r="F47"/>
  <c r="E47"/>
  <c r="D47"/>
  <c r="C47"/>
  <c r="B47"/>
  <c r="J46"/>
  <c r="I46"/>
  <c r="H46"/>
  <c r="G46"/>
  <c r="F46"/>
  <c r="E46"/>
  <c r="D46"/>
  <c r="C46"/>
  <c r="B46"/>
  <c r="J45"/>
  <c r="I45"/>
  <c r="H45"/>
  <c r="G45"/>
  <c r="F45"/>
  <c r="E45"/>
  <c r="D45"/>
  <c r="C45"/>
  <c r="B45"/>
  <c r="J43"/>
  <c r="I43"/>
  <c r="H43"/>
  <c r="G43"/>
  <c r="F43"/>
  <c r="E43"/>
  <c r="D43"/>
  <c r="C43"/>
  <c r="B43"/>
  <c r="J42"/>
  <c r="I42"/>
  <c r="H42"/>
  <c r="G42"/>
  <c r="F42"/>
  <c r="E42"/>
  <c r="D42"/>
  <c r="C42"/>
  <c r="B42"/>
  <c r="J41"/>
  <c r="I41"/>
  <c r="H41"/>
  <c r="G41"/>
  <c r="F41"/>
  <c r="E41"/>
  <c r="D41"/>
  <c r="C41"/>
  <c r="B41"/>
  <c r="J40"/>
  <c r="I40"/>
  <c r="H40"/>
  <c r="G40"/>
  <c r="F40"/>
  <c r="E40"/>
  <c r="D40"/>
  <c r="C40"/>
  <c r="B40"/>
  <c r="J39"/>
  <c r="I39"/>
  <c r="H39"/>
  <c r="G39"/>
  <c r="F39"/>
  <c r="E39"/>
  <c r="D39"/>
  <c r="C39"/>
  <c r="B39"/>
  <c r="J37"/>
  <c r="I37"/>
  <c r="H37"/>
  <c r="G37"/>
  <c r="F37"/>
  <c r="E37"/>
  <c r="D37"/>
  <c r="C37"/>
  <c r="B37"/>
  <c r="J36"/>
  <c r="I36"/>
  <c r="H36"/>
  <c r="G36"/>
  <c r="F36"/>
  <c r="E36"/>
  <c r="D36"/>
  <c r="C36"/>
  <c r="B36"/>
  <c r="J35"/>
  <c r="I35"/>
  <c r="H35"/>
  <c r="G35"/>
  <c r="F35"/>
  <c r="E35"/>
  <c r="D35"/>
  <c r="C35"/>
  <c r="B35"/>
  <c r="J34"/>
  <c r="I34"/>
  <c r="H34"/>
  <c r="G34"/>
  <c r="F34"/>
  <c r="E34"/>
  <c r="D34"/>
  <c r="C34"/>
  <c r="B34"/>
  <c r="J33"/>
  <c r="I33"/>
  <c r="H33"/>
  <c r="G33"/>
  <c r="F33"/>
  <c r="E33"/>
  <c r="D33"/>
  <c r="C33"/>
  <c r="B33"/>
  <c r="K31" i="16"/>
  <c r="L31"/>
  <c r="K31" i="17"/>
  <c r="L31"/>
  <c r="Q31" s="1"/>
  <c r="J49" i="16"/>
  <c r="J48"/>
  <c r="C48"/>
  <c r="D48"/>
  <c r="E48"/>
  <c r="F48"/>
  <c r="G48"/>
  <c r="H48"/>
  <c r="I48"/>
  <c r="C49"/>
  <c r="D49"/>
  <c r="E49"/>
  <c r="F49"/>
  <c r="G49"/>
  <c r="H49"/>
  <c r="I49"/>
  <c r="B49"/>
  <c r="B48"/>
  <c r="J43"/>
  <c r="J42"/>
  <c r="C42"/>
  <c r="D42"/>
  <c r="E42"/>
  <c r="F42"/>
  <c r="G42"/>
  <c r="H42"/>
  <c r="I42"/>
  <c r="C43"/>
  <c r="D43"/>
  <c r="E43"/>
  <c r="F43"/>
  <c r="G43"/>
  <c r="H43"/>
  <c r="I43"/>
  <c r="B43"/>
  <c r="B42"/>
  <c r="J37"/>
  <c r="J36"/>
  <c r="C36"/>
  <c r="D36"/>
  <c r="E36"/>
  <c r="F36"/>
  <c r="G36"/>
  <c r="H36"/>
  <c r="I36"/>
  <c r="C37"/>
  <c r="D37"/>
  <c r="E37"/>
  <c r="F37"/>
  <c r="G37"/>
  <c r="H37"/>
  <c r="I37"/>
  <c r="B37"/>
  <c r="B36"/>
  <c r="S31" i="17" l="1"/>
  <c r="T31"/>
  <c r="W31"/>
  <c r="R31"/>
  <c r="O31"/>
  <c r="V31"/>
  <c r="P31"/>
  <c r="X31"/>
  <c r="V31" i="16"/>
  <c r="Y31"/>
  <c r="R31"/>
  <c r="Q31"/>
  <c r="U31"/>
  <c r="U31" i="21"/>
  <c r="W31" i="16"/>
  <c r="S31"/>
  <c r="O31"/>
  <c r="X31"/>
  <c r="T31"/>
  <c r="P31"/>
  <c r="Y31" i="17"/>
  <c r="U31"/>
  <c r="Q31" i="21"/>
  <c r="T31"/>
  <c r="X31"/>
  <c r="P31"/>
  <c r="W31"/>
  <c r="S31"/>
  <c r="O31"/>
  <c r="V31"/>
  <c r="R31"/>
  <c r="C97" i="106" l="1"/>
  <c r="C47" s="1"/>
  <c r="D97"/>
  <c r="E97"/>
  <c r="F97"/>
  <c r="D47" s="1"/>
  <c r="G97"/>
  <c r="H97"/>
  <c r="E47" s="1"/>
  <c r="I97"/>
  <c r="J97"/>
  <c r="F47" s="1"/>
  <c r="K97"/>
  <c r="L97"/>
  <c r="G47" s="1"/>
  <c r="M97"/>
  <c r="N97"/>
  <c r="H47" s="1"/>
  <c r="O97"/>
  <c r="P97"/>
  <c r="Q97"/>
  <c r="R97"/>
  <c r="S97"/>
  <c r="T97"/>
  <c r="U97"/>
  <c r="V97"/>
  <c r="B97"/>
  <c r="B47" s="1"/>
  <c r="D46"/>
  <c r="L19" i="9"/>
  <c r="L20" i="116" s="1"/>
  <c r="L20" i="9"/>
  <c r="L21"/>
  <c r="L22" i="116" s="1"/>
  <c r="L22" i="9"/>
  <c r="L23"/>
  <c r="L24" i="116" s="1"/>
  <c r="L24" i="9"/>
  <c r="L25"/>
  <c r="L26"/>
  <c r="L36" s="1"/>
  <c r="L27"/>
  <c r="L28" i="116" s="1"/>
  <c r="L28" i="9"/>
  <c r="L29"/>
  <c r="L30" i="116" s="1"/>
  <c r="L30" i="9"/>
  <c r="L31"/>
  <c r="B32" i="99" s="1"/>
  <c r="C4" i="58"/>
  <c r="D4"/>
  <c r="E4"/>
  <c r="F4"/>
  <c r="G4"/>
  <c r="H4"/>
  <c r="I4"/>
  <c r="J4"/>
  <c r="K4"/>
  <c r="C5"/>
  <c r="D5"/>
  <c r="E5"/>
  <c r="F5"/>
  <c r="G5"/>
  <c r="H5"/>
  <c r="I5"/>
  <c r="J5"/>
  <c r="K5"/>
  <c r="C6"/>
  <c r="D6"/>
  <c r="E6"/>
  <c r="F6"/>
  <c r="G6"/>
  <c r="H6"/>
  <c r="I6"/>
  <c r="J6"/>
  <c r="K6"/>
  <c r="C7"/>
  <c r="D7"/>
  <c r="E7"/>
  <c r="F7"/>
  <c r="G7"/>
  <c r="H7"/>
  <c r="I7"/>
  <c r="J7"/>
  <c r="K7"/>
  <c r="C8"/>
  <c r="D8"/>
  <c r="E8"/>
  <c r="F8"/>
  <c r="G8"/>
  <c r="H8"/>
  <c r="I8"/>
  <c r="J8"/>
  <c r="K8"/>
  <c r="C9"/>
  <c r="D9"/>
  <c r="E9"/>
  <c r="F9"/>
  <c r="G9"/>
  <c r="H9"/>
  <c r="I9"/>
  <c r="J9"/>
  <c r="K9"/>
  <c r="C10"/>
  <c r="D10"/>
  <c r="E10"/>
  <c r="F10"/>
  <c r="G10"/>
  <c r="H10"/>
  <c r="I10"/>
  <c r="J10"/>
  <c r="K10"/>
  <c r="C11"/>
  <c r="D11"/>
  <c r="E11"/>
  <c r="F11"/>
  <c r="G11"/>
  <c r="H11"/>
  <c r="I11"/>
  <c r="J11"/>
  <c r="K11"/>
  <c r="C12"/>
  <c r="D12"/>
  <c r="E12"/>
  <c r="F12"/>
  <c r="G12"/>
  <c r="H12"/>
  <c r="I12"/>
  <c r="J12"/>
  <c r="K12"/>
  <c r="C13"/>
  <c r="D13"/>
  <c r="E13"/>
  <c r="F13"/>
  <c r="G13"/>
  <c r="H13"/>
  <c r="I13"/>
  <c r="J13"/>
  <c r="K13"/>
  <c r="C14"/>
  <c r="D14"/>
  <c r="E14"/>
  <c r="F14"/>
  <c r="G14"/>
  <c r="H14"/>
  <c r="I14"/>
  <c r="J14"/>
  <c r="K14"/>
  <c r="C15"/>
  <c r="D15"/>
  <c r="E15"/>
  <c r="F15"/>
  <c r="G15"/>
  <c r="H15"/>
  <c r="I15"/>
  <c r="J15"/>
  <c r="K15"/>
  <c r="C16"/>
  <c r="D16"/>
  <c r="E16"/>
  <c r="F16"/>
  <c r="G16"/>
  <c r="H16"/>
  <c r="I16"/>
  <c r="J16"/>
  <c r="K16"/>
  <c r="C17"/>
  <c r="D17"/>
  <c r="E17"/>
  <c r="F17"/>
  <c r="G17"/>
  <c r="H17"/>
  <c r="I17"/>
  <c r="J17"/>
  <c r="K17"/>
  <c r="C18"/>
  <c r="D18"/>
  <c r="E18"/>
  <c r="F18"/>
  <c r="G18"/>
  <c r="H18"/>
  <c r="I18"/>
  <c r="J18"/>
  <c r="K18"/>
  <c r="C19"/>
  <c r="D19"/>
  <c r="E19"/>
  <c r="F19"/>
  <c r="G19"/>
  <c r="H19"/>
  <c r="I19"/>
  <c r="J19"/>
  <c r="K19"/>
  <c r="C20"/>
  <c r="D20"/>
  <c r="E20"/>
  <c r="F20"/>
  <c r="G20"/>
  <c r="H20"/>
  <c r="I20"/>
  <c r="J20"/>
  <c r="K20"/>
  <c r="C21"/>
  <c r="D21"/>
  <c r="E21"/>
  <c r="F21"/>
  <c r="G21"/>
  <c r="H21"/>
  <c r="I21"/>
  <c r="J21"/>
  <c r="K21"/>
  <c r="C22"/>
  <c r="D22"/>
  <c r="E22"/>
  <c r="F22"/>
  <c r="G22"/>
  <c r="H22"/>
  <c r="I22"/>
  <c r="J22"/>
  <c r="K22"/>
  <c r="C23"/>
  <c r="D23"/>
  <c r="E23"/>
  <c r="F23"/>
  <c r="G23"/>
  <c r="H23"/>
  <c r="I23"/>
  <c r="J23"/>
  <c r="K23"/>
  <c r="C24"/>
  <c r="D24"/>
  <c r="E24"/>
  <c r="F24"/>
  <c r="G24"/>
  <c r="H24"/>
  <c r="I24"/>
  <c r="J24"/>
  <c r="K24"/>
  <c r="C25"/>
  <c r="D25"/>
  <c r="E25"/>
  <c r="F25"/>
  <c r="G25"/>
  <c r="H25"/>
  <c r="I25"/>
  <c r="J25"/>
  <c r="K25"/>
  <c r="C26"/>
  <c r="D26"/>
  <c r="E26"/>
  <c r="F26"/>
  <c r="G26"/>
  <c r="H26"/>
  <c r="I26"/>
  <c r="J26"/>
  <c r="K26"/>
  <c r="C27"/>
  <c r="D27"/>
  <c r="E27"/>
  <c r="F27"/>
  <c r="G27"/>
  <c r="H27"/>
  <c r="I27"/>
  <c r="J27"/>
  <c r="K27"/>
  <c r="C28"/>
  <c r="D28"/>
  <c r="E28"/>
  <c r="F28"/>
  <c r="G28"/>
  <c r="H28"/>
  <c r="I28"/>
  <c r="J28"/>
  <c r="K28"/>
  <c r="C29"/>
  <c r="D29"/>
  <c r="E29"/>
  <c r="F29"/>
  <c r="G29"/>
  <c r="H29"/>
  <c r="I29"/>
  <c r="J29"/>
  <c r="K29"/>
  <c r="C30"/>
  <c r="D30"/>
  <c r="E30"/>
  <c r="F30"/>
  <c r="G30"/>
  <c r="H30"/>
  <c r="I30"/>
  <c r="J30"/>
  <c r="K30"/>
  <c r="B5"/>
  <c r="B6"/>
  <c r="B7"/>
  <c r="B8"/>
  <c r="B9"/>
  <c r="B10"/>
  <c r="B11"/>
  <c r="B12"/>
  <c r="B13"/>
  <c r="B14"/>
  <c r="B15"/>
  <c r="B16"/>
  <c r="B17"/>
  <c r="B18"/>
  <c r="B19"/>
  <c r="B20"/>
  <c r="B21"/>
  <c r="B22"/>
  <c r="B23"/>
  <c r="B24"/>
  <c r="B25"/>
  <c r="B26"/>
  <c r="B27"/>
  <c r="B28"/>
  <c r="B29"/>
  <c r="B30"/>
  <c r="B4"/>
  <c r="N31" i="67"/>
  <c r="N37" s="1"/>
  <c r="M31"/>
  <c r="L31"/>
  <c r="K31"/>
  <c r="K63" i="105" s="1"/>
  <c r="J31" i="67"/>
  <c r="J63" i="105" s="1"/>
  <c r="I31" i="67"/>
  <c r="I63" i="105" s="1"/>
  <c r="H31" i="67"/>
  <c r="G31"/>
  <c r="F31"/>
  <c r="F36" s="1"/>
  <c r="E31"/>
  <c r="E63" i="105" s="1"/>
  <c r="D31" i="67"/>
  <c r="D63" i="105" s="1"/>
  <c r="M94"/>
  <c r="K94"/>
  <c r="J94"/>
  <c r="I94"/>
  <c r="H94"/>
  <c r="G94"/>
  <c r="F94"/>
  <c r="E94"/>
  <c r="D94"/>
  <c r="C94"/>
  <c r="B94"/>
  <c r="K61"/>
  <c r="K62"/>
  <c r="J61"/>
  <c r="J62"/>
  <c r="I61"/>
  <c r="I62"/>
  <c r="H61"/>
  <c r="H62"/>
  <c r="H63"/>
  <c r="G61"/>
  <c r="G62"/>
  <c r="G63"/>
  <c r="F61"/>
  <c r="F62"/>
  <c r="E61"/>
  <c r="E62"/>
  <c r="D61"/>
  <c r="D62"/>
  <c r="C61"/>
  <c r="C62"/>
  <c r="B62"/>
  <c r="F32" i="96"/>
  <c r="M37" i="72"/>
  <c r="M36"/>
  <c r="K31" i="68"/>
  <c r="H31"/>
  <c r="G31"/>
  <c r="F31"/>
  <c r="D31"/>
  <c r="F37" i="67"/>
  <c r="G37"/>
  <c r="H37"/>
  <c r="K37"/>
  <c r="L37"/>
  <c r="M37"/>
  <c r="E36"/>
  <c r="G36"/>
  <c r="H36"/>
  <c r="I36"/>
  <c r="L36"/>
  <c r="M36"/>
  <c r="N36"/>
  <c r="O31"/>
  <c r="B32" i="97" s="1"/>
  <c r="C31" i="67"/>
  <c r="C36" s="1"/>
  <c r="L48" i="9"/>
  <c r="K48"/>
  <c r="J48"/>
  <c r="I48"/>
  <c r="H48"/>
  <c r="F49"/>
  <c r="G49"/>
  <c r="G48"/>
  <c r="F48"/>
  <c r="E48"/>
  <c r="D48"/>
  <c r="C48"/>
  <c r="B48"/>
  <c r="K42"/>
  <c r="C42"/>
  <c r="D42"/>
  <c r="E42"/>
  <c r="F42"/>
  <c r="G42"/>
  <c r="H42"/>
  <c r="I42"/>
  <c r="J42"/>
  <c r="B42"/>
  <c r="C36"/>
  <c r="D36"/>
  <c r="E36"/>
  <c r="F36"/>
  <c r="G36"/>
  <c r="H36"/>
  <c r="I36"/>
  <c r="J36"/>
  <c r="K36"/>
  <c r="B36"/>
  <c r="N31" i="2"/>
  <c r="N37" s="1"/>
  <c r="C31"/>
  <c r="C37" s="1"/>
  <c r="E31"/>
  <c r="E31" i="41" s="1"/>
  <c r="G31" i="2"/>
  <c r="G95" i="105" s="1"/>
  <c r="I31" i="2"/>
  <c r="I31" i="41" s="1"/>
  <c r="K31" i="2"/>
  <c r="K95" i="105" s="1"/>
  <c r="M31" i="2"/>
  <c r="M36" s="1"/>
  <c r="L31"/>
  <c r="J31"/>
  <c r="H31"/>
  <c r="F31"/>
  <c r="D31"/>
  <c r="B31"/>
  <c r="C37" i="116"/>
  <c r="D37"/>
  <c r="E37"/>
  <c r="F37"/>
  <c r="G37"/>
  <c r="H37"/>
  <c r="I37"/>
  <c r="J37"/>
  <c r="K37"/>
  <c r="C38"/>
  <c r="D38"/>
  <c r="E38"/>
  <c r="F38"/>
  <c r="G38"/>
  <c r="H38"/>
  <c r="I38"/>
  <c r="J38"/>
  <c r="K38"/>
  <c r="C39"/>
  <c r="D39"/>
  <c r="E39"/>
  <c r="F39"/>
  <c r="G39"/>
  <c r="H39"/>
  <c r="I39"/>
  <c r="J39"/>
  <c r="K39"/>
  <c r="C40"/>
  <c r="D40"/>
  <c r="E40"/>
  <c r="F40"/>
  <c r="G40"/>
  <c r="H40"/>
  <c r="I40"/>
  <c r="J40"/>
  <c r="K40"/>
  <c r="C41"/>
  <c r="D41"/>
  <c r="E41"/>
  <c r="F41"/>
  <c r="G41"/>
  <c r="H41"/>
  <c r="I41"/>
  <c r="J41"/>
  <c r="K41"/>
  <c r="C42"/>
  <c r="D42"/>
  <c r="E42"/>
  <c r="F42"/>
  <c r="G42"/>
  <c r="H42"/>
  <c r="I42"/>
  <c r="J42"/>
  <c r="K42"/>
  <c r="C43"/>
  <c r="D43"/>
  <c r="E43"/>
  <c r="F43"/>
  <c r="G43"/>
  <c r="H43"/>
  <c r="I43"/>
  <c r="J43"/>
  <c r="K43"/>
  <c r="C44"/>
  <c r="D44"/>
  <c r="E44"/>
  <c r="F44"/>
  <c r="G44"/>
  <c r="H44"/>
  <c r="I44"/>
  <c r="J44"/>
  <c r="K44"/>
  <c r="C45"/>
  <c r="D45"/>
  <c r="E45"/>
  <c r="F45"/>
  <c r="G45"/>
  <c r="H45"/>
  <c r="I45"/>
  <c r="J45"/>
  <c r="K45"/>
  <c r="C46"/>
  <c r="D46"/>
  <c r="E46"/>
  <c r="F46"/>
  <c r="G46"/>
  <c r="H46"/>
  <c r="I46"/>
  <c r="J46"/>
  <c r="K46"/>
  <c r="C47"/>
  <c r="D47"/>
  <c r="E47"/>
  <c r="F47"/>
  <c r="G47"/>
  <c r="H47"/>
  <c r="I47"/>
  <c r="J47"/>
  <c r="K47"/>
  <c r="C48"/>
  <c r="D48"/>
  <c r="E48"/>
  <c r="F48"/>
  <c r="G48"/>
  <c r="H48"/>
  <c r="I48"/>
  <c r="J48"/>
  <c r="K48"/>
  <c r="C49"/>
  <c r="D49"/>
  <c r="E49"/>
  <c r="F49"/>
  <c r="G49"/>
  <c r="H49"/>
  <c r="I49"/>
  <c r="J49"/>
  <c r="K49"/>
  <c r="C50"/>
  <c r="D50"/>
  <c r="E50"/>
  <c r="F50"/>
  <c r="G50"/>
  <c r="H50"/>
  <c r="I50"/>
  <c r="J50"/>
  <c r="K50"/>
  <c r="C51"/>
  <c r="D51"/>
  <c r="E51"/>
  <c r="F51"/>
  <c r="G51"/>
  <c r="H51"/>
  <c r="I51"/>
  <c r="J51"/>
  <c r="K51"/>
  <c r="C52"/>
  <c r="D52"/>
  <c r="E52"/>
  <c r="F52"/>
  <c r="G52"/>
  <c r="H52"/>
  <c r="I52"/>
  <c r="J52"/>
  <c r="K52"/>
  <c r="C53"/>
  <c r="D53"/>
  <c r="E53"/>
  <c r="F53"/>
  <c r="G53"/>
  <c r="H53"/>
  <c r="I53"/>
  <c r="J53"/>
  <c r="K53"/>
  <c r="C54"/>
  <c r="D54"/>
  <c r="E54"/>
  <c r="F54"/>
  <c r="G54"/>
  <c r="H54"/>
  <c r="I54"/>
  <c r="J54"/>
  <c r="K54"/>
  <c r="C55"/>
  <c r="D55"/>
  <c r="E55"/>
  <c r="F55"/>
  <c r="G55"/>
  <c r="H55"/>
  <c r="I55"/>
  <c r="J55"/>
  <c r="K55"/>
  <c r="C56"/>
  <c r="D56"/>
  <c r="E56"/>
  <c r="F56"/>
  <c r="G56"/>
  <c r="H56"/>
  <c r="I56"/>
  <c r="J56"/>
  <c r="K56"/>
  <c r="C57"/>
  <c r="D57"/>
  <c r="E57"/>
  <c r="F57"/>
  <c r="G57"/>
  <c r="H57"/>
  <c r="I57"/>
  <c r="J57"/>
  <c r="K57"/>
  <c r="C58"/>
  <c r="D58"/>
  <c r="E58"/>
  <c r="F58"/>
  <c r="G58"/>
  <c r="H58"/>
  <c r="I58"/>
  <c r="J58"/>
  <c r="K58"/>
  <c r="C59"/>
  <c r="D59"/>
  <c r="E59"/>
  <c r="F59"/>
  <c r="G59"/>
  <c r="H59"/>
  <c r="I59"/>
  <c r="J59"/>
  <c r="K59"/>
  <c r="C60"/>
  <c r="D60"/>
  <c r="E60"/>
  <c r="F60"/>
  <c r="G60"/>
  <c r="H60"/>
  <c r="I60"/>
  <c r="J60"/>
  <c r="K60"/>
  <c r="C61"/>
  <c r="D61"/>
  <c r="E61"/>
  <c r="F61"/>
  <c r="G61"/>
  <c r="H61"/>
  <c r="I61"/>
  <c r="J61"/>
  <c r="K61"/>
  <c r="C62"/>
  <c r="D62"/>
  <c r="E62"/>
  <c r="F62"/>
  <c r="G62"/>
  <c r="H62"/>
  <c r="I62"/>
  <c r="J62"/>
  <c r="K62"/>
  <c r="C63"/>
  <c r="D63"/>
  <c r="E63"/>
  <c r="F63"/>
  <c r="G63"/>
  <c r="H63"/>
  <c r="I63"/>
  <c r="J63"/>
  <c r="K63"/>
  <c r="B63"/>
  <c r="B38"/>
  <c r="B39"/>
  <c r="B40"/>
  <c r="B41"/>
  <c r="B42"/>
  <c r="B43"/>
  <c r="B44"/>
  <c r="B45"/>
  <c r="B46"/>
  <c r="B47"/>
  <c r="B48"/>
  <c r="B49"/>
  <c r="B50"/>
  <c r="B51"/>
  <c r="B52"/>
  <c r="B53"/>
  <c r="B54"/>
  <c r="B55"/>
  <c r="B56"/>
  <c r="B57"/>
  <c r="B58"/>
  <c r="B59"/>
  <c r="B60"/>
  <c r="B61"/>
  <c r="B62"/>
  <c r="B37"/>
  <c r="C5"/>
  <c r="D5"/>
  <c r="E5"/>
  <c r="F5"/>
  <c r="G5"/>
  <c r="H5"/>
  <c r="I5"/>
  <c r="J5"/>
  <c r="K5"/>
  <c r="C6"/>
  <c r="D6"/>
  <c r="E6"/>
  <c r="F6"/>
  <c r="G6"/>
  <c r="H6"/>
  <c r="I6"/>
  <c r="J6"/>
  <c r="K6"/>
  <c r="C7"/>
  <c r="D7"/>
  <c r="E7"/>
  <c r="F7"/>
  <c r="G7"/>
  <c r="H7"/>
  <c r="I7"/>
  <c r="J7"/>
  <c r="K7"/>
  <c r="C8"/>
  <c r="D8"/>
  <c r="E8"/>
  <c r="F8"/>
  <c r="G8"/>
  <c r="H8"/>
  <c r="I8"/>
  <c r="J8"/>
  <c r="K8"/>
  <c r="C9"/>
  <c r="D9"/>
  <c r="E9"/>
  <c r="F9"/>
  <c r="G9"/>
  <c r="H9"/>
  <c r="I9"/>
  <c r="J9"/>
  <c r="K9"/>
  <c r="C10"/>
  <c r="D10"/>
  <c r="E10"/>
  <c r="F10"/>
  <c r="G10"/>
  <c r="H10"/>
  <c r="I10"/>
  <c r="J10"/>
  <c r="K10"/>
  <c r="C11"/>
  <c r="D11"/>
  <c r="E11"/>
  <c r="F11"/>
  <c r="G11"/>
  <c r="H11"/>
  <c r="I11"/>
  <c r="J11"/>
  <c r="K11"/>
  <c r="C12"/>
  <c r="D12"/>
  <c r="E12"/>
  <c r="F12"/>
  <c r="G12"/>
  <c r="H12"/>
  <c r="I12"/>
  <c r="J12"/>
  <c r="K12"/>
  <c r="C13"/>
  <c r="D13"/>
  <c r="E13"/>
  <c r="F13"/>
  <c r="G13"/>
  <c r="H13"/>
  <c r="I13"/>
  <c r="J13"/>
  <c r="K13"/>
  <c r="C14"/>
  <c r="D14"/>
  <c r="E14"/>
  <c r="F14"/>
  <c r="G14"/>
  <c r="H14"/>
  <c r="I14"/>
  <c r="J14"/>
  <c r="K14"/>
  <c r="C15"/>
  <c r="D15"/>
  <c r="E15"/>
  <c r="F15"/>
  <c r="G15"/>
  <c r="H15"/>
  <c r="I15"/>
  <c r="J15"/>
  <c r="K15"/>
  <c r="C16"/>
  <c r="D16"/>
  <c r="E16"/>
  <c r="F16"/>
  <c r="G16"/>
  <c r="H16"/>
  <c r="I16"/>
  <c r="J16"/>
  <c r="K16"/>
  <c r="C17"/>
  <c r="D17"/>
  <c r="E17"/>
  <c r="F17"/>
  <c r="G17"/>
  <c r="H17"/>
  <c r="I17"/>
  <c r="J17"/>
  <c r="K17"/>
  <c r="C18"/>
  <c r="D18"/>
  <c r="E18"/>
  <c r="F18"/>
  <c r="G18"/>
  <c r="H18"/>
  <c r="I18"/>
  <c r="J18"/>
  <c r="K18"/>
  <c r="C19"/>
  <c r="D19"/>
  <c r="E19"/>
  <c r="F19"/>
  <c r="G19"/>
  <c r="H19"/>
  <c r="I19"/>
  <c r="J19"/>
  <c r="K19"/>
  <c r="C20"/>
  <c r="D20"/>
  <c r="E20"/>
  <c r="F20"/>
  <c r="G20"/>
  <c r="H20"/>
  <c r="I20"/>
  <c r="J20"/>
  <c r="K20"/>
  <c r="C21"/>
  <c r="D21"/>
  <c r="E21"/>
  <c r="F21"/>
  <c r="G21"/>
  <c r="H21"/>
  <c r="I21"/>
  <c r="J21"/>
  <c r="K21"/>
  <c r="L21"/>
  <c r="C22"/>
  <c r="D22"/>
  <c r="E22"/>
  <c r="F22"/>
  <c r="G22"/>
  <c r="H22"/>
  <c r="I22"/>
  <c r="J22"/>
  <c r="K22"/>
  <c r="C23"/>
  <c r="D23"/>
  <c r="E23"/>
  <c r="F23"/>
  <c r="G23"/>
  <c r="H23"/>
  <c r="I23"/>
  <c r="J23"/>
  <c r="K23"/>
  <c r="L23"/>
  <c r="C24"/>
  <c r="D24"/>
  <c r="E24"/>
  <c r="F24"/>
  <c r="G24"/>
  <c r="H24"/>
  <c r="I24"/>
  <c r="J24"/>
  <c r="K24"/>
  <c r="C25"/>
  <c r="D25"/>
  <c r="E25"/>
  <c r="F25"/>
  <c r="G25"/>
  <c r="H25"/>
  <c r="I25"/>
  <c r="J25"/>
  <c r="K25"/>
  <c r="L25"/>
  <c r="C26"/>
  <c r="D26"/>
  <c r="E26"/>
  <c r="F26"/>
  <c r="G26"/>
  <c r="H26"/>
  <c r="I26"/>
  <c r="J26"/>
  <c r="K26"/>
  <c r="C27"/>
  <c r="D27"/>
  <c r="E27"/>
  <c r="F27"/>
  <c r="G27"/>
  <c r="H27"/>
  <c r="I27"/>
  <c r="J27"/>
  <c r="K27"/>
  <c r="L27"/>
  <c r="C28"/>
  <c r="D28"/>
  <c r="E28"/>
  <c r="F28"/>
  <c r="G28"/>
  <c r="H28"/>
  <c r="I28"/>
  <c r="J28"/>
  <c r="K28"/>
  <c r="C29"/>
  <c r="D29"/>
  <c r="E29"/>
  <c r="F29"/>
  <c r="G29"/>
  <c r="H29"/>
  <c r="I29"/>
  <c r="J29"/>
  <c r="K29"/>
  <c r="L29"/>
  <c r="C30"/>
  <c r="D30"/>
  <c r="E30"/>
  <c r="F30"/>
  <c r="G30"/>
  <c r="H30"/>
  <c r="I30"/>
  <c r="J30"/>
  <c r="K30"/>
  <c r="C31"/>
  <c r="D31"/>
  <c r="E31"/>
  <c r="F31"/>
  <c r="G31"/>
  <c r="H31"/>
  <c r="I31"/>
  <c r="J31"/>
  <c r="K31"/>
  <c r="L31"/>
  <c r="B6"/>
  <c r="B7"/>
  <c r="B8"/>
  <c r="B9"/>
  <c r="B10"/>
  <c r="B11"/>
  <c r="B12"/>
  <c r="B13"/>
  <c r="B14"/>
  <c r="B15"/>
  <c r="B16"/>
  <c r="B17"/>
  <c r="B18"/>
  <c r="B19"/>
  <c r="B20"/>
  <c r="B21"/>
  <c r="B22"/>
  <c r="B23"/>
  <c r="B24"/>
  <c r="B25"/>
  <c r="B26"/>
  <c r="B27"/>
  <c r="B28"/>
  <c r="B29"/>
  <c r="B30"/>
  <c r="B31"/>
  <c r="B5"/>
  <c r="O4" i="58"/>
  <c r="P4"/>
  <c r="Q4"/>
  <c r="R4"/>
  <c r="S4"/>
  <c r="T4"/>
  <c r="U4"/>
  <c r="V4"/>
  <c r="W4"/>
  <c r="O5"/>
  <c r="P5"/>
  <c r="Q5"/>
  <c r="R5"/>
  <c r="S5"/>
  <c r="T5"/>
  <c r="U5"/>
  <c r="V5"/>
  <c r="W5"/>
  <c r="O6"/>
  <c r="P6"/>
  <c r="Q6"/>
  <c r="R6"/>
  <c r="S6"/>
  <c r="T6"/>
  <c r="U6"/>
  <c r="V6"/>
  <c r="W6"/>
  <c r="O7"/>
  <c r="P7"/>
  <c r="Q7"/>
  <c r="R7"/>
  <c r="S7"/>
  <c r="T7"/>
  <c r="U7"/>
  <c r="V7"/>
  <c r="W7"/>
  <c r="O8"/>
  <c r="P8"/>
  <c r="Q8"/>
  <c r="R8"/>
  <c r="S8"/>
  <c r="T8"/>
  <c r="U8"/>
  <c r="V8"/>
  <c r="W8"/>
  <c r="O9"/>
  <c r="P9"/>
  <c r="Q9"/>
  <c r="R9"/>
  <c r="S9"/>
  <c r="T9"/>
  <c r="U9"/>
  <c r="V9"/>
  <c r="W9"/>
  <c r="O10"/>
  <c r="P10"/>
  <c r="Q10"/>
  <c r="R10"/>
  <c r="S10"/>
  <c r="T10"/>
  <c r="U10"/>
  <c r="V10"/>
  <c r="W10"/>
  <c r="O11"/>
  <c r="P11"/>
  <c r="Q11"/>
  <c r="R11"/>
  <c r="S11"/>
  <c r="T11"/>
  <c r="U11"/>
  <c r="V11"/>
  <c r="W11"/>
  <c r="O12"/>
  <c r="P12"/>
  <c r="Q12"/>
  <c r="R12"/>
  <c r="S12"/>
  <c r="T12"/>
  <c r="U12"/>
  <c r="V12"/>
  <c r="W12"/>
  <c r="O13"/>
  <c r="P13"/>
  <c r="Q13"/>
  <c r="R13"/>
  <c r="S13"/>
  <c r="T13"/>
  <c r="U13"/>
  <c r="V13"/>
  <c r="W13"/>
  <c r="O14"/>
  <c r="P14"/>
  <c r="Q14"/>
  <c r="R14"/>
  <c r="S14"/>
  <c r="T14"/>
  <c r="U14"/>
  <c r="V14"/>
  <c r="W14"/>
  <c r="O15"/>
  <c r="P15"/>
  <c r="Q15"/>
  <c r="R15"/>
  <c r="S15"/>
  <c r="T15"/>
  <c r="U15"/>
  <c r="V15"/>
  <c r="W15"/>
  <c r="O16"/>
  <c r="P16"/>
  <c r="Q16"/>
  <c r="R16"/>
  <c r="S16"/>
  <c r="T16"/>
  <c r="U16"/>
  <c r="V16"/>
  <c r="W16"/>
  <c r="O17"/>
  <c r="P17"/>
  <c r="Q17"/>
  <c r="R17"/>
  <c r="S17"/>
  <c r="T17"/>
  <c r="U17"/>
  <c r="V17"/>
  <c r="W17"/>
  <c r="O18"/>
  <c r="P18"/>
  <c r="Q18"/>
  <c r="R18"/>
  <c r="S18"/>
  <c r="T18"/>
  <c r="U18"/>
  <c r="V18"/>
  <c r="W18"/>
  <c r="O19"/>
  <c r="P19"/>
  <c r="Q19"/>
  <c r="R19"/>
  <c r="S19"/>
  <c r="T19"/>
  <c r="U19"/>
  <c r="V19"/>
  <c r="W19"/>
  <c r="O20"/>
  <c r="P20"/>
  <c r="Q20"/>
  <c r="R20"/>
  <c r="S20"/>
  <c r="T20"/>
  <c r="U20"/>
  <c r="V20"/>
  <c r="W20"/>
  <c r="O21"/>
  <c r="P21"/>
  <c r="Q21"/>
  <c r="R21"/>
  <c r="S21"/>
  <c r="T21"/>
  <c r="U21"/>
  <c r="V21"/>
  <c r="W21"/>
  <c r="O22"/>
  <c r="P22"/>
  <c r="Q22"/>
  <c r="R22"/>
  <c r="S22"/>
  <c r="T22"/>
  <c r="U22"/>
  <c r="V22"/>
  <c r="W22"/>
  <c r="O23"/>
  <c r="P23"/>
  <c r="Q23"/>
  <c r="R23"/>
  <c r="S23"/>
  <c r="T23"/>
  <c r="U23"/>
  <c r="V23"/>
  <c r="W23"/>
  <c r="O24"/>
  <c r="P24"/>
  <c r="Q24"/>
  <c r="R24"/>
  <c r="S24"/>
  <c r="T24"/>
  <c r="U24"/>
  <c r="V24"/>
  <c r="W24"/>
  <c r="O25"/>
  <c r="P25"/>
  <c r="Q25"/>
  <c r="R25"/>
  <c r="S25"/>
  <c r="T25"/>
  <c r="U25"/>
  <c r="V25"/>
  <c r="W25"/>
  <c r="O26"/>
  <c r="P26"/>
  <c r="Q26"/>
  <c r="R26"/>
  <c r="S26"/>
  <c r="T26"/>
  <c r="U26"/>
  <c r="V26"/>
  <c r="W26"/>
  <c r="O27"/>
  <c r="P27"/>
  <c r="Q27"/>
  <c r="R27"/>
  <c r="S27"/>
  <c r="T27"/>
  <c r="U27"/>
  <c r="V27"/>
  <c r="W27"/>
  <c r="O28"/>
  <c r="P28"/>
  <c r="Q28"/>
  <c r="R28"/>
  <c r="S28"/>
  <c r="T28"/>
  <c r="U28"/>
  <c r="V28"/>
  <c r="W28"/>
  <c r="O29"/>
  <c r="P29"/>
  <c r="Q29"/>
  <c r="R29"/>
  <c r="S29"/>
  <c r="T29"/>
  <c r="U29"/>
  <c r="V29"/>
  <c r="W29"/>
  <c r="O30"/>
  <c r="P30"/>
  <c r="Q30"/>
  <c r="R30"/>
  <c r="S30"/>
  <c r="T30"/>
  <c r="U30"/>
  <c r="V30"/>
  <c r="W30"/>
  <c r="N5"/>
  <c r="N6"/>
  <c r="N7"/>
  <c r="N8"/>
  <c r="N9"/>
  <c r="N10"/>
  <c r="N11"/>
  <c r="N12"/>
  <c r="N13"/>
  <c r="N14"/>
  <c r="N15"/>
  <c r="N16"/>
  <c r="N17"/>
  <c r="N18"/>
  <c r="N19"/>
  <c r="N20"/>
  <c r="N21"/>
  <c r="N22"/>
  <c r="N23"/>
  <c r="N24"/>
  <c r="N25"/>
  <c r="N26"/>
  <c r="N27"/>
  <c r="N28"/>
  <c r="N29"/>
  <c r="N30"/>
  <c r="N4"/>
  <c r="L94" i="114"/>
  <c r="K94"/>
  <c r="J94"/>
  <c r="I94"/>
  <c r="H94"/>
  <c r="G94"/>
  <c r="F94"/>
  <c r="E94"/>
  <c r="D94"/>
  <c r="C94"/>
  <c r="B94"/>
  <c r="L93"/>
  <c r="K93"/>
  <c r="J93"/>
  <c r="I93"/>
  <c r="H93"/>
  <c r="G93"/>
  <c r="F93"/>
  <c r="E93"/>
  <c r="D93"/>
  <c r="C93"/>
  <c r="B93"/>
  <c r="L92"/>
  <c r="K92"/>
  <c r="J92"/>
  <c r="I92"/>
  <c r="H92"/>
  <c r="G92"/>
  <c r="F92"/>
  <c r="E92"/>
  <c r="D92"/>
  <c r="C92"/>
  <c r="B92"/>
  <c r="L91"/>
  <c r="K91"/>
  <c r="J91"/>
  <c r="I91"/>
  <c r="H91"/>
  <c r="G91"/>
  <c r="F91"/>
  <c r="E91"/>
  <c r="D91"/>
  <c r="C91"/>
  <c r="B91"/>
  <c r="L90"/>
  <c r="K90"/>
  <c r="J90"/>
  <c r="I90"/>
  <c r="H90"/>
  <c r="G90"/>
  <c r="F90"/>
  <c r="E90"/>
  <c r="D90"/>
  <c r="C90"/>
  <c r="B90"/>
  <c r="L89"/>
  <c r="K89"/>
  <c r="J89"/>
  <c r="I89"/>
  <c r="H89"/>
  <c r="G89"/>
  <c r="F89"/>
  <c r="E89"/>
  <c r="D89"/>
  <c r="C89"/>
  <c r="B89"/>
  <c r="L88"/>
  <c r="K88"/>
  <c r="J88"/>
  <c r="I88"/>
  <c r="H88"/>
  <c r="G88"/>
  <c r="F88"/>
  <c r="E88"/>
  <c r="D88"/>
  <c r="C88"/>
  <c r="B88"/>
  <c r="L87"/>
  <c r="K87"/>
  <c r="J87"/>
  <c r="I87"/>
  <c r="H87"/>
  <c r="G87"/>
  <c r="F87"/>
  <c r="E87"/>
  <c r="D87"/>
  <c r="C87"/>
  <c r="B87"/>
  <c r="L86"/>
  <c r="K86"/>
  <c r="J86"/>
  <c r="I86"/>
  <c r="H86"/>
  <c r="G86"/>
  <c r="F86"/>
  <c r="E86"/>
  <c r="D86"/>
  <c r="C86"/>
  <c r="B86"/>
  <c r="L85"/>
  <c r="K85"/>
  <c r="J85"/>
  <c r="I85"/>
  <c r="H85"/>
  <c r="G85"/>
  <c r="F85"/>
  <c r="E85"/>
  <c r="D85"/>
  <c r="C85"/>
  <c r="B85"/>
  <c r="L84"/>
  <c r="K84"/>
  <c r="J84"/>
  <c r="I84"/>
  <c r="H84"/>
  <c r="G84"/>
  <c r="F84"/>
  <c r="E84"/>
  <c r="D84"/>
  <c r="C84"/>
  <c r="B84"/>
  <c r="L83"/>
  <c r="K83"/>
  <c r="J83"/>
  <c r="I83"/>
  <c r="H83"/>
  <c r="G83"/>
  <c r="F83"/>
  <c r="E83"/>
  <c r="D83"/>
  <c r="C83"/>
  <c r="B83"/>
  <c r="L82"/>
  <c r="K82"/>
  <c r="J82"/>
  <c r="I82"/>
  <c r="H82"/>
  <c r="G82"/>
  <c r="F82"/>
  <c r="E82"/>
  <c r="D82"/>
  <c r="C82"/>
  <c r="B82"/>
  <c r="L81"/>
  <c r="K81"/>
  <c r="J81"/>
  <c r="I81"/>
  <c r="H81"/>
  <c r="G81"/>
  <c r="F81"/>
  <c r="E81"/>
  <c r="D81"/>
  <c r="C81"/>
  <c r="B81"/>
  <c r="L80"/>
  <c r="K80"/>
  <c r="J80"/>
  <c r="I80"/>
  <c r="H80"/>
  <c r="G80"/>
  <c r="F80"/>
  <c r="E80"/>
  <c r="D80"/>
  <c r="C80"/>
  <c r="B80"/>
  <c r="L79"/>
  <c r="K79"/>
  <c r="J79"/>
  <c r="I79"/>
  <c r="H79"/>
  <c r="G79"/>
  <c r="F79"/>
  <c r="E79"/>
  <c r="D79"/>
  <c r="C79"/>
  <c r="B79"/>
  <c r="L78"/>
  <c r="K78"/>
  <c r="J78"/>
  <c r="I78"/>
  <c r="H78"/>
  <c r="G78"/>
  <c r="F78"/>
  <c r="E78"/>
  <c r="D78"/>
  <c r="C78"/>
  <c r="B78"/>
  <c r="L77"/>
  <c r="K77"/>
  <c r="J77"/>
  <c r="I77"/>
  <c r="H77"/>
  <c r="G77"/>
  <c r="F77"/>
  <c r="E77"/>
  <c r="D77"/>
  <c r="C77"/>
  <c r="B77"/>
  <c r="L76"/>
  <c r="K76"/>
  <c r="J76"/>
  <c r="I76"/>
  <c r="H76"/>
  <c r="G76"/>
  <c r="F76"/>
  <c r="E76"/>
  <c r="D76"/>
  <c r="C76"/>
  <c r="B76"/>
  <c r="L75"/>
  <c r="K75"/>
  <c r="J75"/>
  <c r="I75"/>
  <c r="H75"/>
  <c r="G75"/>
  <c r="F75"/>
  <c r="E75"/>
  <c r="D75"/>
  <c r="C75"/>
  <c r="B75"/>
  <c r="L74"/>
  <c r="K74"/>
  <c r="J74"/>
  <c r="I74"/>
  <c r="H74"/>
  <c r="G74"/>
  <c r="F74"/>
  <c r="E74"/>
  <c r="D74"/>
  <c r="C74"/>
  <c r="B74"/>
  <c r="L73"/>
  <c r="K73"/>
  <c r="J73"/>
  <c r="I73"/>
  <c r="H73"/>
  <c r="G73"/>
  <c r="F73"/>
  <c r="E73"/>
  <c r="D73"/>
  <c r="C73"/>
  <c r="B73"/>
  <c r="L72"/>
  <c r="K72"/>
  <c r="J72"/>
  <c r="I72"/>
  <c r="H72"/>
  <c r="G72"/>
  <c r="F72"/>
  <c r="E72"/>
  <c r="D72"/>
  <c r="C72"/>
  <c r="B72"/>
  <c r="L71"/>
  <c r="K71"/>
  <c r="J71"/>
  <c r="I71"/>
  <c r="H71"/>
  <c r="G71"/>
  <c r="F71"/>
  <c r="E71"/>
  <c r="D71"/>
  <c r="C71"/>
  <c r="B71"/>
  <c r="L70"/>
  <c r="K70"/>
  <c r="J70"/>
  <c r="I70"/>
  <c r="H70"/>
  <c r="G70"/>
  <c r="F70"/>
  <c r="E70"/>
  <c r="D70"/>
  <c r="C70"/>
  <c r="B70"/>
  <c r="L69"/>
  <c r="K69"/>
  <c r="J69"/>
  <c r="I69"/>
  <c r="H69"/>
  <c r="G69"/>
  <c r="F69"/>
  <c r="E69"/>
  <c r="D69"/>
  <c r="C69"/>
  <c r="B69"/>
  <c r="L68"/>
  <c r="K68"/>
  <c r="J68"/>
  <c r="I68"/>
  <c r="H68"/>
  <c r="G68"/>
  <c r="F68"/>
  <c r="E68"/>
  <c r="D68"/>
  <c r="C68"/>
  <c r="B68"/>
  <c r="A58" i="100"/>
  <c r="A18"/>
  <c r="A6"/>
  <c r="B37" i="13"/>
  <c r="C31" i="4"/>
  <c r="J31"/>
  <c r="I46" i="106"/>
  <c r="C46"/>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
  <c r="I47" l="1"/>
  <c r="L30" i="58"/>
  <c r="L62" i="105"/>
  <c r="N36" i="2"/>
  <c r="K36"/>
  <c r="K37"/>
  <c r="C31" i="41"/>
  <c r="O31" i="2"/>
  <c r="G31" i="41"/>
  <c r="G36" i="2"/>
  <c r="K31" i="41"/>
  <c r="G37" i="2"/>
  <c r="C36"/>
  <c r="B95" i="105"/>
  <c r="B31" i="41"/>
  <c r="B36" i="2"/>
  <c r="B37"/>
  <c r="F31" i="41"/>
  <c r="F36" i="2"/>
  <c r="F37"/>
  <c r="F95" i="105"/>
  <c r="J31" i="41"/>
  <c r="J36" i="2"/>
  <c r="J37"/>
  <c r="J95" i="105"/>
  <c r="D36" i="2"/>
  <c r="D37"/>
  <c r="D95" i="105"/>
  <c r="D31" i="41"/>
  <c r="H36" i="2"/>
  <c r="H37"/>
  <c r="H95" i="105"/>
  <c r="H31" s="1"/>
  <c r="H31" i="98" s="1"/>
  <c r="H31" i="41"/>
  <c r="L36" i="2"/>
  <c r="L37"/>
  <c r="I46" i="108"/>
  <c r="J31" i="105"/>
  <c r="J31" i="98" s="1"/>
  <c r="B32" i="116"/>
  <c r="B31" i="114" s="1"/>
  <c r="M37" i="2"/>
  <c r="I37"/>
  <c r="E37"/>
  <c r="I36"/>
  <c r="E36"/>
  <c r="B31" i="67"/>
  <c r="C37"/>
  <c r="E31" i="68"/>
  <c r="J31"/>
  <c r="C63" i="105"/>
  <c r="F63"/>
  <c r="L94"/>
  <c r="L30" s="1"/>
  <c r="L30" i="98" s="1"/>
  <c r="M95" i="105"/>
  <c r="M31" s="1"/>
  <c r="D31"/>
  <c r="D31" i="98" s="1"/>
  <c r="J36" i="67"/>
  <c r="J37"/>
  <c r="E37"/>
  <c r="G31" i="105"/>
  <c r="G31" i="98" s="1"/>
  <c r="K31" i="105"/>
  <c r="K31" i="98" s="1"/>
  <c r="C31" i="68"/>
  <c r="C95" i="105"/>
  <c r="E95"/>
  <c r="E31" s="1"/>
  <c r="E31" i="98" s="1"/>
  <c r="I95" i="105"/>
  <c r="I31" s="1"/>
  <c r="I31" i="98" s="1"/>
  <c r="L42" i="9"/>
  <c r="L26" i="116"/>
  <c r="C32"/>
  <c r="L31" i="68"/>
  <c r="K36" i="67"/>
  <c r="I37"/>
  <c r="I31" i="68"/>
  <c r="D36" i="67"/>
  <c r="D37"/>
  <c r="J32" i="116"/>
  <c r="J31" i="114" s="1"/>
  <c r="H32" i="116"/>
  <c r="H31" i="114" s="1"/>
  <c r="F32" i="116"/>
  <c r="F31" i="114" s="1"/>
  <c r="D32" i="116"/>
  <c r="D31" i="114" s="1"/>
  <c r="B64" i="116"/>
  <c r="B31" i="115" s="1"/>
  <c r="K64" i="116"/>
  <c r="K31" i="115" s="1"/>
  <c r="I64" i="116"/>
  <c r="I31" i="115" s="1"/>
  <c r="G64" i="116"/>
  <c r="G31" i="115" s="1"/>
  <c r="E64" i="116"/>
  <c r="E31" i="115" s="1"/>
  <c r="C64" i="116"/>
  <c r="C31" i="115" s="1"/>
  <c r="K32" i="116"/>
  <c r="K31" i="114" s="1"/>
  <c r="I32" i="116"/>
  <c r="I31" i="114" s="1"/>
  <c r="G32" i="116"/>
  <c r="G31" i="114" s="1"/>
  <c r="E32" i="116"/>
  <c r="E31" i="114" s="1"/>
  <c r="J64" i="116"/>
  <c r="J31" i="115" s="1"/>
  <c r="H64" i="116"/>
  <c r="H31" i="115" s="1"/>
  <c r="F64" i="116"/>
  <c r="F31" i="115" s="1"/>
  <c r="D64" i="116"/>
  <c r="D31" i="115" s="1"/>
  <c r="L18" i="9"/>
  <c r="J30" i="21"/>
  <c r="I30"/>
  <c r="H30"/>
  <c r="G30"/>
  <c r="F30"/>
  <c r="E30"/>
  <c r="D30"/>
  <c r="C30"/>
  <c r="B30"/>
  <c r="K30" i="105"/>
  <c r="K30" i="98" s="1"/>
  <c r="J30" i="105"/>
  <c r="J30" i="98" s="1"/>
  <c r="I30" i="105"/>
  <c r="I30" i="98" s="1"/>
  <c r="H30" i="105"/>
  <c r="H30" i="98" s="1"/>
  <c r="G30" i="105"/>
  <c r="G30" i="98" s="1"/>
  <c r="F30" i="105"/>
  <c r="F30" i="98" s="1"/>
  <c r="E30" i="105"/>
  <c r="E30" i="98" s="1"/>
  <c r="D30" i="105"/>
  <c r="D30" i="98" s="1"/>
  <c r="C30" i="105"/>
  <c r="C30" i="98" s="1"/>
  <c r="B30" i="105"/>
  <c r="B30" i="98" s="1"/>
  <c r="M30" i="105"/>
  <c r="F31" i="96"/>
  <c r="I48" i="107"/>
  <c r="H48"/>
  <c r="G48"/>
  <c r="F48"/>
  <c r="E48"/>
  <c r="D48"/>
  <c r="C48"/>
  <c r="B48"/>
  <c r="I45" i="106"/>
  <c r="I45" i="108" s="1"/>
  <c r="H46" i="106"/>
  <c r="G46"/>
  <c r="F46"/>
  <c r="E46"/>
  <c r="E46" i="108" s="1"/>
  <c r="B46" i="106"/>
  <c r="L30" i="17"/>
  <c r="K30"/>
  <c r="O30" i="16"/>
  <c r="L29"/>
  <c r="P29" s="1"/>
  <c r="L30"/>
  <c r="S30" s="1"/>
  <c r="K30"/>
  <c r="L31" i="11"/>
  <c r="K31"/>
  <c r="J31"/>
  <c r="I31"/>
  <c r="H31"/>
  <c r="G31"/>
  <c r="F31"/>
  <c r="E31"/>
  <c r="D31"/>
  <c r="C31"/>
  <c r="B31"/>
  <c r="K31" i="6"/>
  <c r="J31"/>
  <c r="I31"/>
  <c r="H31"/>
  <c r="G31"/>
  <c r="F31"/>
  <c r="E31"/>
  <c r="D31"/>
  <c r="C31"/>
  <c r="B31"/>
  <c r="M31" i="5"/>
  <c r="L31"/>
  <c r="K31"/>
  <c r="J31"/>
  <c r="I31"/>
  <c r="H31"/>
  <c r="G31"/>
  <c r="F31"/>
  <c r="E31"/>
  <c r="D31"/>
  <c r="C31"/>
  <c r="B31"/>
  <c r="K31" i="14"/>
  <c r="J31"/>
  <c r="I31"/>
  <c r="H31"/>
  <c r="G31"/>
  <c r="F31"/>
  <c r="E31"/>
  <c r="D31"/>
  <c r="C31"/>
  <c r="B31"/>
  <c r="L31" i="15"/>
  <c r="K31"/>
  <c r="J31"/>
  <c r="I31"/>
  <c r="H31"/>
  <c r="G31"/>
  <c r="F31"/>
  <c r="E31"/>
  <c r="D31"/>
  <c r="C31"/>
  <c r="B31"/>
  <c r="J31" i="12"/>
  <c r="C31"/>
  <c r="B31" i="4"/>
  <c r="D31"/>
  <c r="D31" i="12" s="1"/>
  <c r="E31" i="4"/>
  <c r="E31" i="12" s="1"/>
  <c r="F31" i="4"/>
  <c r="F31" i="12" s="1"/>
  <c r="G31" i="4"/>
  <c r="G31" i="12" s="1"/>
  <c r="H31" i="4"/>
  <c r="H31" i="12" s="1"/>
  <c r="I31" i="4"/>
  <c r="I31" i="12" s="1"/>
  <c r="K31" i="4"/>
  <c r="K31" i="12" s="1"/>
  <c r="B18" i="4"/>
  <c r="K109" i="58"/>
  <c r="J109"/>
  <c r="I109"/>
  <c r="H109"/>
  <c r="G109"/>
  <c r="F109"/>
  <c r="E109"/>
  <c r="D109"/>
  <c r="C109"/>
  <c r="B109"/>
  <c r="C37"/>
  <c r="D37"/>
  <c r="E37"/>
  <c r="F37"/>
  <c r="G37"/>
  <c r="H37"/>
  <c r="I37"/>
  <c r="J37"/>
  <c r="K37"/>
  <c r="C49" i="8"/>
  <c r="D49"/>
  <c r="E49"/>
  <c r="F49"/>
  <c r="G49"/>
  <c r="H49"/>
  <c r="I49"/>
  <c r="J49"/>
  <c r="K49"/>
  <c r="B49"/>
  <c r="C48"/>
  <c r="D48"/>
  <c r="E48"/>
  <c r="F48"/>
  <c r="G48"/>
  <c r="H48"/>
  <c r="I48"/>
  <c r="J48"/>
  <c r="K48"/>
  <c r="B48"/>
  <c r="L43"/>
  <c r="C43"/>
  <c r="D43"/>
  <c r="E43"/>
  <c r="F43"/>
  <c r="G43"/>
  <c r="H43"/>
  <c r="I43"/>
  <c r="J43"/>
  <c r="K43"/>
  <c r="C42"/>
  <c r="D42"/>
  <c r="E42"/>
  <c r="F42"/>
  <c r="G42"/>
  <c r="H42"/>
  <c r="I42"/>
  <c r="J42"/>
  <c r="K42"/>
  <c r="B43"/>
  <c r="B42"/>
  <c r="C37"/>
  <c r="D37"/>
  <c r="E37"/>
  <c r="F37"/>
  <c r="G37"/>
  <c r="H37"/>
  <c r="I37"/>
  <c r="J37"/>
  <c r="K37"/>
  <c r="B37"/>
  <c r="C36"/>
  <c r="D36"/>
  <c r="E36"/>
  <c r="F36"/>
  <c r="G36"/>
  <c r="H36"/>
  <c r="I36"/>
  <c r="J36"/>
  <c r="K36"/>
  <c r="B36"/>
  <c r="L14"/>
  <c r="L47" i="116" s="1"/>
  <c r="L15" i="8"/>
  <c r="L48" i="116" s="1"/>
  <c r="L16" i="8"/>
  <c r="L17"/>
  <c r="L50" i="116" s="1"/>
  <c r="L18" i="8"/>
  <c r="L51" i="116" s="1"/>
  <c r="L19" i="8"/>
  <c r="L52" i="116" s="1"/>
  <c r="L20" i="8"/>
  <c r="L21"/>
  <c r="L54" i="116" s="1"/>
  <c r="L22" i="8"/>
  <c r="L55" i="116" s="1"/>
  <c r="L23" i="8"/>
  <c r="L56" i="116" s="1"/>
  <c r="L24" i="8"/>
  <c r="L57" i="116" s="1"/>
  <c r="L25" i="8"/>
  <c r="L26"/>
  <c r="L59" i="116" s="1"/>
  <c r="L27" i="8"/>
  <c r="L60" i="116" s="1"/>
  <c r="L28" i="8"/>
  <c r="L29"/>
  <c r="L62" i="116" s="1"/>
  <c r="L30" i="8"/>
  <c r="L63" i="116" s="1"/>
  <c r="L31" i="8"/>
  <c r="L49" s="1"/>
  <c r="M31"/>
  <c r="C49" i="9"/>
  <c r="D49"/>
  <c r="E49"/>
  <c r="H49"/>
  <c r="I49"/>
  <c r="J49"/>
  <c r="K49"/>
  <c r="B49"/>
  <c r="C43"/>
  <c r="D43"/>
  <c r="E43"/>
  <c r="F43"/>
  <c r="G43"/>
  <c r="H43"/>
  <c r="I43"/>
  <c r="J43"/>
  <c r="K43"/>
  <c r="B43"/>
  <c r="C37"/>
  <c r="D37"/>
  <c r="E37"/>
  <c r="F37"/>
  <c r="G37"/>
  <c r="H37"/>
  <c r="I37"/>
  <c r="J37"/>
  <c r="K37"/>
  <c r="B37"/>
  <c r="K30" i="68"/>
  <c r="J30"/>
  <c r="I30"/>
  <c r="H30"/>
  <c r="G30"/>
  <c r="F30"/>
  <c r="E30"/>
  <c r="D30"/>
  <c r="C30"/>
  <c r="B30"/>
  <c r="K30" i="41"/>
  <c r="J30"/>
  <c r="I30"/>
  <c r="H30"/>
  <c r="G30"/>
  <c r="F30"/>
  <c r="E30"/>
  <c r="D30"/>
  <c r="C30"/>
  <c r="B30"/>
  <c r="O30" i="67"/>
  <c r="L30" i="68" s="1"/>
  <c r="F31" i="74" s="1"/>
  <c r="O19" i="2"/>
  <c r="O20"/>
  <c r="O21"/>
  <c r="O22"/>
  <c r="O23"/>
  <c r="O24"/>
  <c r="O25"/>
  <c r="O26"/>
  <c r="O27"/>
  <c r="O28"/>
  <c r="O29"/>
  <c r="O30"/>
  <c r="B31" i="96" s="1"/>
  <c r="C37" i="103"/>
  <c r="D37"/>
  <c r="E37"/>
  <c r="F37"/>
  <c r="G37"/>
  <c r="H37"/>
  <c r="I37"/>
  <c r="J37"/>
  <c r="K37"/>
  <c r="L37"/>
  <c r="B37"/>
  <c r="C36"/>
  <c r="D36"/>
  <c r="E36"/>
  <c r="F36"/>
  <c r="G36"/>
  <c r="H36"/>
  <c r="I36"/>
  <c r="J36"/>
  <c r="K36"/>
  <c r="L36"/>
  <c r="B36"/>
  <c r="C37" i="1"/>
  <c r="D37"/>
  <c r="E37"/>
  <c r="F37"/>
  <c r="G37"/>
  <c r="H37"/>
  <c r="I37"/>
  <c r="J37"/>
  <c r="K37"/>
  <c r="L37"/>
  <c r="B37"/>
  <c r="C36"/>
  <c r="D36"/>
  <c r="E36"/>
  <c r="F36"/>
  <c r="G36"/>
  <c r="H36"/>
  <c r="I36"/>
  <c r="J36"/>
  <c r="K36"/>
  <c r="L36"/>
  <c r="B36"/>
  <c r="AI32" i="102"/>
  <c r="C37" i="104"/>
  <c r="D37"/>
  <c r="E37"/>
  <c r="F37"/>
  <c r="G37"/>
  <c r="H37"/>
  <c r="I37"/>
  <c r="J37"/>
  <c r="K37"/>
  <c r="L37"/>
  <c r="B37"/>
  <c r="C36"/>
  <c r="D36"/>
  <c r="E36"/>
  <c r="F36"/>
  <c r="G36"/>
  <c r="H36"/>
  <c r="I36"/>
  <c r="J36"/>
  <c r="K36"/>
  <c r="L36"/>
  <c r="B36"/>
  <c r="C37" i="101"/>
  <c r="D37"/>
  <c r="E37"/>
  <c r="F37"/>
  <c r="G37"/>
  <c r="H37"/>
  <c r="I37"/>
  <c r="J37"/>
  <c r="K37"/>
  <c r="L37"/>
  <c r="M37"/>
  <c r="N37"/>
  <c r="B37"/>
  <c r="C36"/>
  <c r="D36"/>
  <c r="E36"/>
  <c r="F36"/>
  <c r="G36"/>
  <c r="H36"/>
  <c r="I36"/>
  <c r="J36"/>
  <c r="K36"/>
  <c r="L36"/>
  <c r="M36"/>
  <c r="N36"/>
  <c r="B36"/>
  <c r="O31"/>
  <c r="N31" i="5" s="1"/>
  <c r="O30" i="101"/>
  <c r="O29"/>
  <c r="L29" i="6" s="1"/>
  <c r="M30" i="5"/>
  <c r="C37" i="13"/>
  <c r="D37"/>
  <c r="E37"/>
  <c r="F37"/>
  <c r="G37"/>
  <c r="H37"/>
  <c r="I37"/>
  <c r="J37"/>
  <c r="K37"/>
  <c r="L37"/>
  <c r="M37"/>
  <c r="N37"/>
  <c r="O37"/>
  <c r="O27"/>
  <c r="M27" i="4" s="1"/>
  <c r="O28" i="13"/>
  <c r="M28" i="4" s="1"/>
  <c r="O29" i="13"/>
  <c r="M29" i="4" s="1"/>
  <c r="O30" i="13"/>
  <c r="M30" i="4" s="1"/>
  <c r="O31" i="13"/>
  <c r="M31" i="4" s="1"/>
  <c r="C36" i="13"/>
  <c r="D36"/>
  <c r="E36"/>
  <c r="F36"/>
  <c r="G36"/>
  <c r="H36"/>
  <c r="I36"/>
  <c r="J36"/>
  <c r="K36"/>
  <c r="L36"/>
  <c r="M36"/>
  <c r="N36"/>
  <c r="B36"/>
  <c r="A8" i="100"/>
  <c r="A5"/>
  <c r="B14" i="96"/>
  <c r="F6"/>
  <c r="F5"/>
  <c r="F7"/>
  <c r="F8"/>
  <c r="F9"/>
  <c r="F10"/>
  <c r="F11"/>
  <c r="F12"/>
  <c r="F13"/>
  <c r="F14"/>
  <c r="F40" s="1"/>
  <c r="F15"/>
  <c r="F16"/>
  <c r="F17"/>
  <c r="F18"/>
  <c r="F19"/>
  <c r="F20"/>
  <c r="F21"/>
  <c r="F22"/>
  <c r="F23"/>
  <c r="F24"/>
  <c r="F25"/>
  <c r="F43" s="1"/>
  <c r="F26"/>
  <c r="F27"/>
  <c r="F28"/>
  <c r="F29"/>
  <c r="F30"/>
  <c r="C45" i="16"/>
  <c r="D45"/>
  <c r="E45"/>
  <c r="F45"/>
  <c r="G45"/>
  <c r="H45"/>
  <c r="I45"/>
  <c r="J45"/>
  <c r="C46"/>
  <c r="D46"/>
  <c r="E46"/>
  <c r="F46"/>
  <c r="G46"/>
  <c r="H46"/>
  <c r="I46"/>
  <c r="J46"/>
  <c r="C47"/>
  <c r="D47"/>
  <c r="E47"/>
  <c r="F47"/>
  <c r="G47"/>
  <c r="H47"/>
  <c r="I47"/>
  <c r="J47"/>
  <c r="B47"/>
  <c r="B46"/>
  <c r="B45"/>
  <c r="J41"/>
  <c r="I41"/>
  <c r="H41"/>
  <c r="G41"/>
  <c r="F41"/>
  <c r="E41"/>
  <c r="D41"/>
  <c r="C41"/>
  <c r="B41"/>
  <c r="J40"/>
  <c r="I40"/>
  <c r="H40"/>
  <c r="G40"/>
  <c r="F40"/>
  <c r="E40"/>
  <c r="D40"/>
  <c r="C40"/>
  <c r="B40"/>
  <c r="J39"/>
  <c r="I39"/>
  <c r="H39"/>
  <c r="G39"/>
  <c r="F39"/>
  <c r="E39"/>
  <c r="D39"/>
  <c r="C39"/>
  <c r="B39"/>
  <c r="J35"/>
  <c r="I35"/>
  <c r="H35"/>
  <c r="G35"/>
  <c r="F35"/>
  <c r="E35"/>
  <c r="D35"/>
  <c r="C35"/>
  <c r="B35"/>
  <c r="J34"/>
  <c r="I34"/>
  <c r="H34"/>
  <c r="G34"/>
  <c r="F34"/>
  <c r="E34"/>
  <c r="D34"/>
  <c r="C34"/>
  <c r="B34"/>
  <c r="J33"/>
  <c r="I33"/>
  <c r="H33"/>
  <c r="G33"/>
  <c r="F33"/>
  <c r="E33"/>
  <c r="D33"/>
  <c r="C33"/>
  <c r="B33"/>
  <c r="L26" i="21"/>
  <c r="J4"/>
  <c r="J5"/>
  <c r="J6"/>
  <c r="J7"/>
  <c r="J8"/>
  <c r="J9"/>
  <c r="J10"/>
  <c r="J11"/>
  <c r="J12"/>
  <c r="J13"/>
  <c r="J14"/>
  <c r="J15"/>
  <c r="J16"/>
  <c r="J17"/>
  <c r="J18"/>
  <c r="J19"/>
  <c r="J20"/>
  <c r="J21"/>
  <c r="J22"/>
  <c r="J23"/>
  <c r="J24"/>
  <c r="J25"/>
  <c r="J26"/>
  <c r="J27"/>
  <c r="J28"/>
  <c r="J29"/>
  <c r="I4"/>
  <c r="I5"/>
  <c r="I6"/>
  <c r="I7"/>
  <c r="I8"/>
  <c r="I9"/>
  <c r="I10"/>
  <c r="I11"/>
  <c r="I12"/>
  <c r="I13"/>
  <c r="I14"/>
  <c r="I15"/>
  <c r="I16"/>
  <c r="I17"/>
  <c r="I18"/>
  <c r="I19"/>
  <c r="I20"/>
  <c r="I21"/>
  <c r="I22"/>
  <c r="I23"/>
  <c r="I24"/>
  <c r="I25"/>
  <c r="I26"/>
  <c r="I27"/>
  <c r="I28"/>
  <c r="I29"/>
  <c r="H4"/>
  <c r="H5"/>
  <c r="H6"/>
  <c r="H7"/>
  <c r="H8"/>
  <c r="H9"/>
  <c r="H10"/>
  <c r="H11"/>
  <c r="H12"/>
  <c r="H13"/>
  <c r="H14"/>
  <c r="H15"/>
  <c r="H16"/>
  <c r="H17"/>
  <c r="H18"/>
  <c r="H19"/>
  <c r="H20"/>
  <c r="H21"/>
  <c r="H22"/>
  <c r="H23"/>
  <c r="H24"/>
  <c r="H25"/>
  <c r="H26"/>
  <c r="H27"/>
  <c r="H28"/>
  <c r="H29"/>
  <c r="G4"/>
  <c r="G5"/>
  <c r="G6"/>
  <c r="G7"/>
  <c r="G8"/>
  <c r="G9"/>
  <c r="G10"/>
  <c r="G11"/>
  <c r="G12"/>
  <c r="G13"/>
  <c r="G14"/>
  <c r="G15"/>
  <c r="G16"/>
  <c r="G17"/>
  <c r="G18"/>
  <c r="G19"/>
  <c r="G20"/>
  <c r="G21"/>
  <c r="G22"/>
  <c r="G23"/>
  <c r="G24"/>
  <c r="G25"/>
  <c r="G26"/>
  <c r="G27"/>
  <c r="G28"/>
  <c r="G29"/>
  <c r="F4"/>
  <c r="F5"/>
  <c r="F6"/>
  <c r="F7"/>
  <c r="F8"/>
  <c r="F9"/>
  <c r="F10"/>
  <c r="F11"/>
  <c r="F12"/>
  <c r="F13"/>
  <c r="F14"/>
  <c r="F15"/>
  <c r="F16"/>
  <c r="F17"/>
  <c r="F18"/>
  <c r="F19"/>
  <c r="F20"/>
  <c r="F21"/>
  <c r="F22"/>
  <c r="F23"/>
  <c r="F24"/>
  <c r="F25"/>
  <c r="F26"/>
  <c r="F27"/>
  <c r="F28"/>
  <c r="F29"/>
  <c r="E4"/>
  <c r="E5"/>
  <c r="E6"/>
  <c r="E7"/>
  <c r="E8"/>
  <c r="E9"/>
  <c r="E10"/>
  <c r="E11"/>
  <c r="E12"/>
  <c r="E13"/>
  <c r="E14"/>
  <c r="E15"/>
  <c r="E16"/>
  <c r="E17"/>
  <c r="E18"/>
  <c r="E19"/>
  <c r="E20"/>
  <c r="E21"/>
  <c r="E22"/>
  <c r="E23"/>
  <c r="E24"/>
  <c r="E25"/>
  <c r="E26"/>
  <c r="E27"/>
  <c r="E28"/>
  <c r="E29"/>
  <c r="D4"/>
  <c r="D5"/>
  <c r="D6"/>
  <c r="D7"/>
  <c r="D8"/>
  <c r="D9"/>
  <c r="D10"/>
  <c r="D11"/>
  <c r="D12"/>
  <c r="D13"/>
  <c r="D14"/>
  <c r="D15"/>
  <c r="D16"/>
  <c r="D17"/>
  <c r="D18"/>
  <c r="D19"/>
  <c r="D20"/>
  <c r="D21"/>
  <c r="D22"/>
  <c r="D23"/>
  <c r="D24"/>
  <c r="D25"/>
  <c r="D26"/>
  <c r="D27"/>
  <c r="D28"/>
  <c r="D29"/>
  <c r="C4"/>
  <c r="C5"/>
  <c r="C6"/>
  <c r="C7"/>
  <c r="C8"/>
  <c r="C9"/>
  <c r="C10"/>
  <c r="C11"/>
  <c r="C12"/>
  <c r="C13"/>
  <c r="C14"/>
  <c r="C15"/>
  <c r="C16"/>
  <c r="C17"/>
  <c r="C18"/>
  <c r="C19"/>
  <c r="C20"/>
  <c r="C21"/>
  <c r="C22"/>
  <c r="C23"/>
  <c r="C24"/>
  <c r="C25"/>
  <c r="C26"/>
  <c r="C27"/>
  <c r="C28"/>
  <c r="C29"/>
  <c r="B4"/>
  <c r="B5"/>
  <c r="B6"/>
  <c r="B7"/>
  <c r="B8"/>
  <c r="B9"/>
  <c r="B10"/>
  <c r="B11"/>
  <c r="B12"/>
  <c r="B13"/>
  <c r="B14"/>
  <c r="B15"/>
  <c r="B16"/>
  <c r="B17"/>
  <c r="B18"/>
  <c r="B19"/>
  <c r="B20"/>
  <c r="B21"/>
  <c r="B22"/>
  <c r="B23"/>
  <c r="B24"/>
  <c r="B25"/>
  <c r="B26"/>
  <c r="B27"/>
  <c r="B28"/>
  <c r="B29"/>
  <c r="M35" i="72"/>
  <c r="M34"/>
  <c r="M33"/>
  <c r="L29" i="11"/>
  <c r="L4"/>
  <c r="K29"/>
  <c r="K4"/>
  <c r="J29"/>
  <c r="J4"/>
  <c r="I29"/>
  <c r="I4"/>
  <c r="H29"/>
  <c r="H4"/>
  <c r="G29"/>
  <c r="G4"/>
  <c r="F29"/>
  <c r="F4"/>
  <c r="E29"/>
  <c r="E4"/>
  <c r="D29"/>
  <c r="D4"/>
  <c r="C29"/>
  <c r="C4"/>
  <c r="B29"/>
  <c r="B4"/>
  <c r="L24"/>
  <c r="K24"/>
  <c r="J24"/>
  <c r="I24"/>
  <c r="H24"/>
  <c r="G24"/>
  <c r="F24"/>
  <c r="E24"/>
  <c r="D24"/>
  <c r="C24"/>
  <c r="B24"/>
  <c r="L23"/>
  <c r="L40" s="1"/>
  <c r="L14"/>
  <c r="K23"/>
  <c r="K40" s="1"/>
  <c r="K14"/>
  <c r="J23"/>
  <c r="J40" s="1"/>
  <c r="J14"/>
  <c r="I23"/>
  <c r="I40" s="1"/>
  <c r="I14"/>
  <c r="H23"/>
  <c r="H40" s="1"/>
  <c r="H14"/>
  <c r="G23"/>
  <c r="G40" s="1"/>
  <c r="G14"/>
  <c r="F23"/>
  <c r="F40" s="1"/>
  <c r="F14"/>
  <c r="E23"/>
  <c r="E40" s="1"/>
  <c r="E14"/>
  <c r="D23"/>
  <c r="D40" s="1"/>
  <c r="D14"/>
  <c r="C23"/>
  <c r="C40" s="1"/>
  <c r="C14"/>
  <c r="B23"/>
  <c r="B40" s="1"/>
  <c r="B14"/>
  <c r="L13"/>
  <c r="K13"/>
  <c r="K39" s="1"/>
  <c r="J13"/>
  <c r="I13"/>
  <c r="H13"/>
  <c r="G13"/>
  <c r="G39" s="1"/>
  <c r="F13"/>
  <c r="E13"/>
  <c r="D13"/>
  <c r="C13"/>
  <c r="C39" s="1"/>
  <c r="B13"/>
  <c r="L5"/>
  <c r="L6"/>
  <c r="L7"/>
  <c r="L8"/>
  <c r="L9"/>
  <c r="L10"/>
  <c r="L11"/>
  <c r="L12"/>
  <c r="L15"/>
  <c r="L16"/>
  <c r="L17"/>
  <c r="L18"/>
  <c r="L19"/>
  <c r="L20"/>
  <c r="L21"/>
  <c r="L22"/>
  <c r="L25"/>
  <c r="L26"/>
  <c r="L27"/>
  <c r="L28"/>
  <c r="K5"/>
  <c r="K6"/>
  <c r="K7"/>
  <c r="K8"/>
  <c r="K9"/>
  <c r="K10"/>
  <c r="K11"/>
  <c r="K12"/>
  <c r="K15"/>
  <c r="K16"/>
  <c r="K17"/>
  <c r="K18"/>
  <c r="K19"/>
  <c r="K20"/>
  <c r="K21"/>
  <c r="K22"/>
  <c r="K25"/>
  <c r="K26"/>
  <c r="K27"/>
  <c r="K28"/>
  <c r="J5"/>
  <c r="J6"/>
  <c r="J7"/>
  <c r="J8"/>
  <c r="J9"/>
  <c r="J10"/>
  <c r="J11"/>
  <c r="J12"/>
  <c r="J15"/>
  <c r="J16"/>
  <c r="J17"/>
  <c r="J18"/>
  <c r="J19"/>
  <c r="J20"/>
  <c r="J21"/>
  <c r="J22"/>
  <c r="J25"/>
  <c r="J26"/>
  <c r="J27"/>
  <c r="J28"/>
  <c r="I5"/>
  <c r="I6"/>
  <c r="I7"/>
  <c r="I8"/>
  <c r="I9"/>
  <c r="I10"/>
  <c r="I11"/>
  <c r="I12"/>
  <c r="I15"/>
  <c r="I16"/>
  <c r="I17"/>
  <c r="I18"/>
  <c r="I19"/>
  <c r="I20"/>
  <c r="I21"/>
  <c r="I22"/>
  <c r="I25"/>
  <c r="I26"/>
  <c r="I27"/>
  <c r="I28"/>
  <c r="H5"/>
  <c r="H6"/>
  <c r="H7"/>
  <c r="H8"/>
  <c r="H9"/>
  <c r="H10"/>
  <c r="H11"/>
  <c r="H12"/>
  <c r="H15"/>
  <c r="H16"/>
  <c r="H17"/>
  <c r="H18"/>
  <c r="H19"/>
  <c r="H20"/>
  <c r="H21"/>
  <c r="H22"/>
  <c r="H25"/>
  <c r="H26"/>
  <c r="H27"/>
  <c r="H28"/>
  <c r="G5"/>
  <c r="G6"/>
  <c r="G7"/>
  <c r="G8"/>
  <c r="G9"/>
  <c r="G10"/>
  <c r="G11"/>
  <c r="G12"/>
  <c r="G15"/>
  <c r="G16"/>
  <c r="G17"/>
  <c r="G18"/>
  <c r="G19"/>
  <c r="G20"/>
  <c r="G21"/>
  <c r="G22"/>
  <c r="G25"/>
  <c r="G26"/>
  <c r="G27"/>
  <c r="G28"/>
  <c r="F5"/>
  <c r="F6"/>
  <c r="F7"/>
  <c r="F8"/>
  <c r="F9"/>
  <c r="F10"/>
  <c r="F11"/>
  <c r="F12"/>
  <c r="F15"/>
  <c r="F16"/>
  <c r="F17"/>
  <c r="F18"/>
  <c r="F19"/>
  <c r="F20"/>
  <c r="F21"/>
  <c r="F22"/>
  <c r="F25"/>
  <c r="F26"/>
  <c r="F27"/>
  <c r="F28"/>
  <c r="E5"/>
  <c r="E6"/>
  <c r="E7"/>
  <c r="E8"/>
  <c r="E9"/>
  <c r="E10"/>
  <c r="E11"/>
  <c r="E12"/>
  <c r="E15"/>
  <c r="E16"/>
  <c r="E17"/>
  <c r="E18"/>
  <c r="E19"/>
  <c r="E20"/>
  <c r="E21"/>
  <c r="E22"/>
  <c r="E25"/>
  <c r="E26"/>
  <c r="E27"/>
  <c r="E28"/>
  <c r="D5"/>
  <c r="D6"/>
  <c r="D7"/>
  <c r="D8"/>
  <c r="D9"/>
  <c r="D10"/>
  <c r="D11"/>
  <c r="D12"/>
  <c r="D15"/>
  <c r="D16"/>
  <c r="D17"/>
  <c r="D18"/>
  <c r="D19"/>
  <c r="D20"/>
  <c r="D21"/>
  <c r="D22"/>
  <c r="D25"/>
  <c r="D26"/>
  <c r="D27"/>
  <c r="D28"/>
  <c r="C5"/>
  <c r="C6"/>
  <c r="C7"/>
  <c r="C8"/>
  <c r="C9"/>
  <c r="C10"/>
  <c r="C11"/>
  <c r="C12"/>
  <c r="C15"/>
  <c r="C16"/>
  <c r="C17"/>
  <c r="C18"/>
  <c r="C19"/>
  <c r="C20"/>
  <c r="C21"/>
  <c r="C22"/>
  <c r="C25"/>
  <c r="C26"/>
  <c r="C27"/>
  <c r="C28"/>
  <c r="B5"/>
  <c r="B6"/>
  <c r="B7"/>
  <c r="B8"/>
  <c r="B9"/>
  <c r="B10"/>
  <c r="B11"/>
  <c r="B12"/>
  <c r="B15"/>
  <c r="B16"/>
  <c r="B17"/>
  <c r="B18"/>
  <c r="B19"/>
  <c r="B20"/>
  <c r="B21"/>
  <c r="B22"/>
  <c r="B25"/>
  <c r="B26"/>
  <c r="B27"/>
  <c r="B28"/>
  <c r="L4" i="6"/>
  <c r="D5" i="99" s="1"/>
  <c r="L5" i="6"/>
  <c r="D6" i="99" s="1"/>
  <c r="L6" i="6"/>
  <c r="L7"/>
  <c r="D8" i="99" s="1"/>
  <c r="L8" i="6"/>
  <c r="D9" i="99" s="1"/>
  <c r="L9" i="6"/>
  <c r="D10" i="99" s="1"/>
  <c r="L10" i="6"/>
  <c r="D11" i="99" s="1"/>
  <c r="L11" i="6"/>
  <c r="D12" i="99" s="1"/>
  <c r="L12" i="6"/>
  <c r="D13" i="99" s="1"/>
  <c r="L13" i="6"/>
  <c r="D14" i="99" s="1"/>
  <c r="L14" i="6"/>
  <c r="L15"/>
  <c r="D16" i="99" s="1"/>
  <c r="L16" i="6"/>
  <c r="L17"/>
  <c r="D18" i="99" s="1"/>
  <c r="L18" i="6"/>
  <c r="D19" i="99" s="1"/>
  <c r="L19" i="6"/>
  <c r="D20" i="99" s="1"/>
  <c r="L20" i="6"/>
  <c r="D21" i="99" s="1"/>
  <c r="L21" i="6"/>
  <c r="L22"/>
  <c r="L23"/>
  <c r="D24" i="99" s="1"/>
  <c r="L24" i="6"/>
  <c r="D25" i="99" s="1"/>
  <c r="L25" i="6"/>
  <c r="D26" i="99" s="1"/>
  <c r="L26" i="6"/>
  <c r="D27" i="99" s="1"/>
  <c r="L27" i="6"/>
  <c r="D28" i="99" s="1"/>
  <c r="L28" i="6"/>
  <c r="D29" i="99" s="1"/>
  <c r="K4" i="6"/>
  <c r="K5"/>
  <c r="K5" i="42" s="1"/>
  <c r="K6" i="6"/>
  <c r="K7"/>
  <c r="K7" i="42" s="1"/>
  <c r="K8" i="6"/>
  <c r="K9"/>
  <c r="K10"/>
  <c r="K10" i="42" s="1"/>
  <c r="K11" i="6"/>
  <c r="K11" i="42" s="1"/>
  <c r="K12" i="6"/>
  <c r="K12" i="42" s="1"/>
  <c r="K13" i="6"/>
  <c r="K14"/>
  <c r="K14" i="42" s="1"/>
  <c r="K15" i="6"/>
  <c r="K16"/>
  <c r="K16" i="42" s="1"/>
  <c r="K17" i="6"/>
  <c r="K18"/>
  <c r="K19"/>
  <c r="K20"/>
  <c r="K20" i="42" s="1"/>
  <c r="K21" i="6"/>
  <c r="K22"/>
  <c r="K22" i="42" s="1"/>
  <c r="K23" i="6"/>
  <c r="K24"/>
  <c r="K25"/>
  <c r="K26"/>
  <c r="K26" i="42" s="1"/>
  <c r="K27" i="6"/>
  <c r="K28"/>
  <c r="K28" i="42" s="1"/>
  <c r="K29" i="6"/>
  <c r="K29" i="42" s="1"/>
  <c r="J4" i="6"/>
  <c r="J5"/>
  <c r="J6"/>
  <c r="J7"/>
  <c r="J8"/>
  <c r="J9"/>
  <c r="J10"/>
  <c r="J11"/>
  <c r="J12"/>
  <c r="J12" i="42" s="1"/>
  <c r="J13" i="6"/>
  <c r="J14"/>
  <c r="J15"/>
  <c r="J16"/>
  <c r="J17"/>
  <c r="J18"/>
  <c r="J19"/>
  <c r="J20"/>
  <c r="J21"/>
  <c r="J22"/>
  <c r="J23"/>
  <c r="J24"/>
  <c r="J25"/>
  <c r="J26"/>
  <c r="J27"/>
  <c r="J28"/>
  <c r="J29"/>
  <c r="I4"/>
  <c r="I4" i="42" s="1"/>
  <c r="I5" i="6"/>
  <c r="I6"/>
  <c r="I7"/>
  <c r="I8"/>
  <c r="I8" i="42" s="1"/>
  <c r="I9" i="6"/>
  <c r="I9" i="42" s="1"/>
  <c r="I10" i="6"/>
  <c r="I10" i="42" s="1"/>
  <c r="I11" i="6"/>
  <c r="I12"/>
  <c r="I13"/>
  <c r="I13" i="42" s="1"/>
  <c r="I14" i="6"/>
  <c r="I15"/>
  <c r="I16"/>
  <c r="I16" i="42" s="1"/>
  <c r="I17" i="6"/>
  <c r="I17" i="42" s="1"/>
  <c r="I18" i="6"/>
  <c r="I19"/>
  <c r="I19" i="42" s="1"/>
  <c r="I20" i="6"/>
  <c r="I20" i="42" s="1"/>
  <c r="I21" i="6"/>
  <c r="I21" i="42" s="1"/>
  <c r="I22" i="6"/>
  <c r="I22" i="42" s="1"/>
  <c r="I23" i="6"/>
  <c r="I24"/>
  <c r="I24" i="42" s="1"/>
  <c r="I25" i="6"/>
  <c r="I25" i="42" s="1"/>
  <c r="I26" i="6"/>
  <c r="I26" i="42" s="1"/>
  <c r="I27" i="6"/>
  <c r="I28"/>
  <c r="I29"/>
  <c r="H4"/>
  <c r="H5"/>
  <c r="H6"/>
  <c r="H7"/>
  <c r="H8"/>
  <c r="H9"/>
  <c r="H10"/>
  <c r="H10" i="42" s="1"/>
  <c r="H11" i="6"/>
  <c r="H12"/>
  <c r="H13"/>
  <c r="H14"/>
  <c r="H14" i="42" s="1"/>
  <c r="H15" i="6"/>
  <c r="H15" i="42" s="1"/>
  <c r="H16" i="6"/>
  <c r="H17"/>
  <c r="H18"/>
  <c r="H18" i="42" s="1"/>
  <c r="H19" i="6"/>
  <c r="H20"/>
  <c r="H21"/>
  <c r="H22"/>
  <c r="H22" i="42" s="1"/>
  <c r="H23" i="6"/>
  <c r="H23" i="42" s="1"/>
  <c r="H24" i="6"/>
  <c r="H25"/>
  <c r="H26"/>
  <c r="H26" i="42" s="1"/>
  <c r="H27" i="6"/>
  <c r="H28"/>
  <c r="H28" i="42" s="1"/>
  <c r="H29" i="6"/>
  <c r="H29" i="42" s="1"/>
  <c r="G4" i="6"/>
  <c r="G4" i="42" s="1"/>
  <c r="G5" i="6"/>
  <c r="G5" i="42" s="1"/>
  <c r="G6" i="6"/>
  <c r="G7"/>
  <c r="G7" i="42" s="1"/>
  <c r="G8" i="6"/>
  <c r="G8" i="42" s="1"/>
  <c r="G9" i="6"/>
  <c r="G10"/>
  <c r="G11"/>
  <c r="G11" i="42" s="1"/>
  <c r="G12" i="6"/>
  <c r="G13"/>
  <c r="G13" i="42" s="1"/>
  <c r="G14" i="6"/>
  <c r="G15"/>
  <c r="G16"/>
  <c r="G17"/>
  <c r="G17" i="42" s="1"/>
  <c r="G18" i="6"/>
  <c r="G19"/>
  <c r="G20"/>
  <c r="G20" i="42" s="1"/>
  <c r="G21" i="6"/>
  <c r="G22"/>
  <c r="G22" i="42" s="1"/>
  <c r="G23" i="6"/>
  <c r="G24"/>
  <c r="G24" i="42" s="1"/>
  <c r="G25" i="6"/>
  <c r="G26"/>
  <c r="G27"/>
  <c r="G28"/>
  <c r="G29"/>
  <c r="G29" i="42" s="1"/>
  <c r="F4" i="6"/>
  <c r="F5"/>
  <c r="F6"/>
  <c r="F6" i="42" s="1"/>
  <c r="F7" i="6"/>
  <c r="F7" i="42" s="1"/>
  <c r="F8" i="6"/>
  <c r="F8" i="42" s="1"/>
  <c r="F9" i="6"/>
  <c r="F10"/>
  <c r="F10" i="42" s="1"/>
  <c r="F11" i="6"/>
  <c r="F11" i="42" s="1"/>
  <c r="F12" i="6"/>
  <c r="F12" i="42" s="1"/>
  <c r="F13" i="6"/>
  <c r="F14"/>
  <c r="F15"/>
  <c r="F16"/>
  <c r="F16" i="42" s="1"/>
  <c r="F17" i="6"/>
  <c r="F18"/>
  <c r="F19"/>
  <c r="F19" i="42" s="1"/>
  <c r="F20" i="6"/>
  <c r="F21"/>
  <c r="F22"/>
  <c r="F22" i="42" s="1"/>
  <c r="F23" i="6"/>
  <c r="F24"/>
  <c r="F25"/>
  <c r="F26"/>
  <c r="F26" i="42" s="1"/>
  <c r="F27" i="6"/>
  <c r="F28"/>
  <c r="F28" i="42" s="1"/>
  <c r="F29" i="6"/>
  <c r="E4"/>
  <c r="E5"/>
  <c r="E6"/>
  <c r="E6" i="42" s="1"/>
  <c r="E7" i="6"/>
  <c r="E7" i="42" s="1"/>
  <c r="E8" i="6"/>
  <c r="E9"/>
  <c r="E9" i="42" s="1"/>
  <c r="E10" i="6"/>
  <c r="E11"/>
  <c r="E12"/>
  <c r="E12" i="42" s="1"/>
  <c r="E13" i="6"/>
  <c r="E14"/>
  <c r="E15"/>
  <c r="E15" i="42" s="1"/>
  <c r="E16" i="6"/>
  <c r="E16" i="42" s="1"/>
  <c r="E17" i="6"/>
  <c r="E18"/>
  <c r="E19"/>
  <c r="E20"/>
  <c r="E20" i="42" s="1"/>
  <c r="E21" i="6"/>
  <c r="E22"/>
  <c r="E22" i="42" s="1"/>
  <c r="E23" i="6"/>
  <c r="E24"/>
  <c r="E25"/>
  <c r="E25" i="42" s="1"/>
  <c r="E26" i="6"/>
  <c r="E26" i="42" s="1"/>
  <c r="E27" i="6"/>
  <c r="E28"/>
  <c r="E28" i="42" s="1"/>
  <c r="E29" i="6"/>
  <c r="D4"/>
  <c r="D5"/>
  <c r="D6"/>
  <c r="D7"/>
  <c r="D8"/>
  <c r="D9"/>
  <c r="D10"/>
  <c r="D11"/>
  <c r="D12"/>
  <c r="D13"/>
  <c r="D14"/>
  <c r="D15"/>
  <c r="D15" i="42" s="1"/>
  <c r="D16" i="6"/>
  <c r="D17"/>
  <c r="D17" i="42" s="1"/>
  <c r="D18" i="6"/>
  <c r="D19"/>
  <c r="D20"/>
  <c r="D20" i="42" s="1"/>
  <c r="D21" i="6"/>
  <c r="D22"/>
  <c r="D22" i="42" s="1"/>
  <c r="D23" i="6"/>
  <c r="D23" i="42" s="1"/>
  <c r="D24" i="6"/>
  <c r="D25"/>
  <c r="D26"/>
  <c r="D26" i="42" s="1"/>
  <c r="D27" i="6"/>
  <c r="D27" i="42" s="1"/>
  <c r="D28" i="6"/>
  <c r="D28" i="42" s="1"/>
  <c r="D29" i="6"/>
  <c r="C4"/>
  <c r="C5"/>
  <c r="C5" i="42" s="1"/>
  <c r="C6" i="6"/>
  <c r="C7"/>
  <c r="C8"/>
  <c r="C8" i="42" s="1"/>
  <c r="C9" i="6"/>
  <c r="C10"/>
  <c r="C10" i="42" s="1"/>
  <c r="C11" i="6"/>
  <c r="C12"/>
  <c r="C12" i="42" s="1"/>
  <c r="C13" i="6"/>
  <c r="C13" i="42" s="1"/>
  <c r="C14" i="6"/>
  <c r="C15"/>
  <c r="C16"/>
  <c r="C16" i="42" s="1"/>
  <c r="C17" i="6"/>
  <c r="C17" i="42" s="1"/>
  <c r="C18" i="6"/>
  <c r="C19"/>
  <c r="C20"/>
  <c r="C20" i="42" s="1"/>
  <c r="C21" i="6"/>
  <c r="C22"/>
  <c r="C22" i="42" s="1"/>
  <c r="C23" i="6"/>
  <c r="C23" i="42" s="1"/>
  <c r="C24" i="6"/>
  <c r="C25"/>
  <c r="C26"/>
  <c r="C27"/>
  <c r="C27" i="42" s="1"/>
  <c r="C28" i="6"/>
  <c r="C28" i="42" s="1"/>
  <c r="C29" i="6"/>
  <c r="C29" i="42" s="1"/>
  <c r="B4" i="6"/>
  <c r="B5"/>
  <c r="B6"/>
  <c r="B7"/>
  <c r="B7" i="42" s="1"/>
  <c r="B8" i="6"/>
  <c r="B8" i="42" s="1"/>
  <c r="B9" i="6"/>
  <c r="B10"/>
  <c r="B11"/>
  <c r="B11" i="42" s="1"/>
  <c r="B12" i="6"/>
  <c r="B12" i="42" s="1"/>
  <c r="B13" i="6"/>
  <c r="B14"/>
  <c r="B14" i="42" s="1"/>
  <c r="B15" i="6"/>
  <c r="B16"/>
  <c r="B16" i="42" s="1"/>
  <c r="B17" i="6"/>
  <c r="B18"/>
  <c r="B18" i="42" s="1"/>
  <c r="B19" i="6"/>
  <c r="B19" i="42" s="1"/>
  <c r="B20" i="6"/>
  <c r="B20" i="42" s="1"/>
  <c r="B21" i="6"/>
  <c r="B21" i="42" s="1"/>
  <c r="B22" i="6"/>
  <c r="B22" i="42" s="1"/>
  <c r="B23" i="6"/>
  <c r="B24"/>
  <c r="B25"/>
  <c r="B26"/>
  <c r="B26" i="42" s="1"/>
  <c r="B27" i="6"/>
  <c r="B28"/>
  <c r="B28" i="42" s="1"/>
  <c r="B29" i="6"/>
  <c r="L13" i="5"/>
  <c r="L4"/>
  <c r="M13"/>
  <c r="M4"/>
  <c r="L23"/>
  <c r="M23"/>
  <c r="L14"/>
  <c r="M14"/>
  <c r="L29"/>
  <c r="L24"/>
  <c r="M29"/>
  <c r="M24"/>
  <c r="K29"/>
  <c r="K4"/>
  <c r="J29"/>
  <c r="J4"/>
  <c r="I29"/>
  <c r="I4"/>
  <c r="H29"/>
  <c r="H4"/>
  <c r="G29"/>
  <c r="G4"/>
  <c r="F29"/>
  <c r="F4"/>
  <c r="E29"/>
  <c r="E4"/>
  <c r="D29"/>
  <c r="D4"/>
  <c r="C29"/>
  <c r="C4"/>
  <c r="B29"/>
  <c r="B4"/>
  <c r="K24"/>
  <c r="J24"/>
  <c r="J36" s="1"/>
  <c r="I24"/>
  <c r="H24"/>
  <c r="G24"/>
  <c r="F24"/>
  <c r="E24"/>
  <c r="D24"/>
  <c r="C24"/>
  <c r="B24"/>
  <c r="K23"/>
  <c r="K14"/>
  <c r="J23"/>
  <c r="J14"/>
  <c r="I23"/>
  <c r="I14"/>
  <c r="H23"/>
  <c r="H14"/>
  <c r="G23"/>
  <c r="G14"/>
  <c r="F23"/>
  <c r="F14"/>
  <c r="E23"/>
  <c r="E14"/>
  <c r="D23"/>
  <c r="D14"/>
  <c r="C23"/>
  <c r="C14"/>
  <c r="B23"/>
  <c r="B14"/>
  <c r="K13"/>
  <c r="J13"/>
  <c r="I13"/>
  <c r="H13"/>
  <c r="G13"/>
  <c r="F13"/>
  <c r="E13"/>
  <c r="D13"/>
  <c r="C13"/>
  <c r="B13"/>
  <c r="E14" i="14"/>
  <c r="E15"/>
  <c r="E16"/>
  <c r="E17"/>
  <c r="E18"/>
  <c r="E19"/>
  <c r="E20"/>
  <c r="E21"/>
  <c r="E22"/>
  <c r="E23"/>
  <c r="K4"/>
  <c r="K5"/>
  <c r="K6"/>
  <c r="K7"/>
  <c r="K8"/>
  <c r="K9"/>
  <c r="K10"/>
  <c r="K11"/>
  <c r="K12"/>
  <c r="K13"/>
  <c r="K14"/>
  <c r="K15"/>
  <c r="K16"/>
  <c r="K17"/>
  <c r="K18"/>
  <c r="K19"/>
  <c r="K20"/>
  <c r="K21"/>
  <c r="K22"/>
  <c r="K23"/>
  <c r="K24"/>
  <c r="K25"/>
  <c r="K26"/>
  <c r="K27"/>
  <c r="K28"/>
  <c r="K29"/>
  <c r="J4"/>
  <c r="J5"/>
  <c r="J6"/>
  <c r="J7"/>
  <c r="J8"/>
  <c r="J9"/>
  <c r="J10"/>
  <c r="J11"/>
  <c r="J12"/>
  <c r="J13"/>
  <c r="J14"/>
  <c r="J15"/>
  <c r="J16"/>
  <c r="J17"/>
  <c r="J18"/>
  <c r="J19"/>
  <c r="J20"/>
  <c r="J21"/>
  <c r="J22"/>
  <c r="J23"/>
  <c r="J24"/>
  <c r="J25"/>
  <c r="J26"/>
  <c r="J27"/>
  <c r="J28"/>
  <c r="J29"/>
  <c r="I4"/>
  <c r="I5"/>
  <c r="I6"/>
  <c r="I7"/>
  <c r="I8"/>
  <c r="I9"/>
  <c r="I10"/>
  <c r="I11"/>
  <c r="I12"/>
  <c r="I13"/>
  <c r="I14"/>
  <c r="I15"/>
  <c r="I16"/>
  <c r="I17"/>
  <c r="I18"/>
  <c r="I19"/>
  <c r="I20"/>
  <c r="I21"/>
  <c r="I22"/>
  <c r="I23"/>
  <c r="I24"/>
  <c r="I25"/>
  <c r="I26"/>
  <c r="I27"/>
  <c r="I28"/>
  <c r="I29"/>
  <c r="H4"/>
  <c r="H5"/>
  <c r="H6"/>
  <c r="H7"/>
  <c r="H8"/>
  <c r="H9"/>
  <c r="H10"/>
  <c r="H11"/>
  <c r="H12"/>
  <c r="H13"/>
  <c r="H14"/>
  <c r="H15"/>
  <c r="H16"/>
  <c r="H17"/>
  <c r="H18"/>
  <c r="H19"/>
  <c r="H20"/>
  <c r="H21"/>
  <c r="H22"/>
  <c r="H23"/>
  <c r="H24"/>
  <c r="H25"/>
  <c r="H26"/>
  <c r="H27"/>
  <c r="H28"/>
  <c r="H29"/>
  <c r="G4"/>
  <c r="G5"/>
  <c r="G6"/>
  <c r="G7"/>
  <c r="G8"/>
  <c r="G9"/>
  <c r="G10"/>
  <c r="G11"/>
  <c r="G12"/>
  <c r="G13"/>
  <c r="G14"/>
  <c r="G15"/>
  <c r="G16"/>
  <c r="G17"/>
  <c r="G18"/>
  <c r="G19"/>
  <c r="G20"/>
  <c r="G21"/>
  <c r="G22"/>
  <c r="G23"/>
  <c r="G24"/>
  <c r="G25"/>
  <c r="G26"/>
  <c r="G27"/>
  <c r="G28"/>
  <c r="G29"/>
  <c r="F4"/>
  <c r="F5"/>
  <c r="F6"/>
  <c r="F7"/>
  <c r="F8"/>
  <c r="F9"/>
  <c r="F10"/>
  <c r="F11"/>
  <c r="F12"/>
  <c r="F13"/>
  <c r="F14"/>
  <c r="F15"/>
  <c r="F16"/>
  <c r="F17"/>
  <c r="F18"/>
  <c r="F19"/>
  <c r="F20"/>
  <c r="F21"/>
  <c r="F22"/>
  <c r="F23"/>
  <c r="F24"/>
  <c r="F25"/>
  <c r="F26"/>
  <c r="F27"/>
  <c r="F28"/>
  <c r="F29"/>
  <c r="E4"/>
  <c r="E5"/>
  <c r="E6"/>
  <c r="E7"/>
  <c r="E8"/>
  <c r="E9"/>
  <c r="E10"/>
  <c r="E11"/>
  <c r="E12"/>
  <c r="E13"/>
  <c r="E24"/>
  <c r="E25"/>
  <c r="E26"/>
  <c r="E27"/>
  <c r="E28"/>
  <c r="E29"/>
  <c r="D4"/>
  <c r="D5"/>
  <c r="D6"/>
  <c r="D7"/>
  <c r="D8"/>
  <c r="D9"/>
  <c r="D10"/>
  <c r="D11"/>
  <c r="D12"/>
  <c r="D13"/>
  <c r="D14"/>
  <c r="D15"/>
  <c r="D16"/>
  <c r="D17"/>
  <c r="D18"/>
  <c r="D19"/>
  <c r="D20"/>
  <c r="D21"/>
  <c r="D22"/>
  <c r="D23"/>
  <c r="D24"/>
  <c r="D25"/>
  <c r="D26"/>
  <c r="D27"/>
  <c r="D28"/>
  <c r="D29"/>
  <c r="C4"/>
  <c r="C5"/>
  <c r="C6"/>
  <c r="C7"/>
  <c r="C8"/>
  <c r="C9"/>
  <c r="C10"/>
  <c r="C11"/>
  <c r="C12"/>
  <c r="C13"/>
  <c r="C14"/>
  <c r="C15"/>
  <c r="C16"/>
  <c r="C17"/>
  <c r="C18"/>
  <c r="C19"/>
  <c r="C20"/>
  <c r="C21"/>
  <c r="C22"/>
  <c r="C23"/>
  <c r="C24"/>
  <c r="C25"/>
  <c r="C26"/>
  <c r="C27"/>
  <c r="C28"/>
  <c r="C29"/>
  <c r="B4"/>
  <c r="B5"/>
  <c r="B6"/>
  <c r="B7"/>
  <c r="B8"/>
  <c r="B9"/>
  <c r="B10"/>
  <c r="B11"/>
  <c r="B12"/>
  <c r="B13"/>
  <c r="B14"/>
  <c r="B15"/>
  <c r="B16"/>
  <c r="B17"/>
  <c r="B18"/>
  <c r="B19"/>
  <c r="B20"/>
  <c r="B21"/>
  <c r="B22"/>
  <c r="B23"/>
  <c r="B24"/>
  <c r="B25"/>
  <c r="B26"/>
  <c r="B27"/>
  <c r="B28"/>
  <c r="B29"/>
  <c r="K4" i="15"/>
  <c r="K5"/>
  <c r="K6"/>
  <c r="K7"/>
  <c r="K8"/>
  <c r="K9"/>
  <c r="K10"/>
  <c r="K11"/>
  <c r="K12"/>
  <c r="K13"/>
  <c r="K14"/>
  <c r="K15"/>
  <c r="K16"/>
  <c r="K17"/>
  <c r="K18"/>
  <c r="K19"/>
  <c r="K20"/>
  <c r="K21"/>
  <c r="K22"/>
  <c r="K23"/>
  <c r="K24"/>
  <c r="K25"/>
  <c r="K26"/>
  <c r="K27"/>
  <c r="K28"/>
  <c r="K29"/>
  <c r="J4"/>
  <c r="J5"/>
  <c r="J6"/>
  <c r="J7"/>
  <c r="J8"/>
  <c r="J9"/>
  <c r="J10"/>
  <c r="J11"/>
  <c r="J12"/>
  <c r="J13"/>
  <c r="J14"/>
  <c r="J15"/>
  <c r="J16"/>
  <c r="J17"/>
  <c r="J18"/>
  <c r="J19"/>
  <c r="J20"/>
  <c r="J21"/>
  <c r="J22"/>
  <c r="J23"/>
  <c r="J24"/>
  <c r="J25"/>
  <c r="J26"/>
  <c r="J27"/>
  <c r="J28"/>
  <c r="J29"/>
  <c r="I4"/>
  <c r="I5"/>
  <c r="I6"/>
  <c r="I7"/>
  <c r="I8"/>
  <c r="I9"/>
  <c r="I10"/>
  <c r="I11"/>
  <c r="I12"/>
  <c r="I13"/>
  <c r="I14"/>
  <c r="I15"/>
  <c r="I16"/>
  <c r="I17"/>
  <c r="I18"/>
  <c r="I19"/>
  <c r="I20"/>
  <c r="I21"/>
  <c r="I22"/>
  <c r="I23"/>
  <c r="I24"/>
  <c r="I25"/>
  <c r="I26"/>
  <c r="I27"/>
  <c r="I28"/>
  <c r="I29"/>
  <c r="H4"/>
  <c r="H5"/>
  <c r="H6"/>
  <c r="H7"/>
  <c r="H8"/>
  <c r="H9"/>
  <c r="H10"/>
  <c r="H11"/>
  <c r="H12"/>
  <c r="H13"/>
  <c r="H14"/>
  <c r="H15"/>
  <c r="H16"/>
  <c r="H17"/>
  <c r="H18"/>
  <c r="H19"/>
  <c r="H20"/>
  <c r="H21"/>
  <c r="H22"/>
  <c r="H23"/>
  <c r="H24"/>
  <c r="H25"/>
  <c r="H26"/>
  <c r="H27"/>
  <c r="H28"/>
  <c r="H29"/>
  <c r="G4"/>
  <c r="G5"/>
  <c r="G6"/>
  <c r="G7"/>
  <c r="G8"/>
  <c r="G9"/>
  <c r="G10"/>
  <c r="G11"/>
  <c r="G12"/>
  <c r="G13"/>
  <c r="G14"/>
  <c r="G15"/>
  <c r="G16"/>
  <c r="G17"/>
  <c r="G18"/>
  <c r="G19"/>
  <c r="G20"/>
  <c r="G21"/>
  <c r="G22"/>
  <c r="G23"/>
  <c r="G24"/>
  <c r="G25"/>
  <c r="G26"/>
  <c r="G27"/>
  <c r="G28"/>
  <c r="G29"/>
  <c r="F4"/>
  <c r="F5"/>
  <c r="F6"/>
  <c r="F7"/>
  <c r="F8"/>
  <c r="F9"/>
  <c r="F10"/>
  <c r="F11"/>
  <c r="F12"/>
  <c r="F13"/>
  <c r="F14"/>
  <c r="F15"/>
  <c r="F16"/>
  <c r="F17"/>
  <c r="F18"/>
  <c r="F19"/>
  <c r="F20"/>
  <c r="F21"/>
  <c r="F22"/>
  <c r="F23"/>
  <c r="F24"/>
  <c r="F25"/>
  <c r="F26"/>
  <c r="F27"/>
  <c r="F28"/>
  <c r="F29"/>
  <c r="E4"/>
  <c r="E5"/>
  <c r="E6"/>
  <c r="E7"/>
  <c r="E8"/>
  <c r="E9"/>
  <c r="E10"/>
  <c r="E11"/>
  <c r="E12"/>
  <c r="E13"/>
  <c r="E14"/>
  <c r="E15"/>
  <c r="E16"/>
  <c r="E17"/>
  <c r="E18"/>
  <c r="E19"/>
  <c r="E20"/>
  <c r="E21"/>
  <c r="E22"/>
  <c r="E23"/>
  <c r="E24"/>
  <c r="E25"/>
  <c r="E26"/>
  <c r="E27"/>
  <c r="E28"/>
  <c r="E29"/>
  <c r="D4"/>
  <c r="D5"/>
  <c r="D6"/>
  <c r="D7"/>
  <c r="D8"/>
  <c r="D9"/>
  <c r="D10"/>
  <c r="D11"/>
  <c r="D12"/>
  <c r="D13"/>
  <c r="D14"/>
  <c r="D15"/>
  <c r="D16"/>
  <c r="D17"/>
  <c r="D18"/>
  <c r="D19"/>
  <c r="D20"/>
  <c r="D21"/>
  <c r="D22"/>
  <c r="D23"/>
  <c r="D24"/>
  <c r="D25"/>
  <c r="D26"/>
  <c r="D27"/>
  <c r="D28"/>
  <c r="D29"/>
  <c r="C4"/>
  <c r="C5"/>
  <c r="C6"/>
  <c r="C7"/>
  <c r="C8"/>
  <c r="C9"/>
  <c r="C10"/>
  <c r="C11"/>
  <c r="C12"/>
  <c r="C13"/>
  <c r="C14"/>
  <c r="C15"/>
  <c r="C16"/>
  <c r="C17"/>
  <c r="C18"/>
  <c r="C19"/>
  <c r="C20"/>
  <c r="C21"/>
  <c r="C22"/>
  <c r="C23"/>
  <c r="C24"/>
  <c r="C25"/>
  <c r="C26"/>
  <c r="C27"/>
  <c r="C28"/>
  <c r="C29"/>
  <c r="B4"/>
  <c r="B5"/>
  <c r="B6"/>
  <c r="B7"/>
  <c r="B8"/>
  <c r="B9"/>
  <c r="B10"/>
  <c r="B11"/>
  <c r="B12"/>
  <c r="B13"/>
  <c r="B14"/>
  <c r="B15"/>
  <c r="B16"/>
  <c r="B17"/>
  <c r="B18"/>
  <c r="B19"/>
  <c r="B20"/>
  <c r="B21"/>
  <c r="B22"/>
  <c r="B23"/>
  <c r="B24"/>
  <c r="B25"/>
  <c r="B26"/>
  <c r="B27"/>
  <c r="B28"/>
  <c r="B29"/>
  <c r="C39" i="58"/>
  <c r="D39"/>
  <c r="E39"/>
  <c r="F39"/>
  <c r="G39"/>
  <c r="H39"/>
  <c r="I39"/>
  <c r="J39"/>
  <c r="K39"/>
  <c r="C40"/>
  <c r="D40"/>
  <c r="E40"/>
  <c r="F40"/>
  <c r="G40"/>
  <c r="H40"/>
  <c r="I40"/>
  <c r="J40"/>
  <c r="K40"/>
  <c r="C41"/>
  <c r="D41"/>
  <c r="E41"/>
  <c r="F41"/>
  <c r="G41"/>
  <c r="H41"/>
  <c r="I41"/>
  <c r="J41"/>
  <c r="K41"/>
  <c r="B41"/>
  <c r="B40"/>
  <c r="B39"/>
  <c r="C33"/>
  <c r="D33"/>
  <c r="E33"/>
  <c r="F33"/>
  <c r="G33"/>
  <c r="H33"/>
  <c r="I33"/>
  <c r="J33"/>
  <c r="K33"/>
  <c r="L4"/>
  <c r="C5" i="46" s="1"/>
  <c r="L5" i="58"/>
  <c r="G6" i="46" s="1"/>
  <c r="L6" i="58"/>
  <c r="L7"/>
  <c r="L8"/>
  <c r="L9"/>
  <c r="I10" i="46" s="1"/>
  <c r="L10" i="58"/>
  <c r="L11"/>
  <c r="H12" i="46" s="1"/>
  <c r="L12" i="58"/>
  <c r="L13"/>
  <c r="C14" i="46" s="1"/>
  <c r="C34" i="58"/>
  <c r="D34"/>
  <c r="E34"/>
  <c r="F34"/>
  <c r="G34"/>
  <c r="H34"/>
  <c r="I34"/>
  <c r="J34"/>
  <c r="K34"/>
  <c r="L14"/>
  <c r="J15" i="46" s="1"/>
  <c r="L15" i="58"/>
  <c r="J16" i="46" s="1"/>
  <c r="L16" i="58"/>
  <c r="G17" i="46" s="1"/>
  <c r="L17" i="58"/>
  <c r="L18"/>
  <c r="L19"/>
  <c r="D20" i="46" s="1"/>
  <c r="L20" i="58"/>
  <c r="L21"/>
  <c r="L22"/>
  <c r="F23" i="46" s="1"/>
  <c r="L23" i="58"/>
  <c r="C35"/>
  <c r="D35"/>
  <c r="E35"/>
  <c r="F35"/>
  <c r="G35"/>
  <c r="H35"/>
  <c r="I35"/>
  <c r="J35"/>
  <c r="K35"/>
  <c r="L24"/>
  <c r="L25"/>
  <c r="L26"/>
  <c r="L27"/>
  <c r="J28" i="46" s="1"/>
  <c r="L28" i="58"/>
  <c r="L29"/>
  <c r="B30" i="46" s="1"/>
  <c r="B35" i="58"/>
  <c r="B34"/>
  <c r="B33"/>
  <c r="C4" i="42"/>
  <c r="E4"/>
  <c r="K4"/>
  <c r="E5"/>
  <c r="I5"/>
  <c r="B6"/>
  <c r="D6"/>
  <c r="H6"/>
  <c r="J6"/>
  <c r="D7"/>
  <c r="H7"/>
  <c r="E8"/>
  <c r="K8"/>
  <c r="C9"/>
  <c r="G9"/>
  <c r="K9"/>
  <c r="B10"/>
  <c r="D10"/>
  <c r="J10"/>
  <c r="D11"/>
  <c r="H11"/>
  <c r="G12"/>
  <c r="I12"/>
  <c r="E13"/>
  <c r="H13"/>
  <c r="K13"/>
  <c r="D14"/>
  <c r="E14"/>
  <c r="J14"/>
  <c r="B15"/>
  <c r="F15"/>
  <c r="J15"/>
  <c r="G16"/>
  <c r="E17"/>
  <c r="H17"/>
  <c r="K17"/>
  <c r="D18"/>
  <c r="F18"/>
  <c r="D19"/>
  <c r="H19"/>
  <c r="C21"/>
  <c r="G21"/>
  <c r="K21"/>
  <c r="B23"/>
  <c r="F23"/>
  <c r="J23"/>
  <c r="M29" i="8"/>
  <c r="L4"/>
  <c r="L37" i="116" s="1"/>
  <c r="M4" i="8"/>
  <c r="M24"/>
  <c r="M23"/>
  <c r="M14"/>
  <c r="L47"/>
  <c r="K47"/>
  <c r="J47"/>
  <c r="I47"/>
  <c r="H47"/>
  <c r="G47"/>
  <c r="F47"/>
  <c r="E47"/>
  <c r="D47"/>
  <c r="C47"/>
  <c r="B47"/>
  <c r="L46"/>
  <c r="K46"/>
  <c r="J46"/>
  <c r="I46"/>
  <c r="H46"/>
  <c r="G46"/>
  <c r="F46"/>
  <c r="E46"/>
  <c r="D46"/>
  <c r="C46"/>
  <c r="B46"/>
  <c r="L13"/>
  <c r="L46" i="116" s="1"/>
  <c r="M13" i="8"/>
  <c r="L45"/>
  <c r="K45"/>
  <c r="J45"/>
  <c r="I45"/>
  <c r="H45"/>
  <c r="G45"/>
  <c r="F45"/>
  <c r="E45"/>
  <c r="D45"/>
  <c r="C45"/>
  <c r="B45"/>
  <c r="L5"/>
  <c r="L38" i="116" s="1"/>
  <c r="L6" i="8"/>
  <c r="L7"/>
  <c r="L8"/>
  <c r="L41" i="116" s="1"/>
  <c r="L9" i="8"/>
  <c r="L42" i="116" s="1"/>
  <c r="L10" i="8"/>
  <c r="L43" i="116" s="1"/>
  <c r="L11" i="8"/>
  <c r="L44" i="116" s="1"/>
  <c r="L12" i="8"/>
  <c r="L45" i="116" s="1"/>
  <c r="K41" i="8"/>
  <c r="J41"/>
  <c r="I41"/>
  <c r="H41"/>
  <c r="G41"/>
  <c r="F41"/>
  <c r="E41"/>
  <c r="D41"/>
  <c r="C41"/>
  <c r="B41"/>
  <c r="K40"/>
  <c r="J40"/>
  <c r="I40"/>
  <c r="H40"/>
  <c r="G40"/>
  <c r="F40"/>
  <c r="E40"/>
  <c r="D40"/>
  <c r="C40"/>
  <c r="B40"/>
  <c r="K39"/>
  <c r="J39"/>
  <c r="I39"/>
  <c r="H39"/>
  <c r="G39"/>
  <c r="F39"/>
  <c r="E39"/>
  <c r="D39"/>
  <c r="C39"/>
  <c r="B39"/>
  <c r="M5"/>
  <c r="N5" s="1"/>
  <c r="M6"/>
  <c r="N6" s="1"/>
  <c r="M7"/>
  <c r="N7" s="1"/>
  <c r="M8"/>
  <c r="N8" s="1"/>
  <c r="M9"/>
  <c r="M10"/>
  <c r="M11"/>
  <c r="N11" s="1"/>
  <c r="M12"/>
  <c r="N12" s="1"/>
  <c r="M15"/>
  <c r="N15" s="1"/>
  <c r="M16"/>
  <c r="N16" s="1"/>
  <c r="M17"/>
  <c r="M18"/>
  <c r="M19"/>
  <c r="N19" s="1"/>
  <c r="M20"/>
  <c r="M21"/>
  <c r="M22"/>
  <c r="N22" s="1"/>
  <c r="M25"/>
  <c r="M26"/>
  <c r="N26" s="1"/>
  <c r="M27"/>
  <c r="N27" s="1"/>
  <c r="M28"/>
  <c r="K35"/>
  <c r="J35"/>
  <c r="I35"/>
  <c r="H35"/>
  <c r="G35"/>
  <c r="F35"/>
  <c r="E35"/>
  <c r="D35"/>
  <c r="C35"/>
  <c r="B35"/>
  <c r="K34"/>
  <c r="J34"/>
  <c r="I34"/>
  <c r="H34"/>
  <c r="G34"/>
  <c r="F34"/>
  <c r="E34"/>
  <c r="D34"/>
  <c r="C34"/>
  <c r="B34"/>
  <c r="K33"/>
  <c r="J33"/>
  <c r="I33"/>
  <c r="H33"/>
  <c r="G33"/>
  <c r="F33"/>
  <c r="E33"/>
  <c r="D33"/>
  <c r="C33"/>
  <c r="B33"/>
  <c r="C39" i="9"/>
  <c r="D39"/>
  <c r="E39"/>
  <c r="F39"/>
  <c r="G39"/>
  <c r="H39"/>
  <c r="I39"/>
  <c r="J39"/>
  <c r="K39"/>
  <c r="L4"/>
  <c r="L5" i="116" s="1"/>
  <c r="L5" i="9"/>
  <c r="L6"/>
  <c r="L7" i="116" s="1"/>
  <c r="L7" i="9"/>
  <c r="L8" i="116" s="1"/>
  <c r="L8" i="9"/>
  <c r="L9" i="116" s="1"/>
  <c r="L9" i="9"/>
  <c r="L10" i="116" s="1"/>
  <c r="L10" i="9"/>
  <c r="L11" i="116" s="1"/>
  <c r="L11" i="9"/>
  <c r="L12" i="116" s="1"/>
  <c r="L12" i="9"/>
  <c r="L13" i="116" s="1"/>
  <c r="L13" i="9"/>
  <c r="L14" i="116" s="1"/>
  <c r="C40" i="9"/>
  <c r="D40"/>
  <c r="E40"/>
  <c r="F40"/>
  <c r="G40"/>
  <c r="H40"/>
  <c r="I40"/>
  <c r="J40"/>
  <c r="K40"/>
  <c r="L14"/>
  <c r="L15" i="116" s="1"/>
  <c r="L15" i="9"/>
  <c r="L16"/>
  <c r="L17" i="116" s="1"/>
  <c r="L17" i="9"/>
  <c r="L18" i="116" s="1"/>
  <c r="C41" i="9"/>
  <c r="D41"/>
  <c r="E41"/>
  <c r="F41"/>
  <c r="G41"/>
  <c r="H41"/>
  <c r="I41"/>
  <c r="J41"/>
  <c r="K41"/>
  <c r="B41"/>
  <c r="B40"/>
  <c r="B39"/>
  <c r="C45"/>
  <c r="D45"/>
  <c r="E45"/>
  <c r="F45"/>
  <c r="G45"/>
  <c r="H45"/>
  <c r="I45"/>
  <c r="J45"/>
  <c r="K45"/>
  <c r="L45"/>
  <c r="C46"/>
  <c r="D46"/>
  <c r="E46"/>
  <c r="F46"/>
  <c r="G46"/>
  <c r="H46"/>
  <c r="I46"/>
  <c r="J46"/>
  <c r="K46"/>
  <c r="L46"/>
  <c r="C47"/>
  <c r="D47"/>
  <c r="E47"/>
  <c r="F47"/>
  <c r="G47"/>
  <c r="H47"/>
  <c r="I47"/>
  <c r="J47"/>
  <c r="K47"/>
  <c r="L47"/>
  <c r="B47"/>
  <c r="B46"/>
  <c r="B45"/>
  <c r="C33"/>
  <c r="D33"/>
  <c r="E33"/>
  <c r="F33"/>
  <c r="G33"/>
  <c r="H33"/>
  <c r="I33"/>
  <c r="J33"/>
  <c r="K33"/>
  <c r="C34"/>
  <c r="D34"/>
  <c r="E34"/>
  <c r="F34"/>
  <c r="G34"/>
  <c r="H34"/>
  <c r="I34"/>
  <c r="J34"/>
  <c r="K34"/>
  <c r="C35"/>
  <c r="D35"/>
  <c r="E35"/>
  <c r="F35"/>
  <c r="G35"/>
  <c r="H35"/>
  <c r="I35"/>
  <c r="J35"/>
  <c r="K35"/>
  <c r="B34"/>
  <c r="B35"/>
  <c r="B33"/>
  <c r="C4" i="4"/>
  <c r="C5"/>
  <c r="C6"/>
  <c r="C6" i="12" s="1"/>
  <c r="C7" i="4"/>
  <c r="C7" i="12" s="1"/>
  <c r="C8" i="4"/>
  <c r="C8" i="12" s="1"/>
  <c r="C9" i="4"/>
  <c r="C9" i="12" s="1"/>
  <c r="C10" i="4"/>
  <c r="C10" i="12" s="1"/>
  <c r="C11" i="4"/>
  <c r="C11" i="12" s="1"/>
  <c r="C12" i="4"/>
  <c r="C12" i="12" s="1"/>
  <c r="C13" i="4"/>
  <c r="C13" i="12" s="1"/>
  <c r="D4" i="4"/>
  <c r="D5"/>
  <c r="D5" i="12" s="1"/>
  <c r="D6" i="4"/>
  <c r="D6" i="12" s="1"/>
  <c r="D7" i="4"/>
  <c r="D7" i="12" s="1"/>
  <c r="D8" i="4"/>
  <c r="D8" i="12" s="1"/>
  <c r="D9" i="4"/>
  <c r="D9" i="12" s="1"/>
  <c r="D10" i="4"/>
  <c r="D10" i="12" s="1"/>
  <c r="D11" i="4"/>
  <c r="D11" i="12" s="1"/>
  <c r="D12" i="4"/>
  <c r="D12" i="12" s="1"/>
  <c r="D13" i="4"/>
  <c r="D13" i="12" s="1"/>
  <c r="E4" i="4"/>
  <c r="E5"/>
  <c r="E6"/>
  <c r="E6" i="12" s="1"/>
  <c r="E7" i="4"/>
  <c r="E7" i="12" s="1"/>
  <c r="E8" i="4"/>
  <c r="E8" i="12" s="1"/>
  <c r="E9" i="4"/>
  <c r="E9" i="12" s="1"/>
  <c r="E10" i="4"/>
  <c r="E10" i="12" s="1"/>
  <c r="E11" i="4"/>
  <c r="E11" i="12" s="1"/>
  <c r="E12" i="4"/>
  <c r="E12" i="12" s="1"/>
  <c r="E13" i="4"/>
  <c r="E13" i="12" s="1"/>
  <c r="F4" i="4"/>
  <c r="F5"/>
  <c r="F5" i="12" s="1"/>
  <c r="F6" i="4"/>
  <c r="F6" i="12" s="1"/>
  <c r="F7" i="4"/>
  <c r="F7" i="12" s="1"/>
  <c r="F8" i="4"/>
  <c r="F8" i="12" s="1"/>
  <c r="F9" i="4"/>
  <c r="F9" i="12" s="1"/>
  <c r="F10" i="4"/>
  <c r="F10" i="12" s="1"/>
  <c r="F11" i="4"/>
  <c r="F11" i="12" s="1"/>
  <c r="F12" i="4"/>
  <c r="F12" i="12" s="1"/>
  <c r="F13" i="4"/>
  <c r="F13" i="12" s="1"/>
  <c r="G4" i="4"/>
  <c r="G5"/>
  <c r="G6"/>
  <c r="G6" i="12" s="1"/>
  <c r="G7" i="4"/>
  <c r="G7" i="12" s="1"/>
  <c r="G8" i="4"/>
  <c r="G8" i="12" s="1"/>
  <c r="G9" i="4"/>
  <c r="G9" i="12" s="1"/>
  <c r="G10" i="4"/>
  <c r="G10" i="12" s="1"/>
  <c r="G11" i="4"/>
  <c r="G11" i="12" s="1"/>
  <c r="G12" i="4"/>
  <c r="G12" i="12" s="1"/>
  <c r="G13" i="4"/>
  <c r="G13" i="12" s="1"/>
  <c r="H4" i="4"/>
  <c r="H5"/>
  <c r="H5" i="12" s="1"/>
  <c r="H6" i="4"/>
  <c r="H6" i="12" s="1"/>
  <c r="H7" i="4"/>
  <c r="H7" i="12" s="1"/>
  <c r="H8" i="4"/>
  <c r="H8" i="12" s="1"/>
  <c r="H9" i="4"/>
  <c r="H9" i="12" s="1"/>
  <c r="H10" i="4"/>
  <c r="H10" i="12" s="1"/>
  <c r="H11" i="4"/>
  <c r="H11" i="12" s="1"/>
  <c r="H12" i="4"/>
  <c r="H12" i="12" s="1"/>
  <c r="H13" i="4"/>
  <c r="H13" i="12" s="1"/>
  <c r="I4" i="4"/>
  <c r="I5"/>
  <c r="I6"/>
  <c r="I6" i="12" s="1"/>
  <c r="I7" i="4"/>
  <c r="I8"/>
  <c r="I8" i="12" s="1"/>
  <c r="I9" i="4"/>
  <c r="I9" i="12" s="1"/>
  <c r="I10" i="4"/>
  <c r="I10" i="12" s="1"/>
  <c r="I11" i="4"/>
  <c r="I11" i="12" s="1"/>
  <c r="I12" i="4"/>
  <c r="I12" i="12" s="1"/>
  <c r="I13" i="4"/>
  <c r="I13" i="12" s="1"/>
  <c r="J4" i="4"/>
  <c r="J5"/>
  <c r="J6"/>
  <c r="J6" i="12" s="1"/>
  <c r="J7" i="4"/>
  <c r="J8"/>
  <c r="J8" i="12" s="1"/>
  <c r="J9" i="4"/>
  <c r="J9" i="12" s="1"/>
  <c r="J10" i="4"/>
  <c r="J10" i="12" s="1"/>
  <c r="J11" i="4"/>
  <c r="J11" i="12" s="1"/>
  <c r="J12" i="4"/>
  <c r="J12" i="12" s="1"/>
  <c r="J13" i="4"/>
  <c r="J13" i="12" s="1"/>
  <c r="K4" i="4"/>
  <c r="K5"/>
  <c r="K6"/>
  <c r="K6" i="12" s="1"/>
  <c r="K7" i="4"/>
  <c r="K7" i="12" s="1"/>
  <c r="K8" i="4"/>
  <c r="K8" i="12" s="1"/>
  <c r="K9" i="4"/>
  <c r="K9" i="12" s="1"/>
  <c r="K10" i="4"/>
  <c r="K10" i="12" s="1"/>
  <c r="K11" i="4"/>
  <c r="K11" i="12" s="1"/>
  <c r="K12" i="4"/>
  <c r="K12" i="12" s="1"/>
  <c r="K13" i="4"/>
  <c r="K13" i="12" s="1"/>
  <c r="B4" i="4"/>
  <c r="B5"/>
  <c r="B6"/>
  <c r="B6" i="12" s="1"/>
  <c r="B7" i="4"/>
  <c r="B7" i="12" s="1"/>
  <c r="B8" i="4"/>
  <c r="B8" i="12" s="1"/>
  <c r="B9" i="4"/>
  <c r="B9" i="12" s="1"/>
  <c r="B10" i="4"/>
  <c r="B10" i="12" s="1"/>
  <c r="B11" i="4"/>
  <c r="B11" i="12" s="1"/>
  <c r="B12" i="4"/>
  <c r="B12" i="12" s="1"/>
  <c r="B13" i="4"/>
  <c r="B13" i="12" s="1"/>
  <c r="C14" i="4"/>
  <c r="C14" i="12" s="1"/>
  <c r="C15" i="4"/>
  <c r="C16"/>
  <c r="C16" i="12" s="1"/>
  <c r="C17" i="4"/>
  <c r="C17" i="12" s="1"/>
  <c r="C18" i="4"/>
  <c r="C18" i="12" s="1"/>
  <c r="C19" i="4"/>
  <c r="C19" i="12" s="1"/>
  <c r="C20" i="4"/>
  <c r="C20" i="12" s="1"/>
  <c r="C21" i="4"/>
  <c r="C21" i="12" s="1"/>
  <c r="C22" i="4"/>
  <c r="C22" i="12" s="1"/>
  <c r="C23" i="4"/>
  <c r="C23" i="12" s="1"/>
  <c r="D14" i="4"/>
  <c r="D15"/>
  <c r="D15" i="12" s="1"/>
  <c r="D16" i="4"/>
  <c r="D16" i="12" s="1"/>
  <c r="D17" i="4"/>
  <c r="D17" i="12" s="1"/>
  <c r="D18" i="4"/>
  <c r="D18" i="12" s="1"/>
  <c r="D19" i="4"/>
  <c r="D19" i="12" s="1"/>
  <c r="D20" i="4"/>
  <c r="D20" i="12" s="1"/>
  <c r="D21" i="4"/>
  <c r="D21" i="12" s="1"/>
  <c r="D22" i="4"/>
  <c r="D22" i="12" s="1"/>
  <c r="D23" i="4"/>
  <c r="D23" i="12" s="1"/>
  <c r="E14" i="4"/>
  <c r="E14" i="12" s="1"/>
  <c r="E15" i="4"/>
  <c r="E16"/>
  <c r="E16" i="12" s="1"/>
  <c r="E17" i="4"/>
  <c r="E17" i="12" s="1"/>
  <c r="E18" i="4"/>
  <c r="E18" i="12" s="1"/>
  <c r="E19" i="4"/>
  <c r="E19" i="12" s="1"/>
  <c r="E20" i="4"/>
  <c r="E20" i="12" s="1"/>
  <c r="E21" i="4"/>
  <c r="E21" i="12" s="1"/>
  <c r="E22" i="4"/>
  <c r="E22" i="12" s="1"/>
  <c r="E23" i="4"/>
  <c r="E23" i="12" s="1"/>
  <c r="F14" i="4"/>
  <c r="F15"/>
  <c r="F15" i="12" s="1"/>
  <c r="F16" i="4"/>
  <c r="F16" i="12" s="1"/>
  <c r="F17" i="4"/>
  <c r="F17" i="12" s="1"/>
  <c r="F18" i="4"/>
  <c r="F18" i="12" s="1"/>
  <c r="F19" i="4"/>
  <c r="F19" i="12" s="1"/>
  <c r="F20" i="4"/>
  <c r="F20" i="12" s="1"/>
  <c r="F21" i="4"/>
  <c r="F21" i="12" s="1"/>
  <c r="F22" i="4"/>
  <c r="F22" i="12" s="1"/>
  <c r="F23" i="4"/>
  <c r="F23" i="12" s="1"/>
  <c r="G14" i="4"/>
  <c r="G14" i="12" s="1"/>
  <c r="G15" i="4"/>
  <c r="G16"/>
  <c r="G16" i="12" s="1"/>
  <c r="G17" i="4"/>
  <c r="G17" i="12" s="1"/>
  <c r="G18" i="4"/>
  <c r="G18" i="12" s="1"/>
  <c r="G19" i="4"/>
  <c r="G19" i="12" s="1"/>
  <c r="G20" i="4"/>
  <c r="G20" i="12" s="1"/>
  <c r="G21" i="4"/>
  <c r="G21" i="12" s="1"/>
  <c r="G22" i="4"/>
  <c r="G22" i="12" s="1"/>
  <c r="G23" i="4"/>
  <c r="G23" i="12" s="1"/>
  <c r="H14" i="4"/>
  <c r="H14" i="12" s="1"/>
  <c r="H15" i="4"/>
  <c r="H16"/>
  <c r="H16" i="12" s="1"/>
  <c r="H17" i="4"/>
  <c r="H17" i="12" s="1"/>
  <c r="H18" i="4"/>
  <c r="H18" i="12" s="1"/>
  <c r="H19" i="4"/>
  <c r="H19" i="12" s="1"/>
  <c r="H20" i="4"/>
  <c r="H20" i="12" s="1"/>
  <c r="H21" i="4"/>
  <c r="H21" i="12" s="1"/>
  <c r="H22" i="4"/>
  <c r="H22" i="12" s="1"/>
  <c r="H23" i="4"/>
  <c r="H23" i="12" s="1"/>
  <c r="I14" i="4"/>
  <c r="I14" i="12" s="1"/>
  <c r="I15" i="4"/>
  <c r="I16"/>
  <c r="I16" i="12" s="1"/>
  <c r="I17" i="4"/>
  <c r="I17" i="12" s="1"/>
  <c r="I18" i="4"/>
  <c r="I18" i="12" s="1"/>
  <c r="I19" i="4"/>
  <c r="I19" i="12" s="1"/>
  <c r="I20" i="4"/>
  <c r="I20" i="12" s="1"/>
  <c r="I21" i="4"/>
  <c r="I21" i="12" s="1"/>
  <c r="I22" i="4"/>
  <c r="I22" i="12" s="1"/>
  <c r="I23" i="4"/>
  <c r="I23" i="12" s="1"/>
  <c r="J14" i="4"/>
  <c r="J15"/>
  <c r="J15" i="12" s="1"/>
  <c r="J16" i="4"/>
  <c r="J16" i="12" s="1"/>
  <c r="J17" i="4"/>
  <c r="J17" i="12" s="1"/>
  <c r="J18" i="4"/>
  <c r="J18" i="12" s="1"/>
  <c r="J19" i="4"/>
  <c r="J19" i="12" s="1"/>
  <c r="J20" i="4"/>
  <c r="J20" i="12" s="1"/>
  <c r="J21" i="4"/>
  <c r="J21" i="12" s="1"/>
  <c r="J22" i="4"/>
  <c r="J22" i="12" s="1"/>
  <c r="J23" i="4"/>
  <c r="J23" i="12" s="1"/>
  <c r="K14" i="4"/>
  <c r="K14" i="12" s="1"/>
  <c r="K15" i="4"/>
  <c r="K16"/>
  <c r="K16" i="12" s="1"/>
  <c r="K17" i="4"/>
  <c r="K17" i="12" s="1"/>
  <c r="K18" i="4"/>
  <c r="K18" i="12" s="1"/>
  <c r="K19" i="4"/>
  <c r="K19" i="12" s="1"/>
  <c r="K20" i="4"/>
  <c r="K20" i="12" s="1"/>
  <c r="K21" i="4"/>
  <c r="K21" i="12" s="1"/>
  <c r="K22" i="4"/>
  <c r="K22" i="12" s="1"/>
  <c r="K23" i="4"/>
  <c r="K23" i="12" s="1"/>
  <c r="B14" i="4"/>
  <c r="B14" i="12" s="1"/>
  <c r="B15" i="4"/>
  <c r="B15" i="12" s="1"/>
  <c r="B16" i="4"/>
  <c r="B16" i="12" s="1"/>
  <c r="B17" i="4"/>
  <c r="B19"/>
  <c r="B19" i="12" s="1"/>
  <c r="B20" i="4"/>
  <c r="B20" i="12" s="1"/>
  <c r="B21" i="4"/>
  <c r="B21" i="12" s="1"/>
  <c r="B22" i="4"/>
  <c r="B22" i="12" s="1"/>
  <c r="B23" i="4"/>
  <c r="B23" i="12" s="1"/>
  <c r="C24" i="4"/>
  <c r="C25"/>
  <c r="C25" i="12" s="1"/>
  <c r="C26" i="4"/>
  <c r="C26" i="12" s="1"/>
  <c r="C27" i="4"/>
  <c r="C27" i="12" s="1"/>
  <c r="C28" i="4"/>
  <c r="C28" i="12" s="1"/>
  <c r="C29" i="4"/>
  <c r="C29" i="12" s="1"/>
  <c r="D24" i="4"/>
  <c r="D25"/>
  <c r="D25" i="12" s="1"/>
  <c r="D26" i="4"/>
  <c r="D26" i="12" s="1"/>
  <c r="D27" i="4"/>
  <c r="D27" i="12" s="1"/>
  <c r="D28" i="4"/>
  <c r="D28" i="12" s="1"/>
  <c r="D29" i="4"/>
  <c r="D29" i="12" s="1"/>
  <c r="E24" i="4"/>
  <c r="E25"/>
  <c r="E25" i="12" s="1"/>
  <c r="E26" i="4"/>
  <c r="E26" i="12" s="1"/>
  <c r="E27" i="4"/>
  <c r="E27" i="12" s="1"/>
  <c r="E28" i="4"/>
  <c r="E28" i="12" s="1"/>
  <c r="E29" i="4"/>
  <c r="E29" i="12" s="1"/>
  <c r="F24" i="4"/>
  <c r="F25"/>
  <c r="F25" i="12" s="1"/>
  <c r="F26" i="4"/>
  <c r="F26" i="12" s="1"/>
  <c r="F27" i="4"/>
  <c r="F27" i="12" s="1"/>
  <c r="F28" i="4"/>
  <c r="F28" i="12" s="1"/>
  <c r="F29" i="4"/>
  <c r="F29" i="12" s="1"/>
  <c r="G24" i="4"/>
  <c r="G25"/>
  <c r="G25" i="12" s="1"/>
  <c r="G26" i="4"/>
  <c r="G26" i="12" s="1"/>
  <c r="G27" i="4"/>
  <c r="G27" i="12" s="1"/>
  <c r="G28" i="4"/>
  <c r="G28" i="12" s="1"/>
  <c r="G29" i="4"/>
  <c r="G29" i="12" s="1"/>
  <c r="H24" i="4"/>
  <c r="H25"/>
  <c r="H25" i="12" s="1"/>
  <c r="H26" i="4"/>
  <c r="H26" i="12" s="1"/>
  <c r="H27" i="4"/>
  <c r="H27" i="12" s="1"/>
  <c r="H28" i="4"/>
  <c r="H28" i="12" s="1"/>
  <c r="H29" i="4"/>
  <c r="H29" i="12" s="1"/>
  <c r="I24" i="4"/>
  <c r="I25"/>
  <c r="I25" i="12" s="1"/>
  <c r="I26" i="4"/>
  <c r="I26" i="12" s="1"/>
  <c r="I27" i="4"/>
  <c r="I27" i="12" s="1"/>
  <c r="I28" i="4"/>
  <c r="I28" i="12" s="1"/>
  <c r="I29" i="4"/>
  <c r="I29" i="12" s="1"/>
  <c r="J24" i="4"/>
  <c r="J25"/>
  <c r="J25" i="12" s="1"/>
  <c r="J26" i="4"/>
  <c r="J26" i="12" s="1"/>
  <c r="J27" i="4"/>
  <c r="J27" i="12" s="1"/>
  <c r="J28" i="4"/>
  <c r="J28" i="12" s="1"/>
  <c r="J29" i="4"/>
  <c r="J29" i="12" s="1"/>
  <c r="K24" i="4"/>
  <c r="K25"/>
  <c r="K25" i="12" s="1"/>
  <c r="K26" i="4"/>
  <c r="K26" i="12" s="1"/>
  <c r="K27" i="4"/>
  <c r="K27" i="12" s="1"/>
  <c r="K28" i="4"/>
  <c r="K28" i="12" s="1"/>
  <c r="K29" i="4"/>
  <c r="K29" i="12" s="1"/>
  <c r="B24" i="4"/>
  <c r="B25"/>
  <c r="B25" i="12" s="1"/>
  <c r="B26" i="4"/>
  <c r="B26" i="12" s="1"/>
  <c r="B27" i="4"/>
  <c r="B27" i="12" s="1"/>
  <c r="B28" i="4"/>
  <c r="B28" i="12" s="1"/>
  <c r="B29" i="4"/>
  <c r="B29" i="12" s="1"/>
  <c r="B29" i="42"/>
  <c r="E29"/>
  <c r="I29"/>
  <c r="C24"/>
  <c r="E24"/>
  <c r="K24"/>
  <c r="C13" i="68"/>
  <c r="C4"/>
  <c r="D13"/>
  <c r="D4"/>
  <c r="D37" s="1"/>
  <c r="E13"/>
  <c r="E4"/>
  <c r="E37" s="1"/>
  <c r="F13"/>
  <c r="F4"/>
  <c r="F37" s="1"/>
  <c r="G13"/>
  <c r="G4"/>
  <c r="G37" s="1"/>
  <c r="H13"/>
  <c r="H4"/>
  <c r="H37" s="1"/>
  <c r="I13"/>
  <c r="I4"/>
  <c r="J13"/>
  <c r="J4"/>
  <c r="K13"/>
  <c r="K4"/>
  <c r="K37" s="1"/>
  <c r="C23"/>
  <c r="D23"/>
  <c r="E23"/>
  <c r="F23"/>
  <c r="G23"/>
  <c r="H23"/>
  <c r="I23"/>
  <c r="J23"/>
  <c r="K23"/>
  <c r="C14"/>
  <c r="D14"/>
  <c r="E14"/>
  <c r="F14"/>
  <c r="G14"/>
  <c r="H14"/>
  <c r="I14"/>
  <c r="J14"/>
  <c r="K14"/>
  <c r="C29"/>
  <c r="C24"/>
  <c r="D29"/>
  <c r="D24"/>
  <c r="D36" s="1"/>
  <c r="E29"/>
  <c r="E24"/>
  <c r="E36" s="1"/>
  <c r="F29"/>
  <c r="F24"/>
  <c r="F36" s="1"/>
  <c r="G29"/>
  <c r="G24"/>
  <c r="G36" s="1"/>
  <c r="H29"/>
  <c r="H24"/>
  <c r="H36" s="1"/>
  <c r="I29"/>
  <c r="I24"/>
  <c r="J29"/>
  <c r="J24"/>
  <c r="K29"/>
  <c r="K24"/>
  <c r="K36" s="1"/>
  <c r="B29"/>
  <c r="B4"/>
  <c r="B24"/>
  <c r="B23"/>
  <c r="B14"/>
  <c r="B13"/>
  <c r="L13" i="41"/>
  <c r="K29"/>
  <c r="K4"/>
  <c r="J29"/>
  <c r="J4"/>
  <c r="I29"/>
  <c r="I4"/>
  <c r="I37" s="1"/>
  <c r="H29"/>
  <c r="H4"/>
  <c r="G29"/>
  <c r="G4"/>
  <c r="F29"/>
  <c r="F4"/>
  <c r="E29"/>
  <c r="E4"/>
  <c r="D29"/>
  <c r="D4"/>
  <c r="C29"/>
  <c r="C4"/>
  <c r="B29"/>
  <c r="B4"/>
  <c r="K24"/>
  <c r="K36" s="1"/>
  <c r="J24"/>
  <c r="I24"/>
  <c r="I36" s="1"/>
  <c r="H24"/>
  <c r="G24"/>
  <c r="F24"/>
  <c r="E24"/>
  <c r="E36" s="1"/>
  <c r="D24"/>
  <c r="C24"/>
  <c r="C36" s="1"/>
  <c r="B24"/>
  <c r="K23"/>
  <c r="K14"/>
  <c r="J23"/>
  <c r="J14"/>
  <c r="I23"/>
  <c r="I14"/>
  <c r="H23"/>
  <c r="H14"/>
  <c r="G23"/>
  <c r="G14"/>
  <c r="G14" i="28" s="1"/>
  <c r="F23" i="41"/>
  <c r="F14"/>
  <c r="E23"/>
  <c r="E14"/>
  <c r="D23"/>
  <c r="D14"/>
  <c r="C23"/>
  <c r="C14"/>
  <c r="B23"/>
  <c r="B14"/>
  <c r="K13"/>
  <c r="J13"/>
  <c r="I13"/>
  <c r="H13"/>
  <c r="G13"/>
  <c r="F13"/>
  <c r="E13"/>
  <c r="D13"/>
  <c r="C13"/>
  <c r="B13"/>
  <c r="O4" i="67"/>
  <c r="L4" i="68" s="1"/>
  <c r="O14" i="67"/>
  <c r="L14" i="68" s="1"/>
  <c r="N35" i="67"/>
  <c r="L35"/>
  <c r="K35"/>
  <c r="J35"/>
  <c r="I35"/>
  <c r="H35"/>
  <c r="G35"/>
  <c r="F35"/>
  <c r="E35"/>
  <c r="D35"/>
  <c r="C35"/>
  <c r="B35"/>
  <c r="N34"/>
  <c r="L34"/>
  <c r="K34"/>
  <c r="J34"/>
  <c r="I34"/>
  <c r="H34"/>
  <c r="G34"/>
  <c r="F34"/>
  <c r="E34"/>
  <c r="D34"/>
  <c r="C34"/>
  <c r="B34"/>
  <c r="O13"/>
  <c r="L13" i="68" s="1"/>
  <c r="N33" i="67"/>
  <c r="M33"/>
  <c r="L33"/>
  <c r="K33"/>
  <c r="J33"/>
  <c r="I33"/>
  <c r="H33"/>
  <c r="G33"/>
  <c r="F33"/>
  <c r="E33"/>
  <c r="D33"/>
  <c r="C33"/>
  <c r="B33"/>
  <c r="G35" i="1"/>
  <c r="L35" i="104"/>
  <c r="C33" i="101"/>
  <c r="D33"/>
  <c r="E33"/>
  <c r="F33"/>
  <c r="G33"/>
  <c r="H33"/>
  <c r="I33"/>
  <c r="J33"/>
  <c r="K33"/>
  <c r="L33"/>
  <c r="M33"/>
  <c r="N33"/>
  <c r="O33"/>
  <c r="C34"/>
  <c r="D34"/>
  <c r="E34"/>
  <c r="F34"/>
  <c r="G34"/>
  <c r="H34"/>
  <c r="I34"/>
  <c r="J34"/>
  <c r="K34"/>
  <c r="L34"/>
  <c r="M34"/>
  <c r="N34"/>
  <c r="O34"/>
  <c r="C35"/>
  <c r="D35"/>
  <c r="E35"/>
  <c r="F35"/>
  <c r="G35"/>
  <c r="H35"/>
  <c r="I35"/>
  <c r="J35"/>
  <c r="K35"/>
  <c r="L35"/>
  <c r="M35"/>
  <c r="N35"/>
  <c r="O35"/>
  <c r="M35" i="13"/>
  <c r="C33"/>
  <c r="D33"/>
  <c r="E33"/>
  <c r="F33"/>
  <c r="G33"/>
  <c r="H33"/>
  <c r="I33"/>
  <c r="J33"/>
  <c r="K33"/>
  <c r="L33"/>
  <c r="M33"/>
  <c r="N33"/>
  <c r="C34"/>
  <c r="D34"/>
  <c r="E34"/>
  <c r="F34"/>
  <c r="G34"/>
  <c r="H34"/>
  <c r="I34"/>
  <c r="J34"/>
  <c r="K34"/>
  <c r="L34"/>
  <c r="M34"/>
  <c r="N34"/>
  <c r="C35"/>
  <c r="D35"/>
  <c r="E35"/>
  <c r="F35"/>
  <c r="G35"/>
  <c r="H35"/>
  <c r="I35"/>
  <c r="J35"/>
  <c r="K35"/>
  <c r="L35"/>
  <c r="N35"/>
  <c r="C33" i="2"/>
  <c r="D33"/>
  <c r="E33"/>
  <c r="F33"/>
  <c r="G33"/>
  <c r="H33"/>
  <c r="I33"/>
  <c r="J33"/>
  <c r="K33"/>
  <c r="L33"/>
  <c r="M33"/>
  <c r="N33"/>
  <c r="O13"/>
  <c r="B14" i="95" s="1"/>
  <c r="O4" i="2"/>
  <c r="C34"/>
  <c r="D34"/>
  <c r="E34"/>
  <c r="F34"/>
  <c r="G34"/>
  <c r="H34"/>
  <c r="I34"/>
  <c r="J34"/>
  <c r="K34"/>
  <c r="L34"/>
  <c r="N34"/>
  <c r="C35"/>
  <c r="D35"/>
  <c r="E35"/>
  <c r="F35"/>
  <c r="G35"/>
  <c r="H35"/>
  <c r="I35"/>
  <c r="J35"/>
  <c r="K35"/>
  <c r="L35"/>
  <c r="N35"/>
  <c r="O14"/>
  <c r="L14" i="41" s="1"/>
  <c r="L14" i="28" s="1"/>
  <c r="B35" i="2"/>
  <c r="B34"/>
  <c r="B33"/>
  <c r="L35" i="103"/>
  <c r="K35"/>
  <c r="J35"/>
  <c r="I35"/>
  <c r="H35"/>
  <c r="G35"/>
  <c r="F35"/>
  <c r="E35"/>
  <c r="D35"/>
  <c r="C35"/>
  <c r="B35"/>
  <c r="L34"/>
  <c r="K34"/>
  <c r="J34"/>
  <c r="I34"/>
  <c r="H34"/>
  <c r="G34"/>
  <c r="F34"/>
  <c r="E34"/>
  <c r="D34"/>
  <c r="C34"/>
  <c r="B34"/>
  <c r="L33"/>
  <c r="K33"/>
  <c r="J33"/>
  <c r="I33"/>
  <c r="H33"/>
  <c r="G33"/>
  <c r="F33"/>
  <c r="E33"/>
  <c r="D33"/>
  <c r="C33"/>
  <c r="B33"/>
  <c r="C33" i="1"/>
  <c r="D33"/>
  <c r="E33"/>
  <c r="F33"/>
  <c r="G33"/>
  <c r="H33"/>
  <c r="I33"/>
  <c r="J33"/>
  <c r="K33"/>
  <c r="L33"/>
  <c r="C34"/>
  <c r="D34"/>
  <c r="E34"/>
  <c r="F34"/>
  <c r="G34"/>
  <c r="H34"/>
  <c r="I34"/>
  <c r="J34"/>
  <c r="K34"/>
  <c r="L34"/>
  <c r="C35"/>
  <c r="D35"/>
  <c r="E35"/>
  <c r="F35"/>
  <c r="H35"/>
  <c r="I35"/>
  <c r="J35"/>
  <c r="K35"/>
  <c r="L35"/>
  <c r="B35"/>
  <c r="B34"/>
  <c r="B33"/>
  <c r="C33" i="104"/>
  <c r="D33"/>
  <c r="E33"/>
  <c r="F33"/>
  <c r="G33"/>
  <c r="H33"/>
  <c r="I33"/>
  <c r="J33"/>
  <c r="K33"/>
  <c r="L33"/>
  <c r="C34"/>
  <c r="D34"/>
  <c r="E34"/>
  <c r="F34"/>
  <c r="G34"/>
  <c r="H34"/>
  <c r="I34"/>
  <c r="J34"/>
  <c r="K34"/>
  <c r="L34"/>
  <c r="C35"/>
  <c r="D35"/>
  <c r="E35"/>
  <c r="F35"/>
  <c r="G35"/>
  <c r="H35"/>
  <c r="I35"/>
  <c r="J35"/>
  <c r="K35"/>
  <c r="B35"/>
  <c r="B34"/>
  <c r="B33"/>
  <c r="B35" i="101"/>
  <c r="B34"/>
  <c r="B33"/>
  <c r="B35" i="13"/>
  <c r="B34"/>
  <c r="O13"/>
  <c r="O4"/>
  <c r="B33"/>
  <c r="G48" i="95"/>
  <c r="B5" i="41"/>
  <c r="C5"/>
  <c r="D5"/>
  <c r="E5"/>
  <c r="F5"/>
  <c r="G5"/>
  <c r="H5"/>
  <c r="I5"/>
  <c r="J5"/>
  <c r="K5"/>
  <c r="O5" i="2"/>
  <c r="B6" i="95" s="1"/>
  <c r="B6" i="41"/>
  <c r="C6"/>
  <c r="D6"/>
  <c r="E6"/>
  <c r="F6"/>
  <c r="G6"/>
  <c r="H6"/>
  <c r="I6"/>
  <c r="J6"/>
  <c r="K6"/>
  <c r="O6" i="2"/>
  <c r="P6" s="1"/>
  <c r="B7" i="41"/>
  <c r="C7"/>
  <c r="D7"/>
  <c r="E7"/>
  <c r="E7" i="7" s="1"/>
  <c r="F7" i="41"/>
  <c r="G7"/>
  <c r="H7"/>
  <c r="I7"/>
  <c r="J7"/>
  <c r="K7"/>
  <c r="O7" i="2"/>
  <c r="P7" s="1"/>
  <c r="B8" i="41"/>
  <c r="C8"/>
  <c r="D8"/>
  <c r="E8"/>
  <c r="F8"/>
  <c r="G8"/>
  <c r="H8"/>
  <c r="I8"/>
  <c r="I8" i="7" s="1"/>
  <c r="J8" i="41"/>
  <c r="K8"/>
  <c r="O8" i="2"/>
  <c r="P8" s="1"/>
  <c r="B9" i="41"/>
  <c r="C9"/>
  <c r="D9"/>
  <c r="E9"/>
  <c r="F9"/>
  <c r="G9"/>
  <c r="H9"/>
  <c r="I9"/>
  <c r="J9"/>
  <c r="K9"/>
  <c r="O9" i="2"/>
  <c r="B10" i="96" s="1"/>
  <c r="B10" i="41"/>
  <c r="C10"/>
  <c r="D10"/>
  <c r="E10"/>
  <c r="F10"/>
  <c r="G10"/>
  <c r="H10"/>
  <c r="I10"/>
  <c r="J10"/>
  <c r="K10"/>
  <c r="O10" i="2"/>
  <c r="B11" i="95" s="1"/>
  <c r="B11" i="41"/>
  <c r="C11"/>
  <c r="D11"/>
  <c r="E11"/>
  <c r="F11"/>
  <c r="G11"/>
  <c r="H11"/>
  <c r="I11"/>
  <c r="J11"/>
  <c r="K11"/>
  <c r="O11" i="2"/>
  <c r="P11" s="1"/>
  <c r="B12" i="41"/>
  <c r="C12"/>
  <c r="D12"/>
  <c r="E12"/>
  <c r="E12" i="7" s="1"/>
  <c r="F12" i="41"/>
  <c r="G12"/>
  <c r="H12"/>
  <c r="I12"/>
  <c r="J12"/>
  <c r="K12"/>
  <c r="O12" i="2"/>
  <c r="L12" i="41" s="1"/>
  <c r="B15"/>
  <c r="C15"/>
  <c r="D15"/>
  <c r="E15"/>
  <c r="F15"/>
  <c r="G15"/>
  <c r="H15"/>
  <c r="I15"/>
  <c r="J15"/>
  <c r="K15"/>
  <c r="O15" i="2"/>
  <c r="L15" i="41" s="1"/>
  <c r="B16"/>
  <c r="C16"/>
  <c r="D16"/>
  <c r="E16"/>
  <c r="F16"/>
  <c r="G16"/>
  <c r="H16"/>
  <c r="I16"/>
  <c r="J16"/>
  <c r="K16"/>
  <c r="O16" i="2"/>
  <c r="L16" i="41" s="1"/>
  <c r="B17"/>
  <c r="C17"/>
  <c r="D17"/>
  <c r="E17"/>
  <c r="F17"/>
  <c r="G17"/>
  <c r="H17"/>
  <c r="I17"/>
  <c r="J17"/>
  <c r="K17"/>
  <c r="O17" i="2"/>
  <c r="B18" i="96" s="1"/>
  <c r="B18" i="41"/>
  <c r="C18"/>
  <c r="D18"/>
  <c r="E18"/>
  <c r="F18"/>
  <c r="G18"/>
  <c r="H18"/>
  <c r="I18"/>
  <c r="J18"/>
  <c r="K18"/>
  <c r="B19"/>
  <c r="C19"/>
  <c r="D19"/>
  <c r="E19"/>
  <c r="F19"/>
  <c r="G19"/>
  <c r="H19"/>
  <c r="I19"/>
  <c r="J19"/>
  <c r="K19"/>
  <c r="B20"/>
  <c r="C20"/>
  <c r="D20"/>
  <c r="E20"/>
  <c r="F20"/>
  <c r="G20"/>
  <c r="H20"/>
  <c r="I20"/>
  <c r="J20"/>
  <c r="K20"/>
  <c r="B21"/>
  <c r="C21"/>
  <c r="D21"/>
  <c r="E21"/>
  <c r="F21"/>
  <c r="G21"/>
  <c r="H21"/>
  <c r="I21"/>
  <c r="J21"/>
  <c r="K21"/>
  <c r="B22"/>
  <c r="C22"/>
  <c r="D22"/>
  <c r="E22"/>
  <c r="E22" i="7" s="1"/>
  <c r="F22" i="41"/>
  <c r="G22"/>
  <c r="H22"/>
  <c r="I22"/>
  <c r="I22" i="7" s="1"/>
  <c r="J22" i="41"/>
  <c r="K22"/>
  <c r="C25" i="42"/>
  <c r="G25"/>
  <c r="K25"/>
  <c r="B25" i="41"/>
  <c r="C25"/>
  <c r="D25"/>
  <c r="E25"/>
  <c r="F25"/>
  <c r="G25"/>
  <c r="H25"/>
  <c r="I25"/>
  <c r="J25"/>
  <c r="K25"/>
  <c r="C26" i="42"/>
  <c r="B26" i="41"/>
  <c r="C26"/>
  <c r="D26"/>
  <c r="E26"/>
  <c r="F26"/>
  <c r="G26"/>
  <c r="H26"/>
  <c r="I26"/>
  <c r="J26"/>
  <c r="K26"/>
  <c r="B27" i="42"/>
  <c r="F27"/>
  <c r="H27"/>
  <c r="B27" i="41"/>
  <c r="C27"/>
  <c r="D27"/>
  <c r="E27"/>
  <c r="F27"/>
  <c r="G27"/>
  <c r="H27"/>
  <c r="I27"/>
  <c r="J27"/>
  <c r="K27"/>
  <c r="G28" i="42"/>
  <c r="I28"/>
  <c r="B28" i="41"/>
  <c r="C28"/>
  <c r="D28"/>
  <c r="E28"/>
  <c r="F28"/>
  <c r="G28"/>
  <c r="H28"/>
  <c r="I28"/>
  <c r="J28"/>
  <c r="K28"/>
  <c r="A56" i="100"/>
  <c r="A55"/>
  <c r="A54"/>
  <c r="E5" i="46"/>
  <c r="K5"/>
  <c r="C6"/>
  <c r="K6"/>
  <c r="B7"/>
  <c r="F7"/>
  <c r="K9"/>
  <c r="E10"/>
  <c r="B11"/>
  <c r="F11"/>
  <c r="C13"/>
  <c r="K13"/>
  <c r="G14"/>
  <c r="D18"/>
  <c r="I18"/>
  <c r="J20"/>
  <c r="C22"/>
  <c r="G22"/>
  <c r="K22"/>
  <c r="C24"/>
  <c r="H24"/>
  <c r="B22" i="106"/>
  <c r="B22" i="108" s="1"/>
  <c r="B30" i="106"/>
  <c r="B42"/>
  <c r="B26"/>
  <c r="B38"/>
  <c r="E22" i="107"/>
  <c r="B22"/>
  <c r="I22"/>
  <c r="C23"/>
  <c r="B23"/>
  <c r="F23"/>
  <c r="G23"/>
  <c r="C24"/>
  <c r="B24"/>
  <c r="D24"/>
  <c r="G24"/>
  <c r="H24"/>
  <c r="E26"/>
  <c r="B26"/>
  <c r="I26"/>
  <c r="C27"/>
  <c r="C26" i="108" s="1"/>
  <c r="B27" i="107"/>
  <c r="B26" i="108" s="1"/>
  <c r="F27" i="107"/>
  <c r="G27"/>
  <c r="C28"/>
  <c r="B28"/>
  <c r="D28"/>
  <c r="G28"/>
  <c r="H28"/>
  <c r="E30"/>
  <c r="B30"/>
  <c r="I30"/>
  <c r="C31"/>
  <c r="B31"/>
  <c r="B30" i="108" s="1"/>
  <c r="F31" i="107"/>
  <c r="G31"/>
  <c r="C32"/>
  <c r="C31" i="108" s="1"/>
  <c r="B32" i="107"/>
  <c r="D32"/>
  <c r="G32"/>
  <c r="H32"/>
  <c r="E34"/>
  <c r="B34"/>
  <c r="I34"/>
  <c r="C35"/>
  <c r="B35"/>
  <c r="B34" i="108" s="1"/>
  <c r="F35" i="107"/>
  <c r="G35"/>
  <c r="C36"/>
  <c r="C35" i="108" s="1"/>
  <c r="B36" i="107"/>
  <c r="D36"/>
  <c r="G36"/>
  <c r="H36"/>
  <c r="E38"/>
  <c r="B38"/>
  <c r="I38"/>
  <c r="C39"/>
  <c r="B39"/>
  <c r="B38" i="108" s="1"/>
  <c r="F39" i="107"/>
  <c r="G39"/>
  <c r="C40"/>
  <c r="C39" i="108" s="1"/>
  <c r="B40" i="107"/>
  <c r="D40"/>
  <c r="G40"/>
  <c r="H40"/>
  <c r="E42"/>
  <c r="E41" i="108" s="1"/>
  <c r="B42" i="107"/>
  <c r="I42"/>
  <c r="C43"/>
  <c r="B43"/>
  <c r="B42" i="108" s="1"/>
  <c r="F43" i="107"/>
  <c r="G43"/>
  <c r="C44"/>
  <c r="B44"/>
  <c r="D44"/>
  <c r="G44"/>
  <c r="H44"/>
  <c r="E46"/>
  <c r="B46"/>
  <c r="I46"/>
  <c r="B21"/>
  <c r="F21"/>
  <c r="F20" i="108" s="1"/>
  <c r="D22" i="107"/>
  <c r="E23"/>
  <c r="F24"/>
  <c r="B25"/>
  <c r="C25"/>
  <c r="D26"/>
  <c r="E27"/>
  <c r="F28"/>
  <c r="F27" i="108" s="1"/>
  <c r="B29" i="107"/>
  <c r="C29"/>
  <c r="D30"/>
  <c r="E31"/>
  <c r="F32"/>
  <c r="B33"/>
  <c r="C33"/>
  <c r="D34"/>
  <c r="D33" i="108" s="1"/>
  <c r="E35" i="107"/>
  <c r="F36"/>
  <c r="B37"/>
  <c r="C37"/>
  <c r="D38"/>
  <c r="E39"/>
  <c r="F40"/>
  <c r="B41"/>
  <c r="C41"/>
  <c r="D42"/>
  <c r="E43"/>
  <c r="F44"/>
  <c r="B45"/>
  <c r="C45"/>
  <c r="C44" i="108" s="1"/>
  <c r="D46" i="107"/>
  <c r="E21" i="106"/>
  <c r="E21" i="108" s="1"/>
  <c r="B21" i="106"/>
  <c r="B21" i="108" s="1"/>
  <c r="F21" i="106"/>
  <c r="I21"/>
  <c r="I21" i="108" s="1"/>
  <c r="D22" i="106"/>
  <c r="D22" i="108" s="1"/>
  <c r="G22" i="106"/>
  <c r="G22" i="108" s="1"/>
  <c r="H22" i="106"/>
  <c r="F24"/>
  <c r="B24"/>
  <c r="B24" i="108" s="1"/>
  <c r="B25" i="106"/>
  <c r="D25"/>
  <c r="G25"/>
  <c r="H25"/>
  <c r="H25" i="108" s="1"/>
  <c r="E26" i="106"/>
  <c r="F26"/>
  <c r="I26"/>
  <c r="D28"/>
  <c r="B28"/>
  <c r="B28" i="108" s="1"/>
  <c r="H28" i="106"/>
  <c r="E29"/>
  <c r="B29"/>
  <c r="B29" i="108" s="1"/>
  <c r="F29" i="106"/>
  <c r="F29" i="108" s="1"/>
  <c r="I29" i="106"/>
  <c r="I29" i="108" s="1"/>
  <c r="D30" i="106"/>
  <c r="G30"/>
  <c r="G30" i="108" s="1"/>
  <c r="H30" i="106"/>
  <c r="F32"/>
  <c r="B32"/>
  <c r="B32" i="108" s="1"/>
  <c r="B33" i="106"/>
  <c r="B33" i="108" s="1"/>
  <c r="D33" i="106"/>
  <c r="G33"/>
  <c r="H33"/>
  <c r="H33" i="108" s="1"/>
  <c r="E34" i="106"/>
  <c r="E34" i="108" s="1"/>
  <c r="B34" i="106"/>
  <c r="F34"/>
  <c r="I34"/>
  <c r="D36"/>
  <c r="D36" i="108" s="1"/>
  <c r="B36" i="106"/>
  <c r="H36"/>
  <c r="E37"/>
  <c r="B37"/>
  <c r="B37" i="108" s="1"/>
  <c r="F37" i="106"/>
  <c r="I37"/>
  <c r="I37" i="108" s="1"/>
  <c r="D38" i="106"/>
  <c r="G38"/>
  <c r="G38" i="108" s="1"/>
  <c r="H38" i="106"/>
  <c r="H38" i="108" s="1"/>
  <c r="E40" i="106"/>
  <c r="B40"/>
  <c r="I40"/>
  <c r="B41"/>
  <c r="B41" i="108" s="1"/>
  <c r="F41" i="106"/>
  <c r="G41"/>
  <c r="D42"/>
  <c r="D42" i="108" s="1"/>
  <c r="E42" i="106"/>
  <c r="E42" i="108" s="1"/>
  <c r="H42" i="106"/>
  <c r="I42"/>
  <c r="B44"/>
  <c r="B44" i="108" s="1"/>
  <c r="G44" i="106"/>
  <c r="D45"/>
  <c r="B45"/>
  <c r="B45" i="108" s="1"/>
  <c r="E45" i="106"/>
  <c r="E45" i="108" s="1"/>
  <c r="H45" i="106"/>
  <c r="F20"/>
  <c r="B20"/>
  <c r="B20" i="108" s="1"/>
  <c r="E20" i="106"/>
  <c r="E20" i="108" s="1"/>
  <c r="D21" i="106"/>
  <c r="D21" i="108" s="1"/>
  <c r="F22" i="106"/>
  <c r="B23"/>
  <c r="D23"/>
  <c r="D23" i="108" s="1"/>
  <c r="E24" i="106"/>
  <c r="F25"/>
  <c r="D26"/>
  <c r="B27"/>
  <c r="B27" i="108" s="1"/>
  <c r="F27" i="106"/>
  <c r="D29"/>
  <c r="F30"/>
  <c r="F30" i="108" s="1"/>
  <c r="B31" i="106"/>
  <c r="B31" i="108" s="1"/>
  <c r="D31" i="106"/>
  <c r="D31" i="108" s="1"/>
  <c r="E32" i="106"/>
  <c r="F33"/>
  <c r="B35"/>
  <c r="B35" i="108" s="1"/>
  <c r="F35" i="106"/>
  <c r="F35" i="108" s="1"/>
  <c r="D37" i="106"/>
  <c r="F38"/>
  <c r="F38" i="108" s="1"/>
  <c r="B39" i="106"/>
  <c r="B39" i="108" s="1"/>
  <c r="D40" i="106"/>
  <c r="D40" i="108" s="1"/>
  <c r="E41" i="106"/>
  <c r="G42"/>
  <c r="G42" i="108" s="1"/>
  <c r="B43" i="106"/>
  <c r="B43" i="108" s="1"/>
  <c r="E43" i="106"/>
  <c r="F44"/>
  <c r="F43"/>
  <c r="H39"/>
  <c r="H39" i="108" s="1"/>
  <c r="E31" i="106"/>
  <c r="G27"/>
  <c r="I23"/>
  <c r="H45" i="107"/>
  <c r="D41"/>
  <c r="H37"/>
  <c r="D33"/>
  <c r="H29"/>
  <c r="H28" i="108" s="1"/>
  <c r="G20" i="106"/>
  <c r="D44"/>
  <c r="F40"/>
  <c r="E39"/>
  <c r="E39" i="108" s="1"/>
  <c r="I36" i="106"/>
  <c r="H35"/>
  <c r="D35"/>
  <c r="D35" i="108" s="1"/>
  <c r="G32" i="106"/>
  <c r="G32" i="108" s="1"/>
  <c r="F31" i="106"/>
  <c r="I28"/>
  <c r="H27"/>
  <c r="D27"/>
  <c r="D27" i="108" s="1"/>
  <c r="G24" i="106"/>
  <c r="H21" i="107"/>
  <c r="F46"/>
  <c r="E45"/>
  <c r="I41"/>
  <c r="I37"/>
  <c r="F34"/>
  <c r="E33"/>
  <c r="E32" i="108" s="1"/>
  <c r="I29" i="107"/>
  <c r="F26"/>
  <c r="E25"/>
  <c r="H20" i="106"/>
  <c r="H20" i="108" s="1"/>
  <c r="D20" i="106"/>
  <c r="F45"/>
  <c r="F45" i="108" s="1"/>
  <c r="I44" i="106"/>
  <c r="E44"/>
  <c r="E44" i="108" s="1"/>
  <c r="H43" i="106"/>
  <c r="H43" i="108" s="1"/>
  <c r="D43" i="106"/>
  <c r="F42"/>
  <c r="F42" i="108" s="1"/>
  <c r="H41" i="106"/>
  <c r="D41"/>
  <c r="G40"/>
  <c r="F39"/>
  <c r="I38"/>
  <c r="I38" i="108" s="1"/>
  <c r="E38" i="106"/>
  <c r="E38" i="108" s="1"/>
  <c r="G37" i="106"/>
  <c r="F36"/>
  <c r="F36" i="108" s="1"/>
  <c r="I35" i="106"/>
  <c r="I35" i="108" s="1"/>
  <c r="E35" i="106"/>
  <c r="G34"/>
  <c r="I33"/>
  <c r="I33" i="108" s="1"/>
  <c r="E33" i="106"/>
  <c r="E33" i="108" s="1"/>
  <c r="H32" i="106"/>
  <c r="H32" i="108" s="1"/>
  <c r="D32" i="106"/>
  <c r="G31"/>
  <c r="G31" i="108" s="1"/>
  <c r="I30" i="106"/>
  <c r="I30" i="108" s="1"/>
  <c r="E30" i="106"/>
  <c r="G29"/>
  <c r="F28"/>
  <c r="I27"/>
  <c r="E27"/>
  <c r="G26"/>
  <c r="I25"/>
  <c r="I25" i="108" s="1"/>
  <c r="E25" i="106"/>
  <c r="E25" i="108" s="1"/>
  <c r="H24" i="106"/>
  <c r="D24"/>
  <c r="G23"/>
  <c r="G23" i="108" s="1"/>
  <c r="I22" i="106"/>
  <c r="I22" i="108" s="1"/>
  <c r="E22" i="106"/>
  <c r="E22" i="108" s="1"/>
  <c r="G21" i="106"/>
  <c r="I21" i="107"/>
  <c r="I20" i="108" s="1"/>
  <c r="E21" i="107"/>
  <c r="G46"/>
  <c r="C46"/>
  <c r="C45" i="108" s="1"/>
  <c r="F45" i="107"/>
  <c r="I44"/>
  <c r="E44"/>
  <c r="H43"/>
  <c r="D43"/>
  <c r="G42"/>
  <c r="G41" i="108" s="1"/>
  <c r="C42" i="107"/>
  <c r="F41"/>
  <c r="I40"/>
  <c r="E40"/>
  <c r="H39"/>
  <c r="D39"/>
  <c r="G38"/>
  <c r="G37" i="108" s="1"/>
  <c r="C38" i="107"/>
  <c r="C37" i="108" s="1"/>
  <c r="F37" i="107"/>
  <c r="I36"/>
  <c r="E36"/>
  <c r="H35"/>
  <c r="H34" i="108" s="1"/>
  <c r="D35" i="107"/>
  <c r="G34"/>
  <c r="C34"/>
  <c r="C33" i="108" s="1"/>
  <c r="F33" i="107"/>
  <c r="F32" i="108" s="1"/>
  <c r="I32" i="107"/>
  <c r="E32"/>
  <c r="H31"/>
  <c r="D31"/>
  <c r="D30" i="108" s="1"/>
  <c r="G30" i="107"/>
  <c r="C30"/>
  <c r="F29"/>
  <c r="I28"/>
  <c r="E28"/>
  <c r="H27"/>
  <c r="D27"/>
  <c r="G26"/>
  <c r="C26"/>
  <c r="F25"/>
  <c r="I24"/>
  <c r="E24"/>
  <c r="H23"/>
  <c r="H22" i="108" s="1"/>
  <c r="D23" i="107"/>
  <c r="G22"/>
  <c r="C22"/>
  <c r="C21" i="108" s="1"/>
  <c r="D39" i="106"/>
  <c r="G35"/>
  <c r="I31"/>
  <c r="I31" i="108" s="1"/>
  <c r="E23" i="106"/>
  <c r="E23" i="108" s="1"/>
  <c r="G21" i="107"/>
  <c r="D45"/>
  <c r="H41"/>
  <c r="H40" i="108" s="1"/>
  <c r="D37" i="107"/>
  <c r="H33"/>
  <c r="D29"/>
  <c r="H25"/>
  <c r="D25"/>
  <c r="D24" i="108" s="1"/>
  <c r="H44" i="106"/>
  <c r="G43"/>
  <c r="I39"/>
  <c r="I39" i="108" s="1"/>
  <c r="E36" i="106"/>
  <c r="E28"/>
  <c r="F23"/>
  <c r="D21" i="107"/>
  <c r="I45"/>
  <c r="F42"/>
  <c r="E41"/>
  <c r="F38"/>
  <c r="E37"/>
  <c r="I33"/>
  <c r="F30"/>
  <c r="E29"/>
  <c r="I25"/>
  <c r="F22"/>
  <c r="F21" i="108" s="1"/>
  <c r="I20" i="106"/>
  <c r="G45"/>
  <c r="G45" i="108" s="1"/>
  <c r="I43" i="106"/>
  <c r="I43" i="108" s="1"/>
  <c r="I41" i="106"/>
  <c r="I41" i="108" s="1"/>
  <c r="H40" i="106"/>
  <c r="G39"/>
  <c r="G39" i="108" s="1"/>
  <c r="H37" i="106"/>
  <c r="H37" i="108" s="1"/>
  <c r="G36" i="106"/>
  <c r="H34"/>
  <c r="D34"/>
  <c r="I32"/>
  <c r="I32" i="108" s="1"/>
  <c r="H31" i="106"/>
  <c r="H29"/>
  <c r="G28"/>
  <c r="G28" i="108" s="1"/>
  <c r="H26" i="106"/>
  <c r="H26" i="108" s="1"/>
  <c r="I24" i="106"/>
  <c r="H23"/>
  <c r="H21"/>
  <c r="C21" i="107"/>
  <c r="H46"/>
  <c r="G45"/>
  <c r="I43"/>
  <c r="H42"/>
  <c r="G41"/>
  <c r="I39"/>
  <c r="H38"/>
  <c r="G37"/>
  <c r="I35"/>
  <c r="H34"/>
  <c r="G33"/>
  <c r="I31"/>
  <c r="H30"/>
  <c r="G29"/>
  <c r="I27"/>
  <c r="H26"/>
  <c r="G25"/>
  <c r="I23"/>
  <c r="H22"/>
  <c r="O5" i="13"/>
  <c r="O6"/>
  <c r="O7"/>
  <c r="O8"/>
  <c r="O9"/>
  <c r="O10"/>
  <c r="O11"/>
  <c r="O12"/>
  <c r="O14"/>
  <c r="O15"/>
  <c r="O16"/>
  <c r="O17"/>
  <c r="O18"/>
  <c r="O19"/>
  <c r="O20"/>
  <c r="M20" i="4" s="1"/>
  <c r="O21" i="13"/>
  <c r="O22"/>
  <c r="O23"/>
  <c r="O24"/>
  <c r="O25"/>
  <c r="O26"/>
  <c r="M26" i="4" s="1"/>
  <c r="L27" i="15"/>
  <c r="E4" i="106"/>
  <c r="E4" i="108" s="1"/>
  <c r="E5" i="107"/>
  <c r="I4" i="106"/>
  <c r="I5" i="107"/>
  <c r="F44" i="108"/>
  <c r="F4" i="106"/>
  <c r="F5" i="107"/>
  <c r="B5" i="106"/>
  <c r="B5" i="108" s="1"/>
  <c r="B6" i="107"/>
  <c r="C6"/>
  <c r="C5" i="108"/>
  <c r="D5" i="106"/>
  <c r="D6" i="107"/>
  <c r="E5" i="106"/>
  <c r="E6" i="107"/>
  <c r="E5" i="108" s="1"/>
  <c r="F5" i="106"/>
  <c r="F6" i="107"/>
  <c r="G5" i="106"/>
  <c r="G5" i="108" s="1"/>
  <c r="G6" i="107"/>
  <c r="H5" i="106"/>
  <c r="H6" i="107"/>
  <c r="I5" i="106"/>
  <c r="I5" i="108" s="1"/>
  <c r="I6" i="107"/>
  <c r="B6" i="106"/>
  <c r="B7" i="107"/>
  <c r="C7"/>
  <c r="C6" i="108" s="1"/>
  <c r="D6" i="106"/>
  <c r="D7" i="107"/>
  <c r="E6" i="106"/>
  <c r="E7" i="107"/>
  <c r="F6" i="106"/>
  <c r="F6" i="108" s="1"/>
  <c r="F7" i="107"/>
  <c r="G6" i="106"/>
  <c r="G7" i="107"/>
  <c r="G6" i="108" s="1"/>
  <c r="H6" i="106"/>
  <c r="H6" i="108" s="1"/>
  <c r="H7" i="107"/>
  <c r="I6" i="106"/>
  <c r="I7" i="107"/>
  <c r="B7" i="106"/>
  <c r="B7" i="108" s="1"/>
  <c r="B8" i="107"/>
  <c r="C8"/>
  <c r="C7" i="108" s="1"/>
  <c r="D7" i="106"/>
  <c r="D8" i="107"/>
  <c r="E7" i="106"/>
  <c r="E7" i="108" s="1"/>
  <c r="E8" i="107"/>
  <c r="F7" i="106"/>
  <c r="F8" i="107"/>
  <c r="G7" i="106"/>
  <c r="G8" i="107"/>
  <c r="G7" i="108"/>
  <c r="H7" i="106"/>
  <c r="H8" i="107"/>
  <c r="I7" i="106"/>
  <c r="I8" i="107"/>
  <c r="I7" i="108" s="1"/>
  <c r="B8" i="106"/>
  <c r="B9" i="107"/>
  <c r="C9"/>
  <c r="C8" i="108" s="1"/>
  <c r="D8" i="106"/>
  <c r="D8" i="108" s="1"/>
  <c r="D9" i="107"/>
  <c r="E8" i="106"/>
  <c r="E9" i="107"/>
  <c r="F8" i="106"/>
  <c r="F8" i="108" s="1"/>
  <c r="F9" i="107"/>
  <c r="G8" i="106"/>
  <c r="G9" i="107"/>
  <c r="H8" i="106"/>
  <c r="H9" i="107"/>
  <c r="I8" i="106"/>
  <c r="I9" i="107"/>
  <c r="B9" i="106"/>
  <c r="B9" i="108" s="1"/>
  <c r="B10" i="107"/>
  <c r="C10"/>
  <c r="C9" i="108"/>
  <c r="D9" i="106"/>
  <c r="D10" i="107"/>
  <c r="E9" i="106"/>
  <c r="E10" i="107"/>
  <c r="E9" i="108" s="1"/>
  <c r="F9" i="106"/>
  <c r="F10" i="107"/>
  <c r="G9" i="106"/>
  <c r="G9" i="108" s="1"/>
  <c r="G10" i="107"/>
  <c r="H9" i="106"/>
  <c r="H10" i="107"/>
  <c r="I9" i="106"/>
  <c r="I9" i="108" s="1"/>
  <c r="I10" i="107"/>
  <c r="B10" i="106"/>
  <c r="B11" i="107"/>
  <c r="C11"/>
  <c r="C10" i="108" s="1"/>
  <c r="D10" i="106"/>
  <c r="D11" i="107"/>
  <c r="E10" i="106"/>
  <c r="E11" i="107"/>
  <c r="F10" i="106"/>
  <c r="F10" i="108" s="1"/>
  <c r="F11" i="107"/>
  <c r="G10" i="106"/>
  <c r="G11" i="107"/>
  <c r="G10" i="108" s="1"/>
  <c r="H10" i="106"/>
  <c r="H10" i="108" s="1"/>
  <c r="H11" i="107"/>
  <c r="I10" i="106"/>
  <c r="I11" i="107"/>
  <c r="B11" i="106"/>
  <c r="B11" i="108" s="1"/>
  <c r="B12" i="107"/>
  <c r="C12"/>
  <c r="C11" i="108" s="1"/>
  <c r="D11" i="106"/>
  <c r="D12" i="107"/>
  <c r="E11" i="106"/>
  <c r="E11" i="108" s="1"/>
  <c r="E12" i="107"/>
  <c r="F11" i="106"/>
  <c r="F12" i="107"/>
  <c r="G11" i="106"/>
  <c r="G12" i="107"/>
  <c r="G11" i="108"/>
  <c r="H11" i="106"/>
  <c r="H12" i="107"/>
  <c r="I11" i="106"/>
  <c r="I12" i="107"/>
  <c r="I11" i="108" s="1"/>
  <c r="B12" i="106"/>
  <c r="B13" i="107"/>
  <c r="C13"/>
  <c r="C12" i="108" s="1"/>
  <c r="D12" i="106"/>
  <c r="D12" i="108" s="1"/>
  <c r="D13" i="107"/>
  <c r="E12" i="106"/>
  <c r="E13" i="107"/>
  <c r="F12" i="106"/>
  <c r="F12" i="108" s="1"/>
  <c r="F13" i="107"/>
  <c r="G12" i="106"/>
  <c r="G13" i="107"/>
  <c r="H12" i="106"/>
  <c r="H13" i="107"/>
  <c r="I12" i="106"/>
  <c r="I13" i="107"/>
  <c r="B13" i="106"/>
  <c r="B13" i="108" s="1"/>
  <c r="B14" i="107"/>
  <c r="C14"/>
  <c r="C13" i="108"/>
  <c r="D13" i="106"/>
  <c r="D14" i="107"/>
  <c r="E13" i="106"/>
  <c r="E14" i="107"/>
  <c r="E13" i="108" s="1"/>
  <c r="F13" i="106"/>
  <c r="F14" i="107"/>
  <c r="G13" i="106"/>
  <c r="G13" i="108" s="1"/>
  <c r="G14" i="107"/>
  <c r="H13" i="106"/>
  <c r="H14" i="107"/>
  <c r="I13" i="106"/>
  <c r="I13" i="108" s="1"/>
  <c r="I14" i="107"/>
  <c r="B14" i="106"/>
  <c r="B15" i="107"/>
  <c r="C15"/>
  <c r="C14" i="108" s="1"/>
  <c r="D14" i="106"/>
  <c r="D15" i="107"/>
  <c r="E14" i="106"/>
  <c r="E15" i="107"/>
  <c r="F14" i="106"/>
  <c r="F14" i="108" s="1"/>
  <c r="F15" i="107"/>
  <c r="G14" i="106"/>
  <c r="G15" i="107"/>
  <c r="G14" i="108" s="1"/>
  <c r="H14" i="106"/>
  <c r="H14" i="108" s="1"/>
  <c r="H15" i="107"/>
  <c r="I14" i="106"/>
  <c r="I15" i="107"/>
  <c r="B15" i="106"/>
  <c r="B15" i="108" s="1"/>
  <c r="B16" i="107"/>
  <c r="C16"/>
  <c r="C15" i="108" s="1"/>
  <c r="D15" i="106"/>
  <c r="D16" i="107"/>
  <c r="E15" i="106"/>
  <c r="E15" i="108" s="1"/>
  <c r="E16" i="107"/>
  <c r="F15" i="106"/>
  <c r="F16" i="107"/>
  <c r="G15" i="106"/>
  <c r="G16" i="107"/>
  <c r="G15" i="108"/>
  <c r="H15" i="106"/>
  <c r="H16" i="107"/>
  <c r="I15" i="106"/>
  <c r="I16" i="107"/>
  <c r="I15" i="108" s="1"/>
  <c r="B16" i="106"/>
  <c r="B17" i="107"/>
  <c r="C17"/>
  <c r="C16" i="108" s="1"/>
  <c r="D16" i="106"/>
  <c r="D16" i="108" s="1"/>
  <c r="D17" i="107"/>
  <c r="E16" i="106"/>
  <c r="E17" i="107"/>
  <c r="F16" i="106"/>
  <c r="F16" i="108" s="1"/>
  <c r="F17" i="107"/>
  <c r="G16" i="106"/>
  <c r="G17" i="107"/>
  <c r="H16" i="106"/>
  <c r="H17" i="107"/>
  <c r="I16" i="106"/>
  <c r="I17" i="107"/>
  <c r="B17" i="106"/>
  <c r="B17" i="108" s="1"/>
  <c r="B18" i="107"/>
  <c r="C18"/>
  <c r="C17" i="108"/>
  <c r="D17" i="106"/>
  <c r="D18" i="107"/>
  <c r="E17" i="106"/>
  <c r="E18" i="107"/>
  <c r="E17" i="108" s="1"/>
  <c r="F17" i="106"/>
  <c r="F18" i="107"/>
  <c r="G17" i="106"/>
  <c r="G17" i="108" s="1"/>
  <c r="G18" i="107"/>
  <c r="H17" i="106"/>
  <c r="H18" i="107"/>
  <c r="I17" i="106"/>
  <c r="I17" i="108" s="1"/>
  <c r="I18" i="107"/>
  <c r="B18" i="106"/>
  <c r="B19" i="107"/>
  <c r="C19"/>
  <c r="C18" i="108" s="1"/>
  <c r="D18" i="106"/>
  <c r="D19" i="107"/>
  <c r="E18" i="106"/>
  <c r="E19" i="107"/>
  <c r="F18" i="106"/>
  <c r="F18" i="108" s="1"/>
  <c r="F19" i="107"/>
  <c r="G18" i="106"/>
  <c r="G19" i="107"/>
  <c r="G18" i="108" s="1"/>
  <c r="H18" i="106"/>
  <c r="H18" i="108" s="1"/>
  <c r="H19" i="107"/>
  <c r="I18" i="106"/>
  <c r="I19" i="107"/>
  <c r="B19" i="106"/>
  <c r="B19" i="108" s="1"/>
  <c r="B20" i="107"/>
  <c r="C20"/>
  <c r="C19" i="108" s="1"/>
  <c r="D19" i="106"/>
  <c r="D20" i="107"/>
  <c r="E19" i="106"/>
  <c r="E19" i="108" s="1"/>
  <c r="E20" i="107"/>
  <c r="F19" i="106"/>
  <c r="F20" i="107"/>
  <c r="G19" i="106"/>
  <c r="G20" i="107"/>
  <c r="G19" i="108"/>
  <c r="H19" i="106"/>
  <c r="H20" i="107"/>
  <c r="I19" i="106"/>
  <c r="I20" i="107"/>
  <c r="I19" i="108" s="1"/>
  <c r="G21"/>
  <c r="H21"/>
  <c r="F22"/>
  <c r="B23"/>
  <c r="F23"/>
  <c r="H23"/>
  <c r="C24"/>
  <c r="F24"/>
  <c r="B25"/>
  <c r="D25"/>
  <c r="F25"/>
  <c r="E26"/>
  <c r="F26"/>
  <c r="G26"/>
  <c r="I26"/>
  <c r="G27"/>
  <c r="H27"/>
  <c r="C28"/>
  <c r="D28"/>
  <c r="I28"/>
  <c r="G29"/>
  <c r="H29"/>
  <c r="C30"/>
  <c r="F31"/>
  <c r="H31"/>
  <c r="F33"/>
  <c r="D34"/>
  <c r="F34"/>
  <c r="G34"/>
  <c r="I34"/>
  <c r="G35"/>
  <c r="B36"/>
  <c r="H36"/>
  <c r="D37"/>
  <c r="E37"/>
  <c r="F37"/>
  <c r="D38"/>
  <c r="D39"/>
  <c r="F39"/>
  <c r="F40"/>
  <c r="G40"/>
  <c r="C41"/>
  <c r="D41"/>
  <c r="F41"/>
  <c r="H42"/>
  <c r="I42"/>
  <c r="D43"/>
  <c r="G43"/>
  <c r="B4" i="106"/>
  <c r="B5" i="107"/>
  <c r="D44" i="108"/>
  <c r="C5" i="107"/>
  <c r="C4" i="108"/>
  <c r="D4" i="106"/>
  <c r="D5" i="107"/>
  <c r="G4" i="106"/>
  <c r="G5" i="107"/>
  <c r="G4" i="108" s="1"/>
  <c r="H4" i="106"/>
  <c r="H5" i="107"/>
  <c r="B47"/>
  <c r="C47"/>
  <c r="C46" i="108" s="1"/>
  <c r="D47" i="107"/>
  <c r="D46" i="108" s="1"/>
  <c r="E47" i="107"/>
  <c r="F47"/>
  <c r="G47"/>
  <c r="H47"/>
  <c r="I47"/>
  <c r="A63" i="100"/>
  <c r="A11"/>
  <c r="A4"/>
  <c r="B5" i="99"/>
  <c r="B7"/>
  <c r="B8"/>
  <c r="B9"/>
  <c r="B11"/>
  <c r="B12"/>
  <c r="B13"/>
  <c r="B15"/>
  <c r="B17"/>
  <c r="B18"/>
  <c r="B19"/>
  <c r="B20"/>
  <c r="B21"/>
  <c r="B22"/>
  <c r="B23"/>
  <c r="B24"/>
  <c r="B25"/>
  <c r="B26"/>
  <c r="B27"/>
  <c r="B28"/>
  <c r="B29"/>
  <c r="B30"/>
  <c r="B31"/>
  <c r="AI6" i="102"/>
  <c r="AI7"/>
  <c r="AI8"/>
  <c r="AI9"/>
  <c r="AI10"/>
  <c r="AI11"/>
  <c r="AI12"/>
  <c r="AI13"/>
  <c r="AI14"/>
  <c r="AI15"/>
  <c r="AI16"/>
  <c r="AI17"/>
  <c r="AI18"/>
  <c r="AI19"/>
  <c r="AI20"/>
  <c r="AI21"/>
  <c r="AI22"/>
  <c r="AI23"/>
  <c r="AI24"/>
  <c r="AI25"/>
  <c r="AI26"/>
  <c r="AI27"/>
  <c r="AI28"/>
  <c r="AI29"/>
  <c r="AI30"/>
  <c r="AI31"/>
  <c r="AI5"/>
  <c r="D23" i="99"/>
  <c r="D15"/>
  <c r="D7"/>
  <c r="N9" i="5"/>
  <c r="C10" i="99" s="1"/>
  <c r="N21" i="5"/>
  <c r="C22" i="99" s="1"/>
  <c r="D22"/>
  <c r="M93" i="105"/>
  <c r="M29" s="1"/>
  <c r="M92"/>
  <c r="M28" s="1"/>
  <c r="M91"/>
  <c r="M27" s="1"/>
  <c r="M90"/>
  <c r="M26" s="1"/>
  <c r="M89"/>
  <c r="M25" s="1"/>
  <c r="M88"/>
  <c r="M24" s="1"/>
  <c r="M87"/>
  <c r="M23" s="1"/>
  <c r="M86"/>
  <c r="M22" s="1"/>
  <c r="M85"/>
  <c r="M21" s="1"/>
  <c r="M84"/>
  <c r="M20" s="1"/>
  <c r="M83"/>
  <c r="M19" s="1"/>
  <c r="M82"/>
  <c r="M18" s="1"/>
  <c r="M81"/>
  <c r="M17" s="1"/>
  <c r="M80"/>
  <c r="M16" s="1"/>
  <c r="M79"/>
  <c r="M15" s="1"/>
  <c r="M78"/>
  <c r="M14" s="1"/>
  <c r="M77"/>
  <c r="M13" s="1"/>
  <c r="M76"/>
  <c r="M12" s="1"/>
  <c r="M75"/>
  <c r="M11" s="1"/>
  <c r="M74"/>
  <c r="M10" s="1"/>
  <c r="M73"/>
  <c r="M9" s="1"/>
  <c r="M72"/>
  <c r="M8" s="1"/>
  <c r="M71"/>
  <c r="M7" s="1"/>
  <c r="M70"/>
  <c r="M6" s="1"/>
  <c r="M69"/>
  <c r="M5" s="1"/>
  <c r="M68"/>
  <c r="M4" s="1"/>
  <c r="K93"/>
  <c r="J93"/>
  <c r="J29" s="1"/>
  <c r="J29" i="98" s="1"/>
  <c r="I93" i="105"/>
  <c r="H93"/>
  <c r="G93"/>
  <c r="G29" s="1"/>
  <c r="G29" i="98" s="1"/>
  <c r="F93" i="105"/>
  <c r="F29" s="1"/>
  <c r="F29" i="98" s="1"/>
  <c r="E93" i="105"/>
  <c r="E29" s="1"/>
  <c r="E29" i="98" s="1"/>
  <c r="D93" i="105"/>
  <c r="D29" s="1"/>
  <c r="D29" i="98" s="1"/>
  <c r="C93" i="105"/>
  <c r="B93"/>
  <c r="K92"/>
  <c r="J92"/>
  <c r="I92"/>
  <c r="H92"/>
  <c r="G92"/>
  <c r="F92"/>
  <c r="E92"/>
  <c r="E60"/>
  <c r="D92"/>
  <c r="C92"/>
  <c r="B92"/>
  <c r="K91"/>
  <c r="J91"/>
  <c r="I91"/>
  <c r="I27" s="1"/>
  <c r="I27" i="98" s="1"/>
  <c r="H91" i="105"/>
  <c r="G91"/>
  <c r="G59"/>
  <c r="F91"/>
  <c r="E91"/>
  <c r="D91"/>
  <c r="C91"/>
  <c r="B91"/>
  <c r="K90"/>
  <c r="J90"/>
  <c r="I90"/>
  <c r="I58"/>
  <c r="H90"/>
  <c r="G90"/>
  <c r="F90"/>
  <c r="E90"/>
  <c r="D90"/>
  <c r="C90"/>
  <c r="B90"/>
  <c r="K89"/>
  <c r="K57"/>
  <c r="J89"/>
  <c r="I89"/>
  <c r="H89"/>
  <c r="G89"/>
  <c r="F89"/>
  <c r="E89"/>
  <c r="D89"/>
  <c r="C89"/>
  <c r="C57"/>
  <c r="B89"/>
  <c r="K88"/>
  <c r="J88"/>
  <c r="I88"/>
  <c r="H88"/>
  <c r="G88"/>
  <c r="F88"/>
  <c r="E88"/>
  <c r="E56"/>
  <c r="D88"/>
  <c r="C88"/>
  <c r="B88"/>
  <c r="K87"/>
  <c r="J87"/>
  <c r="I87"/>
  <c r="H87"/>
  <c r="G87"/>
  <c r="G55"/>
  <c r="F87"/>
  <c r="E87"/>
  <c r="D87"/>
  <c r="C87"/>
  <c r="B87"/>
  <c r="K86"/>
  <c r="J86"/>
  <c r="I86"/>
  <c r="I54"/>
  <c r="H86"/>
  <c r="G86"/>
  <c r="F86"/>
  <c r="E86"/>
  <c r="D86"/>
  <c r="C86"/>
  <c r="B86"/>
  <c r="K85"/>
  <c r="K53"/>
  <c r="J85"/>
  <c r="I85"/>
  <c r="H85"/>
  <c r="G85"/>
  <c r="F85"/>
  <c r="E85"/>
  <c r="D85"/>
  <c r="C85"/>
  <c r="C53"/>
  <c r="B85"/>
  <c r="K84"/>
  <c r="J84"/>
  <c r="I84"/>
  <c r="H84"/>
  <c r="G84"/>
  <c r="F84"/>
  <c r="E84"/>
  <c r="E52"/>
  <c r="D84"/>
  <c r="C84"/>
  <c r="B84"/>
  <c r="K83"/>
  <c r="J83"/>
  <c r="I83"/>
  <c r="H83"/>
  <c r="G83"/>
  <c r="G51"/>
  <c r="F83"/>
  <c r="E83"/>
  <c r="D83"/>
  <c r="C83"/>
  <c r="B83"/>
  <c r="K82"/>
  <c r="J82"/>
  <c r="I82"/>
  <c r="I50"/>
  <c r="H82"/>
  <c r="G82"/>
  <c r="F82"/>
  <c r="E82"/>
  <c r="D82"/>
  <c r="C82"/>
  <c r="B82"/>
  <c r="K81"/>
  <c r="K49"/>
  <c r="J81"/>
  <c r="I81"/>
  <c r="H81"/>
  <c r="G81"/>
  <c r="F81"/>
  <c r="E81"/>
  <c r="D81"/>
  <c r="C81"/>
  <c r="C49"/>
  <c r="B81"/>
  <c r="K80"/>
  <c r="J80"/>
  <c r="I80"/>
  <c r="H80"/>
  <c r="G80"/>
  <c r="F80"/>
  <c r="E80"/>
  <c r="E48"/>
  <c r="D80"/>
  <c r="C80"/>
  <c r="B80"/>
  <c r="K79"/>
  <c r="J79"/>
  <c r="I79"/>
  <c r="H79"/>
  <c r="G79"/>
  <c r="G47"/>
  <c r="F79"/>
  <c r="E79"/>
  <c r="D79"/>
  <c r="C79"/>
  <c r="B79"/>
  <c r="K78"/>
  <c r="J78"/>
  <c r="I78"/>
  <c r="I46"/>
  <c r="H78"/>
  <c r="G78"/>
  <c r="F78"/>
  <c r="E78"/>
  <c r="D78"/>
  <c r="C78"/>
  <c r="B78"/>
  <c r="K77"/>
  <c r="K45"/>
  <c r="J77"/>
  <c r="I77"/>
  <c r="H77"/>
  <c r="G77"/>
  <c r="F77"/>
  <c r="E77"/>
  <c r="D77"/>
  <c r="C77"/>
  <c r="C45"/>
  <c r="B77"/>
  <c r="K76"/>
  <c r="J76"/>
  <c r="I76"/>
  <c r="H76"/>
  <c r="G76"/>
  <c r="F76"/>
  <c r="E76"/>
  <c r="E44"/>
  <c r="D76"/>
  <c r="C76"/>
  <c r="B76"/>
  <c r="K75"/>
  <c r="J75"/>
  <c r="I75"/>
  <c r="H75"/>
  <c r="G75"/>
  <c r="G43"/>
  <c r="F75"/>
  <c r="E75"/>
  <c r="D75"/>
  <c r="C75"/>
  <c r="B75"/>
  <c r="K74"/>
  <c r="J74"/>
  <c r="I74"/>
  <c r="I42"/>
  <c r="H74"/>
  <c r="G74"/>
  <c r="F74"/>
  <c r="E74"/>
  <c r="D74"/>
  <c r="C74"/>
  <c r="B74"/>
  <c r="K73"/>
  <c r="K41"/>
  <c r="J73"/>
  <c r="I73"/>
  <c r="H73"/>
  <c r="G73"/>
  <c r="F73"/>
  <c r="E73"/>
  <c r="D73"/>
  <c r="C73"/>
  <c r="C41"/>
  <c r="B73"/>
  <c r="K72"/>
  <c r="J72"/>
  <c r="I72"/>
  <c r="H72"/>
  <c r="G72"/>
  <c r="F72"/>
  <c r="E72"/>
  <c r="E40"/>
  <c r="D72"/>
  <c r="C72"/>
  <c r="B72"/>
  <c r="K71"/>
  <c r="J71"/>
  <c r="I71"/>
  <c r="H71"/>
  <c r="G71"/>
  <c r="G39"/>
  <c r="F71"/>
  <c r="E71"/>
  <c r="D71"/>
  <c r="C71"/>
  <c r="B71"/>
  <c r="K70"/>
  <c r="J70"/>
  <c r="I70"/>
  <c r="I38"/>
  <c r="H70"/>
  <c r="G70"/>
  <c r="F70"/>
  <c r="E70"/>
  <c r="D70"/>
  <c r="C70"/>
  <c r="B70"/>
  <c r="K69"/>
  <c r="J69"/>
  <c r="I69"/>
  <c r="H69"/>
  <c r="G69"/>
  <c r="F69"/>
  <c r="E69"/>
  <c r="D69"/>
  <c r="C69"/>
  <c r="C37"/>
  <c r="B69"/>
  <c r="K68"/>
  <c r="J68"/>
  <c r="I68"/>
  <c r="H68"/>
  <c r="G68"/>
  <c r="F68"/>
  <c r="E68"/>
  <c r="E36"/>
  <c r="D68"/>
  <c r="C68"/>
  <c r="B68"/>
  <c r="B48"/>
  <c r="C48"/>
  <c r="D48"/>
  <c r="F48"/>
  <c r="G48"/>
  <c r="H48"/>
  <c r="I48"/>
  <c r="J48"/>
  <c r="K48"/>
  <c r="H29"/>
  <c r="H29" i="98" s="1"/>
  <c r="B61" i="105"/>
  <c r="K60"/>
  <c r="J60"/>
  <c r="I60"/>
  <c r="H60"/>
  <c r="G60"/>
  <c r="F60"/>
  <c r="D60"/>
  <c r="B60"/>
  <c r="C60"/>
  <c r="K59"/>
  <c r="J59"/>
  <c r="I59"/>
  <c r="H59"/>
  <c r="F59"/>
  <c r="E59"/>
  <c r="D59"/>
  <c r="C59"/>
  <c r="B59"/>
  <c r="K58"/>
  <c r="J58"/>
  <c r="H58"/>
  <c r="G58"/>
  <c r="F58"/>
  <c r="E58"/>
  <c r="D58"/>
  <c r="C58"/>
  <c r="B58"/>
  <c r="J57"/>
  <c r="I57"/>
  <c r="H57"/>
  <c r="G57"/>
  <c r="F57"/>
  <c r="E57"/>
  <c r="D57"/>
  <c r="B57"/>
  <c r="K56"/>
  <c r="J56"/>
  <c r="I56"/>
  <c r="H56"/>
  <c r="G56"/>
  <c r="F56"/>
  <c r="D56"/>
  <c r="B56"/>
  <c r="C56"/>
  <c r="K55"/>
  <c r="J55"/>
  <c r="I55"/>
  <c r="H55"/>
  <c r="F55"/>
  <c r="E55"/>
  <c r="D55"/>
  <c r="C55"/>
  <c r="B55"/>
  <c r="K54"/>
  <c r="J54"/>
  <c r="H54"/>
  <c r="G54"/>
  <c r="F54"/>
  <c r="E54"/>
  <c r="D54"/>
  <c r="C54"/>
  <c r="B54"/>
  <c r="J53"/>
  <c r="I53"/>
  <c r="H53"/>
  <c r="G53"/>
  <c r="F53"/>
  <c r="F21" s="1"/>
  <c r="F21" i="98" s="1"/>
  <c r="E53" i="105"/>
  <c r="D53"/>
  <c r="B53"/>
  <c r="K52"/>
  <c r="J52"/>
  <c r="I52"/>
  <c r="H52"/>
  <c r="G52"/>
  <c r="F52"/>
  <c r="D52"/>
  <c r="B52"/>
  <c r="B20" s="1"/>
  <c r="B20" i="98" s="1"/>
  <c r="C52" i="105"/>
  <c r="K51"/>
  <c r="J51"/>
  <c r="I51"/>
  <c r="H51"/>
  <c r="F51"/>
  <c r="E51"/>
  <c r="E19" s="1"/>
  <c r="E19" i="98" s="1"/>
  <c r="D51" i="105"/>
  <c r="C51"/>
  <c r="B51"/>
  <c r="K50"/>
  <c r="J50"/>
  <c r="H50"/>
  <c r="G50"/>
  <c r="F50"/>
  <c r="E50"/>
  <c r="D50"/>
  <c r="C50"/>
  <c r="B50"/>
  <c r="J49"/>
  <c r="I49"/>
  <c r="H49"/>
  <c r="G49"/>
  <c r="F49"/>
  <c r="E49"/>
  <c r="D49"/>
  <c r="B49"/>
  <c r="K47"/>
  <c r="J47"/>
  <c r="I47"/>
  <c r="H47"/>
  <c r="F47"/>
  <c r="F15" s="1"/>
  <c r="F15" i="98" s="1"/>
  <c r="E47" i="105"/>
  <c r="D47"/>
  <c r="C47"/>
  <c r="B47"/>
  <c r="K46"/>
  <c r="J46"/>
  <c r="H46"/>
  <c r="G46"/>
  <c r="F46"/>
  <c r="E46"/>
  <c r="D46"/>
  <c r="C46"/>
  <c r="B46"/>
  <c r="J45"/>
  <c r="I45"/>
  <c r="H45"/>
  <c r="G45"/>
  <c r="F45"/>
  <c r="E45"/>
  <c r="D45"/>
  <c r="D13" s="1"/>
  <c r="D13" i="98" s="1"/>
  <c r="B45" i="105"/>
  <c r="K44"/>
  <c r="J44"/>
  <c r="I44"/>
  <c r="H44"/>
  <c r="G44"/>
  <c r="F44"/>
  <c r="D44"/>
  <c r="D12" s="1"/>
  <c r="D12" i="98" s="1"/>
  <c r="B44" i="105"/>
  <c r="C44"/>
  <c r="K43"/>
  <c r="J43"/>
  <c r="J11" s="1"/>
  <c r="J11" i="98" s="1"/>
  <c r="I43" i="105"/>
  <c r="H43"/>
  <c r="F43"/>
  <c r="E43"/>
  <c r="D43"/>
  <c r="C43"/>
  <c r="B43"/>
  <c r="K42"/>
  <c r="J42"/>
  <c r="H42"/>
  <c r="G42"/>
  <c r="F42"/>
  <c r="F10" s="1"/>
  <c r="F10" i="98" s="1"/>
  <c r="E42" i="105"/>
  <c r="D42"/>
  <c r="C42"/>
  <c r="B42"/>
  <c r="B10" s="1"/>
  <c r="B10" i="98" s="1"/>
  <c r="J41" i="105"/>
  <c r="I41"/>
  <c r="H41"/>
  <c r="G41"/>
  <c r="F41"/>
  <c r="E41"/>
  <c r="D41"/>
  <c r="B41"/>
  <c r="B9" s="1"/>
  <c r="B9" i="98" s="1"/>
  <c r="K40" i="105"/>
  <c r="J40"/>
  <c r="I40"/>
  <c r="H40"/>
  <c r="H8" s="1"/>
  <c r="H8" i="98" s="1"/>
  <c r="G40" i="105"/>
  <c r="F40"/>
  <c r="D40"/>
  <c r="B40"/>
  <c r="C40"/>
  <c r="K39"/>
  <c r="J39"/>
  <c r="I39"/>
  <c r="H39"/>
  <c r="F39"/>
  <c r="E39"/>
  <c r="D39"/>
  <c r="D7" s="1"/>
  <c r="D7" i="98" s="1"/>
  <c r="C39" i="105"/>
  <c r="B39"/>
  <c r="K38"/>
  <c r="J38"/>
  <c r="J6" s="1"/>
  <c r="J6" i="98" s="1"/>
  <c r="H38" i="105"/>
  <c r="G38"/>
  <c r="F38"/>
  <c r="E38"/>
  <c r="D38"/>
  <c r="C38"/>
  <c r="B38"/>
  <c r="K37"/>
  <c r="J37"/>
  <c r="I37"/>
  <c r="H37"/>
  <c r="G37"/>
  <c r="F37"/>
  <c r="E37"/>
  <c r="D37"/>
  <c r="B37"/>
  <c r="B5" s="1"/>
  <c r="B5" i="98" s="1"/>
  <c r="K36" i="105"/>
  <c r="J36"/>
  <c r="I36"/>
  <c r="H36"/>
  <c r="H4" s="1"/>
  <c r="H4" i="98" s="1"/>
  <c r="G36" i="105"/>
  <c r="F36"/>
  <c r="D36"/>
  <c r="C36"/>
  <c r="B36"/>
  <c r="O15" i="67"/>
  <c r="B16" i="97" s="1"/>
  <c r="O16" i="67"/>
  <c r="B17" i="97" s="1"/>
  <c r="O17" i="67"/>
  <c r="B18" i="97" s="1"/>
  <c r="K23" i="16"/>
  <c r="K23" i="17"/>
  <c r="L23" i="16"/>
  <c r="L23" i="17"/>
  <c r="L24" i="16"/>
  <c r="T24" s="1"/>
  <c r="L24" i="17"/>
  <c r="K24" i="16"/>
  <c r="K48" s="1"/>
  <c r="K24" i="17"/>
  <c r="K48" s="1"/>
  <c r="K25" i="16"/>
  <c r="K25" i="17"/>
  <c r="X25" s="1"/>
  <c r="L25" i="16"/>
  <c r="L25" i="21" s="1"/>
  <c r="L25" i="17"/>
  <c r="K26" i="16"/>
  <c r="K26" i="17"/>
  <c r="X26" s="1"/>
  <c r="L26" i="16"/>
  <c r="L26" i="17"/>
  <c r="L27" i="16"/>
  <c r="U27" s="1"/>
  <c r="L27" i="17"/>
  <c r="Q27" s="1"/>
  <c r="K27" i="16"/>
  <c r="K27" i="17"/>
  <c r="K28" i="16"/>
  <c r="K28" i="17"/>
  <c r="L28" i="16"/>
  <c r="L28" i="17"/>
  <c r="L29"/>
  <c r="R29" s="1"/>
  <c r="K29" i="16"/>
  <c r="K29" i="17"/>
  <c r="X29" s="1"/>
  <c r="L6" i="16"/>
  <c r="L6" i="21" s="1"/>
  <c r="L6" i="17"/>
  <c r="K6" i="16"/>
  <c r="K6" i="21" s="1"/>
  <c r="K6" i="17"/>
  <c r="L7" i="16"/>
  <c r="L7" i="21" s="1"/>
  <c r="L7" i="17"/>
  <c r="Y7" s="1"/>
  <c r="L8" i="16"/>
  <c r="L8" i="21" s="1"/>
  <c r="L8" i="17"/>
  <c r="X8" s="1"/>
  <c r="L10" i="16"/>
  <c r="U10" s="1"/>
  <c r="L10" i="17"/>
  <c r="K10" i="16"/>
  <c r="K10" i="21" s="1"/>
  <c r="K10" i="17"/>
  <c r="X10" s="1"/>
  <c r="L11" i="16"/>
  <c r="P11" s="1"/>
  <c r="L11" i="17"/>
  <c r="V11" s="1"/>
  <c r="L12" i="16"/>
  <c r="L12" i="21" s="1"/>
  <c r="L12" i="17"/>
  <c r="R12" s="1"/>
  <c r="L14" i="16"/>
  <c r="U14" s="1"/>
  <c r="L14" i="17"/>
  <c r="K14" i="16"/>
  <c r="K14" i="17"/>
  <c r="L15" i="16"/>
  <c r="L15" i="21" s="1"/>
  <c r="L15" i="17"/>
  <c r="L16" i="16"/>
  <c r="L16" i="21" s="1"/>
  <c r="L16" i="17"/>
  <c r="W16" s="1"/>
  <c r="L18" i="16"/>
  <c r="L18" i="21" s="1"/>
  <c r="L18" i="17"/>
  <c r="K18" i="16"/>
  <c r="K18" i="21" s="1"/>
  <c r="K18" i="17"/>
  <c r="L19" i="16"/>
  <c r="V19" s="1"/>
  <c r="L19" i="17"/>
  <c r="L20" i="16"/>
  <c r="L20" i="21" s="1"/>
  <c r="L20" i="17"/>
  <c r="R20" s="1"/>
  <c r="L22" i="16"/>
  <c r="L22" i="21" s="1"/>
  <c r="L22" i="17"/>
  <c r="K22" i="16"/>
  <c r="K22" i="21" s="1"/>
  <c r="K22" i="17"/>
  <c r="X22" s="1"/>
  <c r="K5" i="16"/>
  <c r="K5" i="21" s="1"/>
  <c r="K5" i="17"/>
  <c r="L5" i="16"/>
  <c r="L5" i="21" s="1"/>
  <c r="Y5" s="1"/>
  <c r="L5" i="17"/>
  <c r="O5" s="1"/>
  <c r="K7" i="16"/>
  <c r="K7" i="17"/>
  <c r="K8" i="16"/>
  <c r="K8" i="21" s="1"/>
  <c r="K8" i="17"/>
  <c r="K9" i="16"/>
  <c r="K9" i="17"/>
  <c r="L9" i="16"/>
  <c r="L9" i="21" s="1"/>
  <c r="L9" i="17"/>
  <c r="U9" s="1"/>
  <c r="K11" i="16"/>
  <c r="K11" i="17"/>
  <c r="X11" s="1"/>
  <c r="K12" i="16"/>
  <c r="X12" s="1"/>
  <c r="K12" i="17"/>
  <c r="K13" i="16"/>
  <c r="X13" s="1"/>
  <c r="K13" i="17"/>
  <c r="K45" s="1"/>
  <c r="L13" i="16"/>
  <c r="L13" i="21" s="1"/>
  <c r="Y13" s="1"/>
  <c r="L13" i="17"/>
  <c r="K15" i="16"/>
  <c r="K15" i="21" s="1"/>
  <c r="K15" i="17"/>
  <c r="X15" s="1"/>
  <c r="K16" i="16"/>
  <c r="K16" i="21" s="1"/>
  <c r="K16" i="17"/>
  <c r="K17" i="16"/>
  <c r="K17" i="21" s="1"/>
  <c r="K17" i="17"/>
  <c r="X17" s="1"/>
  <c r="L17" i="16"/>
  <c r="L17" i="21" s="1"/>
  <c r="Y17" s="1"/>
  <c r="L17" i="17"/>
  <c r="K19" i="16"/>
  <c r="K19" i="21" s="1"/>
  <c r="K19" i="17"/>
  <c r="K20" i="16"/>
  <c r="X20" s="1"/>
  <c r="K20" i="17"/>
  <c r="K20" i="21" s="1"/>
  <c r="K21" i="16"/>
  <c r="K21" i="21" s="1"/>
  <c r="K21" i="17"/>
  <c r="L21" i="16"/>
  <c r="L21" i="17"/>
  <c r="W21" s="1"/>
  <c r="Y22" i="21"/>
  <c r="K4" i="16"/>
  <c r="K49" s="1"/>
  <c r="K4" i="17"/>
  <c r="L4" i="16"/>
  <c r="L49" s="1"/>
  <c r="L4" i="17"/>
  <c r="P4" s="1"/>
  <c r="X23" i="16"/>
  <c r="R23"/>
  <c r="U23"/>
  <c r="O24"/>
  <c r="P24"/>
  <c r="O25"/>
  <c r="P25"/>
  <c r="R25"/>
  <c r="S25"/>
  <c r="T25"/>
  <c r="V25"/>
  <c r="W25"/>
  <c r="Q26"/>
  <c r="R26"/>
  <c r="V26"/>
  <c r="R27"/>
  <c r="V27"/>
  <c r="Q28"/>
  <c r="R28"/>
  <c r="V28"/>
  <c r="Q29"/>
  <c r="R29"/>
  <c r="U29"/>
  <c r="V29"/>
  <c r="Y29"/>
  <c r="O23" i="17"/>
  <c r="Q23"/>
  <c r="R23"/>
  <c r="S23"/>
  <c r="U23"/>
  <c r="V23"/>
  <c r="W23"/>
  <c r="Y23"/>
  <c r="P24"/>
  <c r="V24"/>
  <c r="O25"/>
  <c r="P25"/>
  <c r="Q25"/>
  <c r="R25"/>
  <c r="S25"/>
  <c r="T25"/>
  <c r="U25"/>
  <c r="V25"/>
  <c r="W25"/>
  <c r="Y25"/>
  <c r="O26"/>
  <c r="P26"/>
  <c r="Q26"/>
  <c r="R26"/>
  <c r="S26"/>
  <c r="T26"/>
  <c r="U26"/>
  <c r="V26"/>
  <c r="W26"/>
  <c r="Y26"/>
  <c r="O27"/>
  <c r="S27"/>
  <c r="W27"/>
  <c r="O28"/>
  <c r="R28"/>
  <c r="S28"/>
  <c r="V28"/>
  <c r="W28"/>
  <c r="O29"/>
  <c r="P29"/>
  <c r="Q29"/>
  <c r="S29"/>
  <c r="T29"/>
  <c r="U29"/>
  <c r="W29"/>
  <c r="Y29"/>
  <c r="L30" i="11"/>
  <c r="K30"/>
  <c r="J30"/>
  <c r="I30"/>
  <c r="H30"/>
  <c r="G30"/>
  <c r="F30"/>
  <c r="E30"/>
  <c r="D30"/>
  <c r="C30"/>
  <c r="B30"/>
  <c r="N6" i="5"/>
  <c r="C7" i="99" s="1"/>
  <c r="N7" i="5"/>
  <c r="C8" i="99" s="1"/>
  <c r="N8" i="5"/>
  <c r="C9" i="99" s="1"/>
  <c r="N10" i="5"/>
  <c r="C11" i="99" s="1"/>
  <c r="N11" i="5"/>
  <c r="C12" i="99" s="1"/>
  <c r="N12" i="5"/>
  <c r="C13" i="99" s="1"/>
  <c r="N15" i="5"/>
  <c r="C16" i="99" s="1"/>
  <c r="N16" i="5"/>
  <c r="C17" i="99" s="1"/>
  <c r="N17" i="5"/>
  <c r="C18" i="99" s="1"/>
  <c r="N19" i="5"/>
  <c r="C20" i="99" s="1"/>
  <c r="N20" i="5"/>
  <c r="C21" i="99" s="1"/>
  <c r="N27" i="5"/>
  <c r="C28" i="99" s="1"/>
  <c r="N28" i="5"/>
  <c r="C29" i="99" s="1"/>
  <c r="L30" i="5"/>
  <c r="K30"/>
  <c r="J30"/>
  <c r="I30"/>
  <c r="H30"/>
  <c r="G30"/>
  <c r="F30"/>
  <c r="E30"/>
  <c r="D30"/>
  <c r="C30"/>
  <c r="B30"/>
  <c r="M28"/>
  <c r="L28"/>
  <c r="K28"/>
  <c r="J28"/>
  <c r="I28"/>
  <c r="H28"/>
  <c r="G28"/>
  <c r="F28"/>
  <c r="E28"/>
  <c r="D28"/>
  <c r="C28"/>
  <c r="B28"/>
  <c r="M27"/>
  <c r="L27"/>
  <c r="K27"/>
  <c r="J27"/>
  <c r="I27"/>
  <c r="H27"/>
  <c r="G27"/>
  <c r="F27"/>
  <c r="E27"/>
  <c r="D27"/>
  <c r="C27"/>
  <c r="B27"/>
  <c r="M26"/>
  <c r="L26"/>
  <c r="K26"/>
  <c r="J26"/>
  <c r="I26"/>
  <c r="H26"/>
  <c r="G26"/>
  <c r="F26"/>
  <c r="E26"/>
  <c r="D26"/>
  <c r="C26"/>
  <c r="B26"/>
  <c r="M25"/>
  <c r="L25"/>
  <c r="K25"/>
  <c r="J25"/>
  <c r="I25"/>
  <c r="H25"/>
  <c r="G25"/>
  <c r="F25"/>
  <c r="E25"/>
  <c r="D25"/>
  <c r="C25"/>
  <c r="B25"/>
  <c r="M22"/>
  <c r="L22"/>
  <c r="K22"/>
  <c r="J22"/>
  <c r="I22"/>
  <c r="H22"/>
  <c r="G22"/>
  <c r="F22"/>
  <c r="E22"/>
  <c r="D22"/>
  <c r="C22"/>
  <c r="B22"/>
  <c r="M21"/>
  <c r="L21"/>
  <c r="K21"/>
  <c r="J21"/>
  <c r="I21"/>
  <c r="H21"/>
  <c r="G21"/>
  <c r="F21"/>
  <c r="E21"/>
  <c r="D21"/>
  <c r="C21"/>
  <c r="B21"/>
  <c r="M20"/>
  <c r="L20"/>
  <c r="K20"/>
  <c r="J20"/>
  <c r="I20"/>
  <c r="H20"/>
  <c r="G20"/>
  <c r="F20"/>
  <c r="E20"/>
  <c r="D20"/>
  <c r="C20"/>
  <c r="B20"/>
  <c r="M19"/>
  <c r="L19"/>
  <c r="K19"/>
  <c r="J19"/>
  <c r="I19"/>
  <c r="H19"/>
  <c r="G19"/>
  <c r="F19"/>
  <c r="E19"/>
  <c r="D19"/>
  <c r="C19"/>
  <c r="B19"/>
  <c r="M18"/>
  <c r="L18"/>
  <c r="K18"/>
  <c r="J18"/>
  <c r="I18"/>
  <c r="H18"/>
  <c r="G18"/>
  <c r="F18"/>
  <c r="E18"/>
  <c r="D18"/>
  <c r="C18"/>
  <c r="B18"/>
  <c r="M17"/>
  <c r="L17"/>
  <c r="K17"/>
  <c r="J17"/>
  <c r="I17"/>
  <c r="H17"/>
  <c r="G17"/>
  <c r="F17"/>
  <c r="E17"/>
  <c r="D17"/>
  <c r="C17"/>
  <c r="B17"/>
  <c r="M16"/>
  <c r="L16"/>
  <c r="K16"/>
  <c r="J16"/>
  <c r="I16"/>
  <c r="H16"/>
  <c r="G16"/>
  <c r="F16"/>
  <c r="E16"/>
  <c r="D16"/>
  <c r="C16"/>
  <c r="B16"/>
  <c r="M15"/>
  <c r="L15"/>
  <c r="K15"/>
  <c r="J15"/>
  <c r="I15"/>
  <c r="H15"/>
  <c r="G15"/>
  <c r="F15"/>
  <c r="E15"/>
  <c r="D15"/>
  <c r="C15"/>
  <c r="B15"/>
  <c r="M12"/>
  <c r="L12"/>
  <c r="K12"/>
  <c r="J12"/>
  <c r="I12"/>
  <c r="H12"/>
  <c r="G12"/>
  <c r="F12"/>
  <c r="E12"/>
  <c r="D12"/>
  <c r="C12"/>
  <c r="B12"/>
  <c r="M11"/>
  <c r="L11"/>
  <c r="K11"/>
  <c r="J11"/>
  <c r="I11"/>
  <c r="H11"/>
  <c r="G11"/>
  <c r="F11"/>
  <c r="E11"/>
  <c r="D11"/>
  <c r="C11"/>
  <c r="B11"/>
  <c r="M10"/>
  <c r="L10"/>
  <c r="K10"/>
  <c r="J10"/>
  <c r="I10"/>
  <c r="H10"/>
  <c r="G10"/>
  <c r="F10"/>
  <c r="E10"/>
  <c r="D10"/>
  <c r="C10"/>
  <c r="B10"/>
  <c r="M9"/>
  <c r="L9"/>
  <c r="K9"/>
  <c r="J9"/>
  <c r="I9"/>
  <c r="H9"/>
  <c r="G9"/>
  <c r="F9"/>
  <c r="E9"/>
  <c r="D9"/>
  <c r="C9"/>
  <c r="B9"/>
  <c r="M8"/>
  <c r="L8"/>
  <c r="K8"/>
  <c r="J8"/>
  <c r="I8"/>
  <c r="H8"/>
  <c r="G8"/>
  <c r="F8"/>
  <c r="E8"/>
  <c r="D8"/>
  <c r="C8"/>
  <c r="B8"/>
  <c r="M7"/>
  <c r="L7"/>
  <c r="K7"/>
  <c r="J7"/>
  <c r="I7"/>
  <c r="H7"/>
  <c r="G7"/>
  <c r="F7"/>
  <c r="E7"/>
  <c r="D7"/>
  <c r="C7"/>
  <c r="B7"/>
  <c r="M6"/>
  <c r="L6"/>
  <c r="K6"/>
  <c r="J6"/>
  <c r="I6"/>
  <c r="H6"/>
  <c r="G6"/>
  <c r="F6"/>
  <c r="E6"/>
  <c r="D6"/>
  <c r="C6"/>
  <c r="B6"/>
  <c r="M5"/>
  <c r="L5"/>
  <c r="K5"/>
  <c r="J5"/>
  <c r="I5"/>
  <c r="H5"/>
  <c r="G5"/>
  <c r="F5"/>
  <c r="E5"/>
  <c r="D5"/>
  <c r="C5"/>
  <c r="B5"/>
  <c r="D17" i="99"/>
  <c r="J27" i="46"/>
  <c r="H28"/>
  <c r="C30" i="6"/>
  <c r="C30" i="42" s="1"/>
  <c r="D30" i="6"/>
  <c r="D30" i="42" s="1"/>
  <c r="E30" i="6"/>
  <c r="E30" i="42" s="1"/>
  <c r="F30" i="6"/>
  <c r="F30" i="42" s="1"/>
  <c r="G30" i="6"/>
  <c r="G30" i="42" s="1"/>
  <c r="H30" i="6"/>
  <c r="H30" i="42" s="1"/>
  <c r="I30" i="6"/>
  <c r="I30" i="42" s="1"/>
  <c r="J30" i="6"/>
  <c r="K30"/>
  <c r="K30" i="42" s="1"/>
  <c r="B30" i="6"/>
  <c r="B30" i="42" s="1"/>
  <c r="B30" i="14"/>
  <c r="C30"/>
  <c r="D30"/>
  <c r="E30"/>
  <c r="F30"/>
  <c r="G30"/>
  <c r="H30"/>
  <c r="I30"/>
  <c r="J30"/>
  <c r="K30"/>
  <c r="L30"/>
  <c r="B30" i="15"/>
  <c r="C30"/>
  <c r="D30"/>
  <c r="E30"/>
  <c r="F30"/>
  <c r="G30"/>
  <c r="H30"/>
  <c r="I30"/>
  <c r="J30"/>
  <c r="K30"/>
  <c r="B84" i="58"/>
  <c r="C84"/>
  <c r="D84"/>
  <c r="E84"/>
  <c r="F84"/>
  <c r="G84"/>
  <c r="H84"/>
  <c r="I84"/>
  <c r="J84"/>
  <c r="K84"/>
  <c r="B85"/>
  <c r="C85"/>
  <c r="D85"/>
  <c r="E85"/>
  <c r="F85"/>
  <c r="G85"/>
  <c r="H85"/>
  <c r="I85"/>
  <c r="J85"/>
  <c r="K85"/>
  <c r="B86"/>
  <c r="C86"/>
  <c r="D86"/>
  <c r="E86"/>
  <c r="F86"/>
  <c r="G86"/>
  <c r="H86"/>
  <c r="I86"/>
  <c r="J86"/>
  <c r="K86"/>
  <c r="B87"/>
  <c r="C87"/>
  <c r="D87"/>
  <c r="E87"/>
  <c r="F87"/>
  <c r="G87"/>
  <c r="H87"/>
  <c r="I87"/>
  <c r="J87"/>
  <c r="K87"/>
  <c r="B88"/>
  <c r="C88"/>
  <c r="D88"/>
  <c r="E88"/>
  <c r="F88"/>
  <c r="G88"/>
  <c r="H88"/>
  <c r="I88"/>
  <c r="J88"/>
  <c r="K88"/>
  <c r="B89"/>
  <c r="C89"/>
  <c r="D89"/>
  <c r="E89"/>
  <c r="F89"/>
  <c r="G89"/>
  <c r="H89"/>
  <c r="I89"/>
  <c r="J89"/>
  <c r="K89"/>
  <c r="B90"/>
  <c r="C90"/>
  <c r="D90"/>
  <c r="E90"/>
  <c r="F90"/>
  <c r="G90"/>
  <c r="H90"/>
  <c r="I90"/>
  <c r="J90"/>
  <c r="K90"/>
  <c r="B91"/>
  <c r="C91"/>
  <c r="D91"/>
  <c r="E91"/>
  <c r="F91"/>
  <c r="G91"/>
  <c r="H91"/>
  <c r="I91"/>
  <c r="J91"/>
  <c r="K91"/>
  <c r="B92"/>
  <c r="C92"/>
  <c r="D92"/>
  <c r="E92"/>
  <c r="F92"/>
  <c r="G92"/>
  <c r="H92"/>
  <c r="I92"/>
  <c r="J92"/>
  <c r="K92"/>
  <c r="B93"/>
  <c r="C93"/>
  <c r="D93"/>
  <c r="E93"/>
  <c r="F93"/>
  <c r="G93"/>
  <c r="H93"/>
  <c r="I93"/>
  <c r="J93"/>
  <c r="K93"/>
  <c r="B94"/>
  <c r="C94"/>
  <c r="D94"/>
  <c r="E94"/>
  <c r="F94"/>
  <c r="G94"/>
  <c r="H94"/>
  <c r="I94"/>
  <c r="J94"/>
  <c r="K94"/>
  <c r="B95"/>
  <c r="C95"/>
  <c r="D95"/>
  <c r="E95"/>
  <c r="F95"/>
  <c r="G95"/>
  <c r="H95"/>
  <c r="I95"/>
  <c r="J95"/>
  <c r="K95"/>
  <c r="B96"/>
  <c r="C96"/>
  <c r="D96"/>
  <c r="E96"/>
  <c r="F96"/>
  <c r="G96"/>
  <c r="H96"/>
  <c r="I96"/>
  <c r="J96"/>
  <c r="K96"/>
  <c r="B97"/>
  <c r="C97"/>
  <c r="D97"/>
  <c r="E97"/>
  <c r="F97"/>
  <c r="G97"/>
  <c r="H97"/>
  <c r="I97"/>
  <c r="J97"/>
  <c r="K97"/>
  <c r="B98"/>
  <c r="C98"/>
  <c r="D98"/>
  <c r="E98"/>
  <c r="F98"/>
  <c r="G98"/>
  <c r="H98"/>
  <c r="I98"/>
  <c r="J98"/>
  <c r="K98"/>
  <c r="B99"/>
  <c r="C99"/>
  <c r="D99"/>
  <c r="E99"/>
  <c r="F99"/>
  <c r="G99"/>
  <c r="H99"/>
  <c r="I99"/>
  <c r="J99"/>
  <c r="K99"/>
  <c r="B100"/>
  <c r="C100"/>
  <c r="D100"/>
  <c r="E100"/>
  <c r="F100"/>
  <c r="G100"/>
  <c r="H100"/>
  <c r="I100"/>
  <c r="J100"/>
  <c r="K100"/>
  <c r="B101"/>
  <c r="C101"/>
  <c r="D101"/>
  <c r="E101"/>
  <c r="F101"/>
  <c r="G101"/>
  <c r="H101"/>
  <c r="I101"/>
  <c r="J101"/>
  <c r="K101"/>
  <c r="B102"/>
  <c r="C102"/>
  <c r="D102"/>
  <c r="E102"/>
  <c r="F102"/>
  <c r="G102"/>
  <c r="H102"/>
  <c r="I102"/>
  <c r="J102"/>
  <c r="K102"/>
  <c r="B103"/>
  <c r="C103"/>
  <c r="D103"/>
  <c r="E103"/>
  <c r="F103"/>
  <c r="G103"/>
  <c r="H103"/>
  <c r="I103"/>
  <c r="J103"/>
  <c r="K103"/>
  <c r="B104"/>
  <c r="C104"/>
  <c r="D104"/>
  <c r="E104"/>
  <c r="F104"/>
  <c r="G104"/>
  <c r="H104"/>
  <c r="I104"/>
  <c r="J104"/>
  <c r="K104"/>
  <c r="B105"/>
  <c r="C105"/>
  <c r="D105"/>
  <c r="E105"/>
  <c r="F105"/>
  <c r="G105"/>
  <c r="H105"/>
  <c r="I105"/>
  <c r="J105"/>
  <c r="K105"/>
  <c r="B106"/>
  <c r="C106"/>
  <c r="D106"/>
  <c r="E106"/>
  <c r="F106"/>
  <c r="G106"/>
  <c r="H106"/>
  <c r="I106"/>
  <c r="J106"/>
  <c r="K106"/>
  <c r="B107"/>
  <c r="C107"/>
  <c r="D107"/>
  <c r="E107"/>
  <c r="F107"/>
  <c r="G107"/>
  <c r="H107"/>
  <c r="I107"/>
  <c r="J107"/>
  <c r="K107"/>
  <c r="B108"/>
  <c r="C108"/>
  <c r="D108"/>
  <c r="E108"/>
  <c r="F108"/>
  <c r="G108"/>
  <c r="H108"/>
  <c r="I108"/>
  <c r="J108"/>
  <c r="K108"/>
  <c r="K83"/>
  <c r="J83"/>
  <c r="I83"/>
  <c r="H83"/>
  <c r="G83"/>
  <c r="F83"/>
  <c r="E83"/>
  <c r="D83"/>
  <c r="C83"/>
  <c r="B83"/>
  <c r="B30" i="4"/>
  <c r="B30" i="12" s="1"/>
  <c r="C30" i="4"/>
  <c r="C30" i="12" s="1"/>
  <c r="D30" i="4"/>
  <c r="D30" i="12" s="1"/>
  <c r="E30" i="4"/>
  <c r="E30" i="12" s="1"/>
  <c r="F30" i="4"/>
  <c r="F30" i="12" s="1"/>
  <c r="G30" i="4"/>
  <c r="G30" i="12" s="1"/>
  <c r="H30" i="4"/>
  <c r="H30" i="12" s="1"/>
  <c r="I30" i="4"/>
  <c r="I30" i="12" s="1"/>
  <c r="J30" i="4"/>
  <c r="J30" i="12" s="1"/>
  <c r="K30" i="4"/>
  <c r="K30" i="12" s="1"/>
  <c r="M30" i="8"/>
  <c r="N30" s="1"/>
  <c r="B5" i="68"/>
  <c r="C5"/>
  <c r="D5"/>
  <c r="E5"/>
  <c r="F5"/>
  <c r="G5"/>
  <c r="H5"/>
  <c r="I5"/>
  <c r="J5"/>
  <c r="K5"/>
  <c r="B6"/>
  <c r="C6"/>
  <c r="D6"/>
  <c r="D6" i="72" s="1"/>
  <c r="E6" i="68"/>
  <c r="F6"/>
  <c r="G6"/>
  <c r="H6"/>
  <c r="I6"/>
  <c r="J6"/>
  <c r="K6"/>
  <c r="B7"/>
  <c r="C7"/>
  <c r="D7"/>
  <c r="E7"/>
  <c r="F7"/>
  <c r="G7"/>
  <c r="H7"/>
  <c r="H7" i="72" s="1"/>
  <c r="I7" i="68"/>
  <c r="J7"/>
  <c r="K7"/>
  <c r="B8"/>
  <c r="C8"/>
  <c r="D8"/>
  <c r="E8"/>
  <c r="F8"/>
  <c r="G8"/>
  <c r="H8"/>
  <c r="I8"/>
  <c r="J8"/>
  <c r="K8"/>
  <c r="K8" i="72" s="1"/>
  <c r="B9" i="68"/>
  <c r="C9"/>
  <c r="D9"/>
  <c r="E9"/>
  <c r="F9"/>
  <c r="G9"/>
  <c r="H9"/>
  <c r="I9"/>
  <c r="J9"/>
  <c r="K9"/>
  <c r="B10"/>
  <c r="C10"/>
  <c r="D10"/>
  <c r="E10"/>
  <c r="F10"/>
  <c r="G10"/>
  <c r="H10"/>
  <c r="I10"/>
  <c r="J10"/>
  <c r="K10"/>
  <c r="B11"/>
  <c r="C11"/>
  <c r="D11"/>
  <c r="E11"/>
  <c r="F11"/>
  <c r="G11"/>
  <c r="H11"/>
  <c r="I11"/>
  <c r="J11"/>
  <c r="K11"/>
  <c r="B12"/>
  <c r="C12"/>
  <c r="D12"/>
  <c r="E12"/>
  <c r="F12"/>
  <c r="G12"/>
  <c r="H12"/>
  <c r="I12"/>
  <c r="J12"/>
  <c r="K12"/>
  <c r="B15"/>
  <c r="B15" i="72" s="1"/>
  <c r="C15" i="68"/>
  <c r="D15"/>
  <c r="E15"/>
  <c r="F15"/>
  <c r="G15"/>
  <c r="H15"/>
  <c r="I15"/>
  <c r="J15"/>
  <c r="K15"/>
  <c r="B16"/>
  <c r="C16"/>
  <c r="D16"/>
  <c r="E16"/>
  <c r="F16"/>
  <c r="G16"/>
  <c r="H16"/>
  <c r="I16"/>
  <c r="J16"/>
  <c r="K16"/>
  <c r="B17"/>
  <c r="C17"/>
  <c r="D17"/>
  <c r="E17"/>
  <c r="F17"/>
  <c r="G17"/>
  <c r="H17"/>
  <c r="I17"/>
  <c r="J17"/>
  <c r="K17"/>
  <c r="B18"/>
  <c r="C18"/>
  <c r="D18"/>
  <c r="E18"/>
  <c r="F18"/>
  <c r="G18"/>
  <c r="H18"/>
  <c r="I18"/>
  <c r="J18"/>
  <c r="K18"/>
  <c r="B19"/>
  <c r="C19"/>
  <c r="D19"/>
  <c r="E19"/>
  <c r="F19"/>
  <c r="G19"/>
  <c r="H19"/>
  <c r="I19"/>
  <c r="J19"/>
  <c r="K19"/>
  <c r="B20"/>
  <c r="C20"/>
  <c r="D20"/>
  <c r="E20"/>
  <c r="F20"/>
  <c r="G20"/>
  <c r="H20"/>
  <c r="I20"/>
  <c r="J20"/>
  <c r="K20"/>
  <c r="B21"/>
  <c r="C21"/>
  <c r="D21"/>
  <c r="E21"/>
  <c r="F21"/>
  <c r="G21"/>
  <c r="H21"/>
  <c r="I21"/>
  <c r="J21"/>
  <c r="K21"/>
  <c r="B22"/>
  <c r="C22"/>
  <c r="D22"/>
  <c r="E22"/>
  <c r="F22"/>
  <c r="G22"/>
  <c r="H22"/>
  <c r="I22"/>
  <c r="J22"/>
  <c r="K22"/>
  <c r="B25"/>
  <c r="C25"/>
  <c r="D25"/>
  <c r="E25"/>
  <c r="F25"/>
  <c r="G25"/>
  <c r="H25"/>
  <c r="I25"/>
  <c r="J25"/>
  <c r="K25"/>
  <c r="B26"/>
  <c r="C26"/>
  <c r="D26"/>
  <c r="E26"/>
  <c r="F26"/>
  <c r="G26"/>
  <c r="H26"/>
  <c r="I26"/>
  <c r="J26"/>
  <c r="K26"/>
  <c r="B27"/>
  <c r="C27"/>
  <c r="D27"/>
  <c r="E27"/>
  <c r="F27"/>
  <c r="G27"/>
  <c r="H27"/>
  <c r="I27"/>
  <c r="J27"/>
  <c r="K27"/>
  <c r="B28"/>
  <c r="C28"/>
  <c r="D28"/>
  <c r="E28"/>
  <c r="F28"/>
  <c r="G28"/>
  <c r="H28"/>
  <c r="I28"/>
  <c r="J28"/>
  <c r="K28"/>
  <c r="D27" i="46"/>
  <c r="C25"/>
  <c r="G25"/>
  <c r="B28"/>
  <c r="C28"/>
  <c r="H13" i="105"/>
  <c r="H13" i="98" s="1"/>
  <c r="C11" i="105"/>
  <c r="C11" i="98" s="1"/>
  <c r="E5" i="105"/>
  <c r="E5" i="98" s="1"/>
  <c r="G6" i="105"/>
  <c r="G6" i="98" s="1"/>
  <c r="I9" i="105"/>
  <c r="I9" i="98" s="1"/>
  <c r="K12" i="105"/>
  <c r="K12" i="98" s="1"/>
  <c r="I29" i="105"/>
  <c r="I29" i="98" s="1"/>
  <c r="B15" i="105"/>
  <c r="B15" i="98" s="1"/>
  <c r="W26" i="16"/>
  <c r="S26"/>
  <c r="O26"/>
  <c r="S27"/>
  <c r="O27"/>
  <c r="T26"/>
  <c r="P26"/>
  <c r="S23"/>
  <c r="O23"/>
  <c r="W28"/>
  <c r="T27"/>
  <c r="Y26"/>
  <c r="U26"/>
  <c r="T23"/>
  <c r="O5" i="67"/>
  <c r="L5" i="68" s="1"/>
  <c r="O6" i="67"/>
  <c r="L6" i="68" s="1"/>
  <c r="O7" i="67"/>
  <c r="L7" i="68" s="1"/>
  <c r="O8" i="67"/>
  <c r="L8" i="68" s="1"/>
  <c r="O9" i="67"/>
  <c r="L9" i="68" s="1"/>
  <c r="O10" i="67"/>
  <c r="L10" i="68" s="1"/>
  <c r="O11" i="67"/>
  <c r="L11" i="68" s="1"/>
  <c r="O12" i="67"/>
  <c r="L12" i="68" s="1"/>
  <c r="L15"/>
  <c r="C15" i="69" s="1"/>
  <c r="L16" i="68"/>
  <c r="M30" i="9"/>
  <c r="N30" s="1"/>
  <c r="L17" i="68"/>
  <c r="A65" i="100"/>
  <c r="A62"/>
  <c r="A60"/>
  <c r="A59"/>
  <c r="A52"/>
  <c r="A51"/>
  <c r="A50"/>
  <c r="A48"/>
  <c r="A47"/>
  <c r="A46"/>
  <c r="A44"/>
  <c r="A43"/>
  <c r="A42"/>
  <c r="A40"/>
  <c r="A39"/>
  <c r="A38"/>
  <c r="A37"/>
  <c r="A36"/>
  <c r="A35"/>
  <c r="A33"/>
  <c r="A32"/>
  <c r="A31"/>
  <c r="A29"/>
  <c r="A25"/>
  <c r="A24"/>
  <c r="A23"/>
  <c r="A21"/>
  <c r="A20"/>
  <c r="A19"/>
  <c r="A16"/>
  <c r="A15"/>
  <c r="A14"/>
  <c r="A13"/>
  <c r="A10"/>
  <c r="A7"/>
  <c r="A3"/>
  <c r="B4" i="75"/>
  <c r="C4"/>
  <c r="D4"/>
  <c r="E4"/>
  <c r="G4"/>
  <c r="H4"/>
  <c r="H30" s="1"/>
  <c r="I4"/>
  <c r="J4" s="1"/>
  <c r="K4"/>
  <c r="L4" s="1"/>
  <c r="B5"/>
  <c r="C5"/>
  <c r="D5"/>
  <c r="E5"/>
  <c r="G5"/>
  <c r="H5"/>
  <c r="H25" s="1"/>
  <c r="I5"/>
  <c r="J5" s="1"/>
  <c r="K5"/>
  <c r="L5" s="1"/>
  <c r="B6"/>
  <c r="C6"/>
  <c r="D6"/>
  <c r="E6"/>
  <c r="G6"/>
  <c r="H6"/>
  <c r="I6"/>
  <c r="J6" s="1"/>
  <c r="K6"/>
  <c r="L6" s="1"/>
  <c r="B7"/>
  <c r="C7"/>
  <c r="D7"/>
  <c r="E7"/>
  <c r="G7"/>
  <c r="H7"/>
  <c r="I7"/>
  <c r="J7" s="1"/>
  <c r="K7"/>
  <c r="L7" s="1"/>
  <c r="B8"/>
  <c r="C8"/>
  <c r="D8"/>
  <c r="E8"/>
  <c r="G8"/>
  <c r="H8"/>
  <c r="I8"/>
  <c r="J8" s="1"/>
  <c r="K8"/>
  <c r="L8" s="1"/>
  <c r="B9"/>
  <c r="C9"/>
  <c r="D9"/>
  <c r="E9"/>
  <c r="G9"/>
  <c r="H9"/>
  <c r="I9"/>
  <c r="J9" s="1"/>
  <c r="K9"/>
  <c r="L9" s="1"/>
  <c r="B10"/>
  <c r="C10"/>
  <c r="D10"/>
  <c r="E10"/>
  <c r="G10"/>
  <c r="H10"/>
  <c r="I10"/>
  <c r="J10" s="1"/>
  <c r="K10"/>
  <c r="L10" s="1"/>
  <c r="B11"/>
  <c r="C11"/>
  <c r="D11"/>
  <c r="E11"/>
  <c r="G11"/>
  <c r="H11"/>
  <c r="I11"/>
  <c r="J11" s="1"/>
  <c r="K11"/>
  <c r="L11" s="1"/>
  <c r="B12"/>
  <c r="C12"/>
  <c r="D12"/>
  <c r="E12"/>
  <c r="G12"/>
  <c r="H12"/>
  <c r="I12"/>
  <c r="J12" s="1"/>
  <c r="K12"/>
  <c r="L12" s="1"/>
  <c r="B13"/>
  <c r="C13"/>
  <c r="D13"/>
  <c r="E13"/>
  <c r="G13"/>
  <c r="H13"/>
  <c r="I13"/>
  <c r="J13" s="1"/>
  <c r="K13"/>
  <c r="L13" s="1"/>
  <c r="B14"/>
  <c r="C14"/>
  <c r="D14"/>
  <c r="E14"/>
  <c r="G14"/>
  <c r="H14"/>
  <c r="I14"/>
  <c r="J14" s="1"/>
  <c r="K14"/>
  <c r="L14" s="1"/>
  <c r="B15"/>
  <c r="C15"/>
  <c r="D15"/>
  <c r="E15"/>
  <c r="G15"/>
  <c r="H15"/>
  <c r="I15"/>
  <c r="J15" s="1"/>
  <c r="K15"/>
  <c r="L15" s="1"/>
  <c r="B16"/>
  <c r="C16"/>
  <c r="D16"/>
  <c r="E16"/>
  <c r="G16"/>
  <c r="H16"/>
  <c r="I16"/>
  <c r="J16" s="1"/>
  <c r="K16"/>
  <c r="L16" s="1"/>
  <c r="B17"/>
  <c r="C17"/>
  <c r="D17"/>
  <c r="E17"/>
  <c r="G17"/>
  <c r="H17"/>
  <c r="I17"/>
  <c r="J17" s="1"/>
  <c r="K17"/>
  <c r="L17" s="1"/>
  <c r="B18"/>
  <c r="C18"/>
  <c r="D18"/>
  <c r="E18"/>
  <c r="G18"/>
  <c r="H18"/>
  <c r="I18"/>
  <c r="J18" s="1"/>
  <c r="K18"/>
  <c r="L18" s="1"/>
  <c r="B19"/>
  <c r="C19"/>
  <c r="D19"/>
  <c r="E19"/>
  <c r="G19"/>
  <c r="H19"/>
  <c r="I19"/>
  <c r="J19" s="1"/>
  <c r="K19"/>
  <c r="L19" s="1"/>
  <c r="B20"/>
  <c r="C20"/>
  <c r="D20"/>
  <c r="E20"/>
  <c r="G20"/>
  <c r="H20"/>
  <c r="I20"/>
  <c r="J20" s="1"/>
  <c r="K20"/>
  <c r="L20" s="1"/>
  <c r="B21"/>
  <c r="C21"/>
  <c r="D21"/>
  <c r="E21"/>
  <c r="G21"/>
  <c r="H21"/>
  <c r="I21"/>
  <c r="J21" s="1"/>
  <c r="K21"/>
  <c r="L21" s="1"/>
  <c r="B22"/>
  <c r="C22"/>
  <c r="D22"/>
  <c r="D28" s="1"/>
  <c r="E22"/>
  <c r="G22"/>
  <c r="H22"/>
  <c r="I22"/>
  <c r="J22" s="1"/>
  <c r="K22"/>
  <c r="L22" s="1"/>
  <c r="B23"/>
  <c r="C23"/>
  <c r="D23"/>
  <c r="E23"/>
  <c r="G23"/>
  <c r="H23"/>
  <c r="I23"/>
  <c r="J23" s="1"/>
  <c r="K23"/>
  <c r="L23" s="1"/>
  <c r="B6" i="97"/>
  <c r="B14"/>
  <c r="P15" i="16"/>
  <c r="X15"/>
  <c r="P5"/>
  <c r="S11"/>
  <c r="X8"/>
  <c r="C5" i="51"/>
  <c r="C6"/>
  <c r="C7"/>
  <c r="C8"/>
  <c r="C9"/>
  <c r="C10"/>
  <c r="C11"/>
  <c r="C12"/>
  <c r="C13"/>
  <c r="C14"/>
  <c r="C15"/>
  <c r="C16"/>
  <c r="C17"/>
  <c r="C18"/>
  <c r="C19"/>
  <c r="C20"/>
  <c r="C21"/>
  <c r="C4"/>
  <c r="U4" i="17"/>
  <c r="R6"/>
  <c r="O8"/>
  <c r="S9"/>
  <c r="R10"/>
  <c r="O13"/>
  <c r="Q14"/>
  <c r="S15"/>
  <c r="Q17"/>
  <c r="R18"/>
  <c r="P19"/>
  <c r="P21"/>
  <c r="Q22"/>
  <c r="P7"/>
  <c r="S7"/>
  <c r="Q8"/>
  <c r="U10"/>
  <c r="P12"/>
  <c r="S14"/>
  <c r="V14"/>
  <c r="R15"/>
  <c r="O16"/>
  <c r="S16"/>
  <c r="O18"/>
  <c r="W18"/>
  <c r="O22"/>
  <c r="T22"/>
  <c r="O4" i="16"/>
  <c r="U4"/>
  <c r="W4"/>
  <c r="U5"/>
  <c r="R6"/>
  <c r="O8"/>
  <c r="P8"/>
  <c r="S8"/>
  <c r="T8"/>
  <c r="W8"/>
  <c r="R10"/>
  <c r="O12"/>
  <c r="P12"/>
  <c r="S12"/>
  <c r="T12"/>
  <c r="W12"/>
  <c r="P13"/>
  <c r="T13"/>
  <c r="U13"/>
  <c r="Q15"/>
  <c r="W16"/>
  <c r="P17"/>
  <c r="O20"/>
  <c r="P21"/>
  <c r="U22"/>
  <c r="B5" i="54"/>
  <c r="B7"/>
  <c r="B8"/>
  <c r="B10"/>
  <c r="B12"/>
  <c r="B13"/>
  <c r="B16"/>
  <c r="B17"/>
  <c r="B20"/>
  <c r="B21"/>
  <c r="V4" i="16"/>
  <c r="T4"/>
  <c r="P4"/>
  <c r="B6" i="54"/>
  <c r="B4"/>
  <c r="B23"/>
  <c r="T19" i="17"/>
  <c r="S19"/>
  <c r="W19"/>
  <c r="B14" i="54"/>
  <c r="R21" i="17"/>
  <c r="X19"/>
  <c r="V17"/>
  <c r="W17"/>
  <c r="W6" i="16"/>
  <c r="Q20"/>
  <c r="Q16"/>
  <c r="U16"/>
  <c r="P15" i="17"/>
  <c r="Y15"/>
  <c r="O21" i="16"/>
  <c r="S21"/>
  <c r="V17"/>
  <c r="R13"/>
  <c r="V13"/>
  <c r="O13"/>
  <c r="S13"/>
  <c r="W13"/>
  <c r="W5"/>
  <c r="X5"/>
  <c r="O19"/>
  <c r="Y5"/>
  <c r="Q5"/>
  <c r="O5"/>
  <c r="P6"/>
  <c r="X19"/>
  <c r="S5"/>
  <c r="X22"/>
  <c r="S13" i="17"/>
  <c r="O19"/>
  <c r="U19"/>
  <c r="U16"/>
  <c r="Q16"/>
  <c r="R19"/>
  <c r="Q19"/>
  <c r="V19"/>
  <c r="Y19"/>
  <c r="P8"/>
  <c r="S5"/>
  <c r="Y13"/>
  <c r="W13"/>
  <c r="R13"/>
  <c r="Q13"/>
  <c r="P9"/>
  <c r="O17"/>
  <c r="P13"/>
  <c r="V13"/>
  <c r="T21"/>
  <c r="W6"/>
  <c r="T17"/>
  <c r="T13"/>
  <c r="P10"/>
  <c r="X7"/>
  <c r="S17"/>
  <c r="R17"/>
  <c r="U13"/>
  <c r="Q21"/>
  <c r="Y17"/>
  <c r="P14"/>
  <c r="S10"/>
  <c r="N10" i="8"/>
  <c r="Q12" i="17"/>
  <c r="T15"/>
  <c r="U6"/>
  <c r="P6"/>
  <c r="U12"/>
  <c r="Q15"/>
  <c r="Q6"/>
  <c r="V6"/>
  <c r="T6"/>
  <c r="O6"/>
  <c r="S22" i="16"/>
  <c r="W22" i="17"/>
  <c r="R22"/>
  <c r="S18"/>
  <c r="Y6"/>
  <c r="X7" i="16"/>
  <c r="Y12" i="17"/>
  <c r="U15"/>
  <c r="Y16" i="16"/>
  <c r="X6" i="17"/>
  <c r="S6"/>
  <c r="Y22" i="16"/>
  <c r="P18"/>
  <c r="P16"/>
  <c r="V5"/>
  <c r="R5"/>
  <c r="S22" i="17"/>
  <c r="V18"/>
  <c r="W14"/>
  <c r="R14"/>
  <c r="O12"/>
  <c r="Y10"/>
  <c r="T10"/>
  <c r="O10"/>
  <c r="X18"/>
  <c r="Y17" i="16"/>
  <c r="Y13"/>
  <c r="Q13"/>
  <c r="T5"/>
  <c r="V22" i="17"/>
  <c r="P22"/>
  <c r="T14"/>
  <c r="O14"/>
  <c r="W10"/>
  <c r="Q10"/>
  <c r="Y5"/>
  <c r="B22" i="54"/>
  <c r="B11"/>
  <c r="S15" i="67"/>
  <c r="S10"/>
  <c r="S16"/>
  <c r="B15" i="97"/>
  <c r="S11" i="67"/>
  <c r="B12" i="97"/>
  <c r="B8"/>
  <c r="S17" i="67"/>
  <c r="P14" i="2"/>
  <c r="D25" i="75"/>
  <c r="N9" i="8"/>
  <c r="B19" i="54"/>
  <c r="Q20" i="17"/>
  <c r="U20"/>
  <c r="S20"/>
  <c r="R4"/>
  <c r="C28" i="75"/>
  <c r="T9" i="17"/>
  <c r="R9"/>
  <c r="W9"/>
  <c r="V7"/>
  <c r="Q7"/>
  <c r="W7"/>
  <c r="T7"/>
  <c r="D30" i="75"/>
  <c r="P17" i="17"/>
  <c r="U17"/>
  <c r="T11"/>
  <c r="W11"/>
  <c r="V5"/>
  <c r="Q5"/>
  <c r="O11" i="16"/>
  <c r="Q18" i="17"/>
  <c r="U18"/>
  <c r="Y18"/>
  <c r="P18"/>
  <c r="T18"/>
  <c r="O15"/>
  <c r="W15"/>
  <c r="V15"/>
  <c r="T12"/>
  <c r="R12" i="16"/>
  <c r="V12"/>
  <c r="Q12"/>
  <c r="U12"/>
  <c r="Y12"/>
  <c r="R8"/>
  <c r="V8"/>
  <c r="Q8"/>
  <c r="U8"/>
  <c r="Y8"/>
  <c r="S4"/>
  <c r="Q4"/>
  <c r="Y4"/>
  <c r="R4"/>
  <c r="R19"/>
  <c r="S15"/>
  <c r="T5" i="17"/>
  <c r="S18" i="67"/>
  <c r="Y22" i="17"/>
  <c r="U22"/>
  <c r="Y14"/>
  <c r="U14"/>
  <c r="V10"/>
  <c r="S8"/>
  <c r="B28" i="75"/>
  <c r="D26"/>
  <c r="F15" i="99"/>
  <c r="J14" i="28"/>
  <c r="F16" i="69" l="1"/>
  <c r="G16" i="105"/>
  <c r="G16" i="98" s="1"/>
  <c r="J16" i="69"/>
  <c r="E30" i="46"/>
  <c r="I5" i="105"/>
  <c r="I5" i="98" s="1"/>
  <c r="C6" i="105"/>
  <c r="C6" i="98" s="1"/>
  <c r="K7" i="105"/>
  <c r="K7" i="98" s="1"/>
  <c r="E9" i="105"/>
  <c r="E9" i="98" s="1"/>
  <c r="G12" i="105"/>
  <c r="G12" i="98" s="1"/>
  <c r="E14" i="105"/>
  <c r="E14" i="98" s="1"/>
  <c r="I15" i="105"/>
  <c r="I15" i="98" s="1"/>
  <c r="E28" i="75"/>
  <c r="E26"/>
  <c r="E30"/>
  <c r="D43" i="6"/>
  <c r="J43" i="11"/>
  <c r="B16" i="69"/>
  <c r="F29" i="46"/>
  <c r="I21" i="105"/>
  <c r="I21" i="98" s="1"/>
  <c r="L68" i="105"/>
  <c r="F17" i="46"/>
  <c r="K11"/>
  <c r="I13" i="28"/>
  <c r="F41" i="4"/>
  <c r="E27" i="46"/>
  <c r="F13"/>
  <c r="B9"/>
  <c r="F34" i="15"/>
  <c r="G12" i="96"/>
  <c r="G8"/>
  <c r="C36" i="5"/>
  <c r="H43" i="6"/>
  <c r="F43" i="11"/>
  <c r="D29" i="46"/>
  <c r="F15" i="69"/>
  <c r="B21" i="46"/>
  <c r="B43" i="11"/>
  <c r="H29" i="46"/>
  <c r="V12" i="21"/>
  <c r="H20" i="105"/>
  <c r="H20" i="98" s="1"/>
  <c r="B22" i="105"/>
  <c r="B22" i="98" s="1"/>
  <c r="J28" i="105"/>
  <c r="J28" i="98" s="1"/>
  <c r="G13" i="28"/>
  <c r="I36" i="11"/>
  <c r="O13" i="21"/>
  <c r="G43" i="11"/>
  <c r="D18" i="108"/>
  <c r="D14"/>
  <c r="D11"/>
  <c r="D7"/>
  <c r="H17"/>
  <c r="H16"/>
  <c r="H13"/>
  <c r="H12"/>
  <c r="H9"/>
  <c r="H8"/>
  <c r="H5"/>
  <c r="D19"/>
  <c r="D15"/>
  <c r="D10"/>
  <c r="D6"/>
  <c r="I4"/>
  <c r="D20"/>
  <c r="H24"/>
  <c r="H30"/>
  <c r="D32"/>
  <c r="D29"/>
  <c r="H35"/>
  <c r="D10" i="72"/>
  <c r="G30" i="46"/>
  <c r="H27"/>
  <c r="E16"/>
  <c r="E13"/>
  <c r="C9"/>
  <c r="F27" i="7"/>
  <c r="F27" i="72"/>
  <c r="J15"/>
  <c r="I13" i="46"/>
  <c r="E9"/>
  <c r="E15" i="7"/>
  <c r="K28" i="72"/>
  <c r="C28"/>
  <c r="C16"/>
  <c r="K12"/>
  <c r="C12"/>
  <c r="G8"/>
  <c r="C8"/>
  <c r="J21" i="46"/>
  <c r="K14"/>
  <c r="E17" i="7"/>
  <c r="E13"/>
  <c r="H18" i="46"/>
  <c r="K24"/>
  <c r="K16"/>
  <c r="I26" i="72"/>
  <c r="E26"/>
  <c r="I22"/>
  <c r="E22"/>
  <c r="I5" i="7"/>
  <c r="C10" i="46"/>
  <c r="D12"/>
  <c r="E22"/>
  <c r="E18"/>
  <c r="E14"/>
  <c r="E6"/>
  <c r="F28"/>
  <c r="F16"/>
  <c r="G26"/>
  <c r="G10"/>
  <c r="I6"/>
  <c r="K18"/>
  <c r="K10"/>
  <c r="D27" i="72"/>
  <c r="H15"/>
  <c r="D15"/>
  <c r="B27" i="7"/>
  <c r="F19"/>
  <c r="G33" i="4"/>
  <c r="G28" i="46"/>
  <c r="H14"/>
  <c r="G37" i="5"/>
  <c r="K37"/>
  <c r="G28" i="72"/>
  <c r="I25"/>
  <c r="E25"/>
  <c r="I17"/>
  <c r="E17"/>
  <c r="G16"/>
  <c r="G12"/>
  <c r="I9"/>
  <c r="E9"/>
  <c r="E7"/>
  <c r="I5"/>
  <c r="E5"/>
  <c r="K30" i="46"/>
  <c r="G17" i="105"/>
  <c r="G17" i="98" s="1"/>
  <c r="K18" i="105"/>
  <c r="K18" i="98" s="1"/>
  <c r="I20" i="105"/>
  <c r="I20" i="98" s="1"/>
  <c r="G22" i="105"/>
  <c r="G22" i="98" s="1"/>
  <c r="K23" i="105"/>
  <c r="K23" i="98" s="1"/>
  <c r="E25" i="105"/>
  <c r="E25" i="98" s="1"/>
  <c r="I25" i="105"/>
  <c r="I25" i="98" s="1"/>
  <c r="C27" i="105"/>
  <c r="C27" i="98" s="1"/>
  <c r="G28" i="105"/>
  <c r="G28" i="98" s="1"/>
  <c r="K28" i="105"/>
  <c r="K28" i="98" s="1"/>
  <c r="H17" i="105"/>
  <c r="H17" i="98" s="1"/>
  <c r="D24" i="46"/>
  <c r="I22"/>
  <c r="B22"/>
  <c r="I20"/>
  <c r="B17"/>
  <c r="G27" i="42"/>
  <c r="K21" i="7"/>
  <c r="C21"/>
  <c r="C14" i="28"/>
  <c r="E14"/>
  <c r="I14"/>
  <c r="K14"/>
  <c r="F34" i="41"/>
  <c r="H34"/>
  <c r="G13" i="72"/>
  <c r="E13"/>
  <c r="E21" i="42"/>
  <c r="E21" i="72" s="1"/>
  <c r="J19" i="42"/>
  <c r="K15"/>
  <c r="K15" i="72" s="1"/>
  <c r="J7" i="42"/>
  <c r="J7" i="72" s="1"/>
  <c r="B24" i="46"/>
  <c r="B20"/>
  <c r="D16"/>
  <c r="H34" i="5"/>
  <c r="J34"/>
  <c r="G36"/>
  <c r="L34"/>
  <c r="L33"/>
  <c r="G13" i="46"/>
  <c r="I29"/>
  <c r="C37" i="5"/>
  <c r="K42" i="11"/>
  <c r="F11" i="72"/>
  <c r="B11"/>
  <c r="F7"/>
  <c r="B7"/>
  <c r="I17" i="7"/>
  <c r="I13"/>
  <c r="H23"/>
  <c r="H30" i="46"/>
  <c r="K25" i="72"/>
  <c r="G25"/>
  <c r="K21"/>
  <c r="K17"/>
  <c r="G17"/>
  <c r="K9"/>
  <c r="E6"/>
  <c r="K5"/>
  <c r="D28" i="46"/>
  <c r="D18" i="105"/>
  <c r="D18" i="98" s="1"/>
  <c r="H18" i="105"/>
  <c r="H18" i="98" s="1"/>
  <c r="H19" i="105"/>
  <c r="H19" i="98" s="1"/>
  <c r="J21" i="105"/>
  <c r="J21" i="98" s="1"/>
  <c r="J22" i="105"/>
  <c r="J22" i="98" s="1"/>
  <c r="D23" i="105"/>
  <c r="D23" i="98" s="1"/>
  <c r="D38" s="1"/>
  <c r="H24" i="105"/>
  <c r="H24" i="98" s="1"/>
  <c r="B25" i="105"/>
  <c r="B25" i="98" s="1"/>
  <c r="B26" i="105"/>
  <c r="B26" i="98" s="1"/>
  <c r="F26" i="105"/>
  <c r="F26" i="98" s="1"/>
  <c r="J27" i="105"/>
  <c r="J27" i="98" s="1"/>
  <c r="D28" i="105"/>
  <c r="D28" i="98" s="1"/>
  <c r="J24" i="46"/>
  <c r="D23"/>
  <c r="I14"/>
  <c r="E8"/>
  <c r="J27" i="42"/>
  <c r="J27" i="72" s="1"/>
  <c r="K15" i="28"/>
  <c r="E6" i="7"/>
  <c r="K23" i="42"/>
  <c r="K23" i="7" s="1"/>
  <c r="J11" i="42"/>
  <c r="J11" i="72" s="1"/>
  <c r="E34" i="14"/>
  <c r="H36"/>
  <c r="H33"/>
  <c r="K36"/>
  <c r="K35"/>
  <c r="C33" i="5"/>
  <c r="G33"/>
  <c r="K33"/>
  <c r="B42" i="6"/>
  <c r="L41"/>
  <c r="D36" i="5"/>
  <c r="H36"/>
  <c r="L37"/>
  <c r="E31" i="58"/>
  <c r="E43" s="1"/>
  <c r="F4" i="105"/>
  <c r="F4" i="98" s="1"/>
  <c r="J4" i="105"/>
  <c r="J4" i="98" s="1"/>
  <c r="B7" i="105"/>
  <c r="B7" i="98" s="1"/>
  <c r="F7" i="105"/>
  <c r="F7" i="98" s="1"/>
  <c r="I7" i="105"/>
  <c r="I7" i="98" s="1"/>
  <c r="F8" i="105"/>
  <c r="F8" i="98" s="1"/>
  <c r="D10" i="105"/>
  <c r="D10" i="98" s="1"/>
  <c r="H10" i="105"/>
  <c r="H10" i="98" s="1"/>
  <c r="K10" i="105"/>
  <c r="K10" i="98" s="1"/>
  <c r="H11" i="105"/>
  <c r="H11" i="98" s="1"/>
  <c r="F13" i="105"/>
  <c r="F13" i="98" s="1"/>
  <c r="J13" i="105"/>
  <c r="J13" i="98" s="1"/>
  <c r="J14" i="105"/>
  <c r="J14" i="98" s="1"/>
  <c r="D15" i="105"/>
  <c r="D15" i="98" s="1"/>
  <c r="K15" i="105"/>
  <c r="K15" i="98" s="1"/>
  <c r="E17" i="105"/>
  <c r="E17" i="98" s="1"/>
  <c r="F18" i="105"/>
  <c r="F18" i="98" s="1"/>
  <c r="C24" i="105"/>
  <c r="C24" i="98" s="1"/>
  <c r="B28" i="105"/>
  <c r="B28" i="98" s="1"/>
  <c r="J36" i="68"/>
  <c r="K4" i="105"/>
  <c r="K4" i="98" s="1"/>
  <c r="K33" s="1"/>
  <c r="B6" i="105"/>
  <c r="B6" i="98" s="1"/>
  <c r="K8" i="105"/>
  <c r="K8" i="98" s="1"/>
  <c r="B11" i="105"/>
  <c r="B11" i="98" s="1"/>
  <c r="C12" i="105"/>
  <c r="C12" i="98" s="1"/>
  <c r="J12" i="105"/>
  <c r="J12" i="98" s="1"/>
  <c r="D14" i="105"/>
  <c r="D14" i="98" s="1"/>
  <c r="B16" i="105"/>
  <c r="B16" i="98" s="1"/>
  <c r="I16" i="105"/>
  <c r="I16" i="98" s="1"/>
  <c r="C18" i="105"/>
  <c r="C18" i="98" s="1"/>
  <c r="G18" i="105"/>
  <c r="G18" i="98" s="1"/>
  <c r="K19" i="105"/>
  <c r="K19" i="98" s="1"/>
  <c r="E21" i="105"/>
  <c r="E21" i="98" s="1"/>
  <c r="C23" i="105"/>
  <c r="C23" i="98" s="1"/>
  <c r="G24" i="105"/>
  <c r="G24" i="98" s="1"/>
  <c r="K24" i="105"/>
  <c r="K24" i="98" s="1"/>
  <c r="E26" i="105"/>
  <c r="E26" i="98" s="1"/>
  <c r="B27" i="105"/>
  <c r="B27" i="98" s="1"/>
  <c r="C28" i="105"/>
  <c r="C28" i="98" s="1"/>
  <c r="P12" i="2"/>
  <c r="J16" i="28"/>
  <c r="M30" i="7"/>
  <c r="B12" i="28"/>
  <c r="F13" i="99"/>
  <c r="K16" i="28"/>
  <c r="C16"/>
  <c r="D15"/>
  <c r="H16"/>
  <c r="G15"/>
  <c r="K13"/>
  <c r="M17" i="7"/>
  <c r="B15" i="95"/>
  <c r="C15" s="1"/>
  <c r="B13" i="28"/>
  <c r="B14"/>
  <c r="F14"/>
  <c r="P16" i="2"/>
  <c r="P15"/>
  <c r="P5"/>
  <c r="L77" i="105"/>
  <c r="L17" i="41"/>
  <c r="L17" i="28" s="1"/>
  <c r="L11" i="41"/>
  <c r="E11" i="28" s="1"/>
  <c r="L10" i="41"/>
  <c r="J10" i="28" s="1"/>
  <c r="L9" i="41"/>
  <c r="K9" i="28" s="1"/>
  <c r="L8" i="41"/>
  <c r="G8" i="28" s="1"/>
  <c r="L7" i="41"/>
  <c r="I7" i="28" s="1"/>
  <c r="L6" i="41"/>
  <c r="L6" i="28" s="1"/>
  <c r="L5" i="41"/>
  <c r="D5" i="28" s="1"/>
  <c r="O33" i="2"/>
  <c r="B33" i="41"/>
  <c r="F33"/>
  <c r="M9" i="7"/>
  <c r="B15" i="96"/>
  <c r="C15" s="1"/>
  <c r="B18" i="95"/>
  <c r="B7"/>
  <c r="C7" s="1"/>
  <c r="G36" i="41"/>
  <c r="E13" i="28"/>
  <c r="P17" i="2"/>
  <c r="P13"/>
  <c r="P10"/>
  <c r="G5" i="105"/>
  <c r="G5" i="98" s="1"/>
  <c r="K5" i="105"/>
  <c r="K5" i="98" s="1"/>
  <c r="E6" i="105"/>
  <c r="E6" i="98" s="1"/>
  <c r="E34" s="1"/>
  <c r="G9" i="105"/>
  <c r="G9" i="98" s="1"/>
  <c r="E11" i="105"/>
  <c r="E11" i="98" s="1"/>
  <c r="I12" i="105"/>
  <c r="I12" i="98" s="1"/>
  <c r="C14" i="105"/>
  <c r="C14" i="98" s="1"/>
  <c r="G14" i="105"/>
  <c r="G14" i="98" s="1"/>
  <c r="F17" i="105"/>
  <c r="F17" i="98" s="1"/>
  <c r="J17" i="105"/>
  <c r="J17" i="98" s="1"/>
  <c r="J34" s="1"/>
  <c r="J18" i="105"/>
  <c r="J18" i="98" s="1"/>
  <c r="D19" i="105"/>
  <c r="D19" i="98" s="1"/>
  <c r="B21" i="105"/>
  <c r="B21" i="98" s="1"/>
  <c r="G21" i="105"/>
  <c r="G21" i="98" s="1"/>
  <c r="F22" i="105"/>
  <c r="F22" i="98" s="1"/>
  <c r="J23" i="105"/>
  <c r="J23" i="98" s="1"/>
  <c r="J38" s="1"/>
  <c r="D24" i="105"/>
  <c r="D24" i="98" s="1"/>
  <c r="D25" i="105"/>
  <c r="D25" i="98" s="1"/>
  <c r="H25" i="105"/>
  <c r="H25" i="98" s="1"/>
  <c r="F27" i="105"/>
  <c r="F27" i="98" s="1"/>
  <c r="F28" i="105"/>
  <c r="F28" i="98" s="1"/>
  <c r="D14" i="28"/>
  <c r="M13" i="7"/>
  <c r="B7" i="96"/>
  <c r="H8" s="1"/>
  <c r="B10" i="95"/>
  <c r="M6" i="7"/>
  <c r="L13" i="28"/>
  <c r="H14"/>
  <c r="P9" i="2"/>
  <c r="C4" i="105"/>
  <c r="C4" i="98" s="1"/>
  <c r="E27" i="105"/>
  <c r="E27" i="98" s="1"/>
  <c r="L84" i="105"/>
  <c r="L87"/>
  <c r="I35" i="41"/>
  <c r="M14" i="7"/>
  <c r="C37" i="41"/>
  <c r="K37"/>
  <c r="I43" i="6"/>
  <c r="I42"/>
  <c r="K16" i="72"/>
  <c r="K16" i="69"/>
  <c r="E15" i="72"/>
  <c r="E15" i="69"/>
  <c r="J30" i="42"/>
  <c r="J30" i="7" s="1"/>
  <c r="D17" i="28"/>
  <c r="D17" i="96"/>
  <c r="G16" i="28"/>
  <c r="I16" i="7"/>
  <c r="I16" i="28"/>
  <c r="E16" i="7"/>
  <c r="E16" i="28"/>
  <c r="D16" i="96"/>
  <c r="H15" i="28"/>
  <c r="L15"/>
  <c r="D13" i="96"/>
  <c r="C12" i="28"/>
  <c r="H12"/>
  <c r="I12" i="7"/>
  <c r="I12" i="28"/>
  <c r="G9"/>
  <c r="I9" i="7"/>
  <c r="E9"/>
  <c r="D8" i="28"/>
  <c r="E8" i="7"/>
  <c r="G7" i="28"/>
  <c r="E5" i="7"/>
  <c r="J33" i="41"/>
  <c r="H15" i="12"/>
  <c r="H35" i="4"/>
  <c r="B5" i="12"/>
  <c r="B39" i="4"/>
  <c r="J5" i="12"/>
  <c r="J33" i="4"/>
  <c r="I7" i="12"/>
  <c r="I34" i="4"/>
  <c r="J33" i="15"/>
  <c r="J37"/>
  <c r="B25" i="42"/>
  <c r="B25" i="72" s="1"/>
  <c r="B26" i="46"/>
  <c r="C16"/>
  <c r="C15" i="42"/>
  <c r="C15" i="7" s="1"/>
  <c r="C12" i="46"/>
  <c r="C11" i="42"/>
  <c r="C11" i="72" s="1"/>
  <c r="C8" i="46"/>
  <c r="C7" i="42"/>
  <c r="M7" s="1"/>
  <c r="U8" i="37" s="1"/>
  <c r="D29" i="42"/>
  <c r="D29" i="7" s="1"/>
  <c r="D30" i="46"/>
  <c r="D25" i="42"/>
  <c r="D25" i="72" s="1"/>
  <c r="D26" i="46"/>
  <c r="D14"/>
  <c r="D13" i="42"/>
  <c r="D13" i="72" s="1"/>
  <c r="D9" i="42"/>
  <c r="D9" i="72" s="1"/>
  <c r="D10" i="46"/>
  <c r="D5" i="42"/>
  <c r="D6" i="46"/>
  <c r="E27" i="42"/>
  <c r="E28" i="46"/>
  <c r="E20"/>
  <c r="E19" i="42"/>
  <c r="E19" i="7" s="1"/>
  <c r="E11" i="42"/>
  <c r="E11" i="72" s="1"/>
  <c r="E12" i="46"/>
  <c r="F29" i="42"/>
  <c r="F29" i="72" s="1"/>
  <c r="F30" i="46"/>
  <c r="F26"/>
  <c r="F25" i="42"/>
  <c r="F25" i="7" s="1"/>
  <c r="F21" i="42"/>
  <c r="F22" i="46"/>
  <c r="G24"/>
  <c r="G23" i="42"/>
  <c r="G23" i="7" s="1"/>
  <c r="G16" i="46"/>
  <c r="G15" i="42"/>
  <c r="H25"/>
  <c r="H25" i="72" s="1"/>
  <c r="H26" i="46"/>
  <c r="H10"/>
  <c r="H9" i="42"/>
  <c r="H9" i="7" s="1"/>
  <c r="H6" i="46"/>
  <c r="H5" i="42"/>
  <c r="H5" i="72" s="1"/>
  <c r="I27" i="42"/>
  <c r="I27" i="7" s="1"/>
  <c r="I28" i="46"/>
  <c r="I15" i="42"/>
  <c r="I15" i="72" s="1"/>
  <c r="I16" i="46"/>
  <c r="I11" i="42"/>
  <c r="I11" i="7" s="1"/>
  <c r="I12" i="46"/>
  <c r="I7" i="42"/>
  <c r="I7" i="7" s="1"/>
  <c r="I8" i="46"/>
  <c r="J29" i="42"/>
  <c r="J30" i="46"/>
  <c r="J26"/>
  <c r="J25" i="42"/>
  <c r="J21"/>
  <c r="J21" i="72" s="1"/>
  <c r="J22" i="46"/>
  <c r="J34" i="6"/>
  <c r="K27" i="42"/>
  <c r="K27" i="72" s="1"/>
  <c r="K28" i="46"/>
  <c r="D37" i="14"/>
  <c r="I34"/>
  <c r="I11" i="72"/>
  <c r="G21" i="7"/>
  <c r="E11"/>
  <c r="M36" i="8"/>
  <c r="E33" i="15"/>
  <c r="H35"/>
  <c r="K34"/>
  <c r="F33" i="6"/>
  <c r="E37" i="15"/>
  <c r="H37" i="6"/>
  <c r="B42" i="11"/>
  <c r="E43" i="6"/>
  <c r="E42"/>
  <c r="P31" i="2"/>
  <c r="L31" i="41"/>
  <c r="K31" i="28" s="1"/>
  <c r="B32" i="95"/>
  <c r="B32" i="96"/>
  <c r="I30" i="46"/>
  <c r="C30"/>
  <c r="E26"/>
  <c r="K26"/>
  <c r="C26"/>
  <c r="I26"/>
  <c r="K19"/>
  <c r="I19"/>
  <c r="K15"/>
  <c r="C15"/>
  <c r="B15"/>
  <c r="D8"/>
  <c r="H8"/>
  <c r="B17" i="28"/>
  <c r="F16"/>
  <c r="F12"/>
  <c r="F34" i="4"/>
  <c r="F15" i="46"/>
  <c r="K36" i="6"/>
  <c r="K33"/>
  <c r="M31" i="7"/>
  <c r="F18" i="74"/>
  <c r="L17" i="69"/>
  <c r="D17"/>
  <c r="E8" i="99"/>
  <c r="J37" i="68"/>
  <c r="F36" i="11"/>
  <c r="F33"/>
  <c r="H37"/>
  <c r="I35"/>
  <c r="I34"/>
  <c r="K34"/>
  <c r="L35"/>
  <c r="E36"/>
  <c r="H33"/>
  <c r="J26" i="42"/>
  <c r="J26" i="72" s="1"/>
  <c r="J34" i="41"/>
  <c r="B17" i="12"/>
  <c r="L17" i="4"/>
  <c r="B27" i="72"/>
  <c r="F21"/>
  <c r="F15"/>
  <c r="H10"/>
  <c r="I11" i="105"/>
  <c r="I11" i="98" s="1"/>
  <c r="G13" i="105"/>
  <c r="G13" i="98" s="1"/>
  <c r="G36" s="1"/>
  <c r="E15" i="105"/>
  <c r="E15" i="98" s="1"/>
  <c r="E37" i="14"/>
  <c r="F39" i="11"/>
  <c r="H13" i="28"/>
  <c r="D13"/>
  <c r="F14" i="99"/>
  <c r="F16" i="74"/>
  <c r="I25" i="46"/>
  <c r="K27"/>
  <c r="K29"/>
  <c r="G21" i="72"/>
  <c r="C21"/>
  <c r="I16"/>
  <c r="E16"/>
  <c r="C15"/>
  <c r="E12"/>
  <c r="K11"/>
  <c r="G11"/>
  <c r="I8"/>
  <c r="E8"/>
  <c r="G7"/>
  <c r="G5"/>
  <c r="C5"/>
  <c r="E11" i="99"/>
  <c r="S20" i="21"/>
  <c r="F5" i="105"/>
  <c r="F5" i="98" s="1"/>
  <c r="L70" i="105"/>
  <c r="K6"/>
  <c r="K6" i="98" s="1"/>
  <c r="L71" i="105"/>
  <c r="L72"/>
  <c r="L73"/>
  <c r="L74"/>
  <c r="L75"/>
  <c r="L78"/>
  <c r="L80"/>
  <c r="K16"/>
  <c r="K16" i="98" s="1"/>
  <c r="L81" i="105"/>
  <c r="L82"/>
  <c r="L83"/>
  <c r="F19"/>
  <c r="F19" i="98" s="1"/>
  <c r="I19" i="105"/>
  <c r="I19" i="98" s="1"/>
  <c r="C20" i="105"/>
  <c r="C20" i="98" s="1"/>
  <c r="J20" i="105"/>
  <c r="J20" i="98" s="1"/>
  <c r="L85" i="105"/>
  <c r="L86"/>
  <c r="H22"/>
  <c r="H22" i="98" s="1"/>
  <c r="K22" i="105"/>
  <c r="K22" i="98" s="1"/>
  <c r="E23" i="105"/>
  <c r="E23" i="98" s="1"/>
  <c r="E38" s="1"/>
  <c r="B24" i="105"/>
  <c r="B24" i="98" s="1"/>
  <c r="F25" i="105"/>
  <c r="F25" i="98" s="1"/>
  <c r="J25" i="105"/>
  <c r="J25" i="98" s="1"/>
  <c r="L90" i="105"/>
  <c r="L91"/>
  <c r="K27"/>
  <c r="K27" i="98" s="1"/>
  <c r="H28" i="105"/>
  <c r="H28" i="98" s="1"/>
  <c r="L93" i="105"/>
  <c r="F24" i="46"/>
  <c r="H23"/>
  <c r="F20"/>
  <c r="I17"/>
  <c r="C17"/>
  <c r="H16"/>
  <c r="B16"/>
  <c r="J11"/>
  <c r="G9"/>
  <c r="J7"/>
  <c r="G5"/>
  <c r="K16" i="7"/>
  <c r="G16"/>
  <c r="C16"/>
  <c r="K12"/>
  <c r="G12"/>
  <c r="C12"/>
  <c r="K8"/>
  <c r="G8"/>
  <c r="C8"/>
  <c r="D33" i="41"/>
  <c r="H33"/>
  <c r="B34" i="68"/>
  <c r="G4" i="72"/>
  <c r="E35" i="4"/>
  <c r="F14" i="42"/>
  <c r="F14" i="7" s="1"/>
  <c r="C36" i="14"/>
  <c r="D33"/>
  <c r="H35"/>
  <c r="E33" i="5"/>
  <c r="I33"/>
  <c r="C34"/>
  <c r="E34"/>
  <c r="W5" i="21"/>
  <c r="O36" i="2"/>
  <c r="K36" i="5"/>
  <c r="C42" i="6"/>
  <c r="K42"/>
  <c r="D43" i="11"/>
  <c r="H42"/>
  <c r="H43"/>
  <c r="F31" i="105"/>
  <c r="F31" i="98" s="1"/>
  <c r="J22" i="42"/>
  <c r="J22" i="7" s="1"/>
  <c r="J19"/>
  <c r="J28" i="42"/>
  <c r="J28" i="72" s="1"/>
  <c r="J20" i="42"/>
  <c r="J20" i="7" s="1"/>
  <c r="J13" i="46"/>
  <c r="J4" i="42"/>
  <c r="J4" i="7" s="1"/>
  <c r="B21" i="72"/>
  <c r="H6"/>
  <c r="G4" i="105"/>
  <c r="G4" i="98" s="1"/>
  <c r="G39" s="1"/>
  <c r="C7" i="105"/>
  <c r="C7" i="98" s="1"/>
  <c r="G8" i="105"/>
  <c r="G8" i="98" s="1"/>
  <c r="E10" i="105"/>
  <c r="E10" i="98" s="1"/>
  <c r="K14" i="105"/>
  <c r="K14" i="98" s="1"/>
  <c r="I6" i="105"/>
  <c r="I6" i="98" s="1"/>
  <c r="C13" i="105"/>
  <c r="C13" i="98" s="1"/>
  <c r="C35" s="1"/>
  <c r="D36" i="14"/>
  <c r="G36"/>
  <c r="B39" i="11"/>
  <c r="J39"/>
  <c r="H41"/>
  <c r="D42" i="6"/>
  <c r="C13" i="28"/>
  <c r="L58" i="105"/>
  <c r="H27" i="72"/>
  <c r="H17"/>
  <c r="D17"/>
  <c r="J10"/>
  <c r="F10"/>
  <c r="D7"/>
  <c r="B6"/>
  <c r="D4" i="105"/>
  <c r="D4" i="98" s="1"/>
  <c r="D33" s="1"/>
  <c r="D5" i="105"/>
  <c r="D5" i="98" s="1"/>
  <c r="H5" i="105"/>
  <c r="H5" i="98" s="1"/>
  <c r="L38" i="105"/>
  <c r="F6"/>
  <c r="F6" i="98" s="1"/>
  <c r="F35" s="1"/>
  <c r="J7" i="105"/>
  <c r="J7" i="98" s="1"/>
  <c r="D8" i="105"/>
  <c r="D8" i="98" s="1"/>
  <c r="D9" i="105"/>
  <c r="D9" i="98" s="1"/>
  <c r="H9" i="105"/>
  <c r="H9" i="98" s="1"/>
  <c r="L42" i="105"/>
  <c r="L10" s="1"/>
  <c r="L10" i="98" s="1"/>
  <c r="F11" i="105"/>
  <c r="F11" i="98" s="1"/>
  <c r="F12" i="105"/>
  <c r="F12" i="98" s="1"/>
  <c r="H14" i="105"/>
  <c r="H14" i="98" s="1"/>
  <c r="H15" i="105"/>
  <c r="H15" i="98" s="1"/>
  <c r="B17" i="105"/>
  <c r="B17" i="98" s="1"/>
  <c r="J19" i="105"/>
  <c r="J19" i="98" s="1"/>
  <c r="D20" i="105"/>
  <c r="D20" i="98" s="1"/>
  <c r="D21" i="105"/>
  <c r="D21" i="98" s="1"/>
  <c r="H21" i="105"/>
  <c r="H21" i="98" s="1"/>
  <c r="B23" i="105"/>
  <c r="B23" i="98" s="1"/>
  <c r="F23" i="105"/>
  <c r="F23" i="98" s="1"/>
  <c r="F33" s="1"/>
  <c r="F24" i="105"/>
  <c r="F24" i="98" s="1"/>
  <c r="J24" i="105"/>
  <c r="J24" i="98" s="1"/>
  <c r="D26" i="105"/>
  <c r="D26" i="98" s="1"/>
  <c r="H26" i="105"/>
  <c r="H26" i="98" s="1"/>
  <c r="H27" i="105"/>
  <c r="H27" i="98" s="1"/>
  <c r="H20" i="46"/>
  <c r="K17"/>
  <c r="E17"/>
  <c r="I9"/>
  <c r="I5"/>
  <c r="E27" i="7"/>
  <c r="F21"/>
  <c r="B21"/>
  <c r="B19"/>
  <c r="D17"/>
  <c r="C11" i="95"/>
  <c r="H10" i="7"/>
  <c r="D10"/>
  <c r="D9"/>
  <c r="C13"/>
  <c r="D34" i="41"/>
  <c r="G37"/>
  <c r="D35" i="4"/>
  <c r="B33"/>
  <c r="F33"/>
  <c r="J18" i="42"/>
  <c r="H37" i="5"/>
  <c r="C36" i="6"/>
  <c r="C19" i="46"/>
  <c r="C33" i="6"/>
  <c r="D21" i="46"/>
  <c r="E19"/>
  <c r="E15"/>
  <c r="F36" i="6"/>
  <c r="F9" i="46"/>
  <c r="G19"/>
  <c r="G7"/>
  <c r="I11"/>
  <c r="D39" i="11"/>
  <c r="H39"/>
  <c r="L39"/>
  <c r="G35"/>
  <c r="J36"/>
  <c r="O6" i="21"/>
  <c r="G27" i="96"/>
  <c r="M48" i="8"/>
  <c r="M37" i="5"/>
  <c r="H31" i="58"/>
  <c r="Q24" i="17"/>
  <c r="L48"/>
  <c r="K40"/>
  <c r="K33"/>
  <c r="K39"/>
  <c r="K34"/>
  <c r="K49"/>
  <c r="L35"/>
  <c r="L41"/>
  <c r="X20"/>
  <c r="V21"/>
  <c r="U21"/>
  <c r="T27"/>
  <c r="W24"/>
  <c r="R24"/>
  <c r="W8"/>
  <c r="R5"/>
  <c r="T20"/>
  <c r="V20"/>
  <c r="T8"/>
  <c r="V12"/>
  <c r="X12"/>
  <c r="W20"/>
  <c r="V8"/>
  <c r="P16"/>
  <c r="P5"/>
  <c r="Y16"/>
  <c r="R8"/>
  <c r="Y21"/>
  <c r="P20"/>
  <c r="R16"/>
  <c r="W12"/>
  <c r="V27"/>
  <c r="R27"/>
  <c r="T24"/>
  <c r="O24"/>
  <c r="L21" i="21"/>
  <c r="Y21" s="1"/>
  <c r="K11"/>
  <c r="K9"/>
  <c r="X9" s="1"/>
  <c r="K7"/>
  <c r="X7" s="1"/>
  <c r="K26"/>
  <c r="X26" s="1"/>
  <c r="U8"/>
  <c r="K46" i="17"/>
  <c r="K47"/>
  <c r="L33"/>
  <c r="L40"/>
  <c r="L39"/>
  <c r="L34"/>
  <c r="L49"/>
  <c r="K41"/>
  <c r="K35"/>
  <c r="P23"/>
  <c r="L47"/>
  <c r="L46"/>
  <c r="O21"/>
  <c r="S21"/>
  <c r="Y27"/>
  <c r="P27"/>
  <c r="S12"/>
  <c r="U5"/>
  <c r="X14"/>
  <c r="O20"/>
  <c r="Y20"/>
  <c r="Y8"/>
  <c r="X13"/>
  <c r="V16"/>
  <c r="X16"/>
  <c r="U8"/>
  <c r="T16"/>
  <c r="W5"/>
  <c r="U27"/>
  <c r="S24"/>
  <c r="X21"/>
  <c r="X16" i="21"/>
  <c r="L45" i="17"/>
  <c r="X5" i="21"/>
  <c r="O22"/>
  <c r="X27" i="17"/>
  <c r="R5" i="21"/>
  <c r="K42" i="17"/>
  <c r="K37"/>
  <c r="K43"/>
  <c r="K36"/>
  <c r="L43"/>
  <c r="L37"/>
  <c r="L42"/>
  <c r="L36"/>
  <c r="U19" i="16"/>
  <c r="T22"/>
  <c r="Y11"/>
  <c r="T7"/>
  <c r="O6"/>
  <c r="U15"/>
  <c r="U18"/>
  <c r="O17"/>
  <c r="T6"/>
  <c r="T15"/>
  <c r="V6"/>
  <c r="Q17"/>
  <c r="R15"/>
  <c r="Y19"/>
  <c r="V11"/>
  <c r="V22"/>
  <c r="P14"/>
  <c r="P22"/>
  <c r="T11"/>
  <c r="W14"/>
  <c r="U11"/>
  <c r="Q11"/>
  <c r="Q6"/>
  <c r="S10"/>
  <c r="Y10"/>
  <c r="O10"/>
  <c r="Q14"/>
  <c r="S17"/>
  <c r="W21"/>
  <c r="R21"/>
  <c r="P10"/>
  <c r="T21"/>
  <c r="U17"/>
  <c r="Y15"/>
  <c r="R11"/>
  <c r="R7"/>
  <c r="U6"/>
  <c r="Q21"/>
  <c r="X26"/>
  <c r="W29"/>
  <c r="S29"/>
  <c r="O29"/>
  <c r="Y27"/>
  <c r="P27"/>
  <c r="X15" i="21"/>
  <c r="X22"/>
  <c r="Q13"/>
  <c r="S13"/>
  <c r="W13"/>
  <c r="R30" i="16"/>
  <c r="U24"/>
  <c r="L48"/>
  <c r="L10" i="21"/>
  <c r="S10" s="1"/>
  <c r="W15" i="16"/>
  <c r="W11"/>
  <c r="O22"/>
  <c r="Q10"/>
  <c r="T10"/>
  <c r="X11"/>
  <c r="W10"/>
  <c r="T17"/>
  <c r="V10"/>
  <c r="T22" i="21"/>
  <c r="V15" i="16"/>
  <c r="O15"/>
  <c r="Y21"/>
  <c r="S14"/>
  <c r="W22"/>
  <c r="X6"/>
  <c r="Q22"/>
  <c r="X9"/>
  <c r="Y6"/>
  <c r="W19"/>
  <c r="W17"/>
  <c r="R17"/>
  <c r="V21"/>
  <c r="S6"/>
  <c r="U21"/>
  <c r="X17"/>
  <c r="R22"/>
  <c r="R14"/>
  <c r="S24"/>
  <c r="W27"/>
  <c r="X29"/>
  <c r="T29"/>
  <c r="Q27"/>
  <c r="Y24"/>
  <c r="P9" i="21"/>
  <c r="X28" i="16"/>
  <c r="X27"/>
  <c r="Y30"/>
  <c r="L37"/>
  <c r="L43"/>
  <c r="L36"/>
  <c r="L42"/>
  <c r="K36"/>
  <c r="K43"/>
  <c r="K37"/>
  <c r="K42"/>
  <c r="V30"/>
  <c r="W30"/>
  <c r="Q16" i="21"/>
  <c r="O25"/>
  <c r="X8"/>
  <c r="T6"/>
  <c r="P13"/>
  <c r="P5"/>
  <c r="R13"/>
  <c r="S15"/>
  <c r="T13"/>
  <c r="T5"/>
  <c r="V13"/>
  <c r="V5"/>
  <c r="C42"/>
  <c r="C36"/>
  <c r="C43"/>
  <c r="C37"/>
  <c r="E36"/>
  <c r="E42"/>
  <c r="E37"/>
  <c r="E43"/>
  <c r="G42"/>
  <c r="G36"/>
  <c r="G43"/>
  <c r="G37"/>
  <c r="I36"/>
  <c r="I42"/>
  <c r="I37"/>
  <c r="I43"/>
  <c r="P16"/>
  <c r="P8"/>
  <c r="S22"/>
  <c r="S6"/>
  <c r="U22"/>
  <c r="U6"/>
  <c r="V8"/>
  <c r="B36"/>
  <c r="B42"/>
  <c r="B43"/>
  <c r="B37"/>
  <c r="D36"/>
  <c r="D42"/>
  <c r="D37"/>
  <c r="D43"/>
  <c r="F42"/>
  <c r="F36"/>
  <c r="F43"/>
  <c r="F37"/>
  <c r="H36"/>
  <c r="H42"/>
  <c r="H37"/>
  <c r="H43"/>
  <c r="J42"/>
  <c r="J36"/>
  <c r="J43"/>
  <c r="J37"/>
  <c r="U25"/>
  <c r="Q25"/>
  <c r="R25"/>
  <c r="O12"/>
  <c r="P25"/>
  <c r="T17"/>
  <c r="V17"/>
  <c r="S12"/>
  <c r="S5"/>
  <c r="Q17"/>
  <c r="O15"/>
  <c r="Q8"/>
  <c r="X6"/>
  <c r="X17"/>
  <c r="U17"/>
  <c r="W8"/>
  <c r="S25"/>
  <c r="U5"/>
  <c r="Y25"/>
  <c r="T12"/>
  <c r="V26"/>
  <c r="T25"/>
  <c r="V25"/>
  <c r="Y8"/>
  <c r="S17"/>
  <c r="O17"/>
  <c r="O5"/>
  <c r="T15"/>
  <c r="Y6"/>
  <c r="Y15"/>
  <c r="Q5"/>
  <c r="U13"/>
  <c r="W25"/>
  <c r="B29" i="75"/>
  <c r="B27"/>
  <c r="B26"/>
  <c r="B25"/>
  <c r="H29"/>
  <c r="C26"/>
  <c r="D29"/>
  <c r="D27"/>
  <c r="S18" i="21"/>
  <c r="Y18"/>
  <c r="O18"/>
  <c r="U18"/>
  <c r="T18"/>
  <c r="V18"/>
  <c r="R18"/>
  <c r="W18"/>
  <c r="Q18"/>
  <c r="P20"/>
  <c r="R20"/>
  <c r="Y20"/>
  <c r="K35" i="16"/>
  <c r="K14" i="21"/>
  <c r="K41" i="16"/>
  <c r="Q7" i="21"/>
  <c r="U7"/>
  <c r="W7"/>
  <c r="M18" i="4"/>
  <c r="N18" i="5"/>
  <c r="C19" i="99" s="1"/>
  <c r="E19" s="1"/>
  <c r="L9" i="15"/>
  <c r="M9" i="4"/>
  <c r="E37" i="5"/>
  <c r="E36"/>
  <c r="U30" i="17"/>
  <c r="R30"/>
  <c r="Y30"/>
  <c r="V30"/>
  <c r="Q30"/>
  <c r="P30"/>
  <c r="T30"/>
  <c r="O30"/>
  <c r="F31" i="69"/>
  <c r="D31"/>
  <c r="H36" i="41"/>
  <c r="H37"/>
  <c r="D36"/>
  <c r="D37"/>
  <c r="B36"/>
  <c r="B37"/>
  <c r="K39" i="16"/>
  <c r="K34"/>
  <c r="R16" i="21"/>
  <c r="T16"/>
  <c r="L6" i="116"/>
  <c r="L39" i="9"/>
  <c r="L33"/>
  <c r="L40" i="116"/>
  <c r="L39" i="8"/>
  <c r="B33" i="11"/>
  <c r="B37"/>
  <c r="D33"/>
  <c r="D37"/>
  <c r="G42" i="6"/>
  <c r="G43"/>
  <c r="Q22" i="21"/>
  <c r="W22"/>
  <c r="R8"/>
  <c r="T8"/>
  <c r="Q6"/>
  <c r="W6"/>
  <c r="P28" i="17"/>
  <c r="T28"/>
  <c r="X28"/>
  <c r="Q28"/>
  <c r="U28"/>
  <c r="Y28"/>
  <c r="L46" i="16"/>
  <c r="P23"/>
  <c r="V23"/>
  <c r="L23" i="21"/>
  <c r="T23" s="1"/>
  <c r="Q23" i="16"/>
  <c r="Y23"/>
  <c r="W23"/>
  <c r="L25" i="15"/>
  <c r="M25" i="4"/>
  <c r="N25" i="5"/>
  <c r="C26" i="99" s="1"/>
  <c r="L21" i="15"/>
  <c r="M21" i="4"/>
  <c r="L17" i="15"/>
  <c r="M17" i="4"/>
  <c r="L12" i="14"/>
  <c r="M12" i="4"/>
  <c r="L8" i="14"/>
  <c r="M8" i="4"/>
  <c r="K15" i="12"/>
  <c r="K35" i="4"/>
  <c r="I15" i="12"/>
  <c r="I35" s="1"/>
  <c r="I41" i="4"/>
  <c r="I35"/>
  <c r="G15" i="12"/>
  <c r="G35" i="4"/>
  <c r="E15" i="12"/>
  <c r="E41" i="4"/>
  <c r="C15" i="12"/>
  <c r="C41" i="4"/>
  <c r="C35"/>
  <c r="K5" i="12"/>
  <c r="K34" i="4"/>
  <c r="K33"/>
  <c r="J7" i="12"/>
  <c r="J34" i="4"/>
  <c r="I5" i="12"/>
  <c r="I33" i="4"/>
  <c r="G5" i="12"/>
  <c r="G34" i="4"/>
  <c r="E5" i="12"/>
  <c r="E33" i="4"/>
  <c r="E34"/>
  <c r="C5" i="12"/>
  <c r="C34" i="4"/>
  <c r="C33"/>
  <c r="D34" i="5"/>
  <c r="D37"/>
  <c r="C37" i="11"/>
  <c r="C34"/>
  <c r="E37"/>
  <c r="E34"/>
  <c r="K33"/>
  <c r="K37"/>
  <c r="C41" i="21"/>
  <c r="P15"/>
  <c r="B25" i="54"/>
  <c r="E36" i="108"/>
  <c r="I27"/>
  <c r="H41"/>
  <c r="K40" i="16"/>
  <c r="S30" i="17"/>
  <c r="O7" i="16"/>
  <c r="S4" i="17"/>
  <c r="S13" i="67"/>
  <c r="V18" i="16"/>
  <c r="U7"/>
  <c r="Y9"/>
  <c r="U20"/>
  <c r="S20"/>
  <c r="R18"/>
  <c r="B9" i="97"/>
  <c r="C9" s="1"/>
  <c r="H27" i="75"/>
  <c r="H26"/>
  <c r="C30"/>
  <c r="R26" i="21"/>
  <c r="B29" i="105"/>
  <c r="B29" i="98" s="1"/>
  <c r="D22" i="105"/>
  <c r="D22" i="98" s="1"/>
  <c r="D16" i="105"/>
  <c r="D16" i="98" s="1"/>
  <c r="C26" i="105"/>
  <c r="C26" i="98" s="1"/>
  <c r="L89" i="105"/>
  <c r="B8"/>
  <c r="B8" i="98" s="1"/>
  <c r="O7" i="21"/>
  <c r="I18" i="108"/>
  <c r="I14"/>
  <c r="J33" i="11"/>
  <c r="L33"/>
  <c r="K4" i="21"/>
  <c r="B15" i="28"/>
  <c r="I15"/>
  <c r="G12"/>
  <c r="L16"/>
  <c r="H17"/>
  <c r="F17"/>
  <c r="F17" i="99"/>
  <c r="F16"/>
  <c r="U7" i="17"/>
  <c r="Q9"/>
  <c r="L15" i="69"/>
  <c r="Y4" i="17"/>
  <c r="W4"/>
  <c r="J17" i="69"/>
  <c r="C8" i="28"/>
  <c r="H17" i="69"/>
  <c r="K15"/>
  <c r="T9" i="16"/>
  <c r="V9"/>
  <c r="Y14"/>
  <c r="Y18"/>
  <c r="R20"/>
  <c r="O14"/>
  <c r="G17" i="69"/>
  <c r="Q9" i="16"/>
  <c r="Y20"/>
  <c r="X5" i="17"/>
  <c r="B9" i="54"/>
  <c r="B26" s="1"/>
  <c r="W20" i="16"/>
  <c r="S19"/>
  <c r="O16"/>
  <c r="U9"/>
  <c r="P19"/>
  <c r="B10" i="97"/>
  <c r="C11" s="1"/>
  <c r="C15" i="28"/>
  <c r="E15"/>
  <c r="J12"/>
  <c r="F15"/>
  <c r="B16"/>
  <c r="D16"/>
  <c r="G11"/>
  <c r="L12"/>
  <c r="J15" i="69"/>
  <c r="U11" i="17"/>
  <c r="Q19" i="16"/>
  <c r="V7"/>
  <c r="S11" i="17"/>
  <c r="P11"/>
  <c r="X4"/>
  <c r="O7"/>
  <c r="R7"/>
  <c r="Y9"/>
  <c r="B30" i="75"/>
  <c r="D15" i="69"/>
  <c r="B15"/>
  <c r="V4" i="17"/>
  <c r="T4"/>
  <c r="J7" i="28"/>
  <c r="I8"/>
  <c r="F17" i="74"/>
  <c r="N21" i="8"/>
  <c r="S9" i="67"/>
  <c r="S12"/>
  <c r="V14" i="16"/>
  <c r="R9"/>
  <c r="T14"/>
  <c r="T18"/>
  <c r="N17" i="8"/>
  <c r="O18" i="16"/>
  <c r="Y7"/>
  <c r="O9" i="17"/>
  <c r="X14" i="16"/>
  <c r="S9"/>
  <c r="X4"/>
  <c r="X18"/>
  <c r="V9" i="17"/>
  <c r="V16" i="16"/>
  <c r="V20"/>
  <c r="T19"/>
  <c r="S16"/>
  <c r="R11" i="17"/>
  <c r="P9" i="16"/>
  <c r="X16"/>
  <c r="T20"/>
  <c r="T16"/>
  <c r="B11" i="97"/>
  <c r="C12" s="1"/>
  <c r="E29" i="75"/>
  <c r="E27"/>
  <c r="E25"/>
  <c r="L88" i="105"/>
  <c r="D27"/>
  <c r="D27" i="98" s="1"/>
  <c r="Q26" i="21"/>
  <c r="W17"/>
  <c r="P17"/>
  <c r="R17"/>
  <c r="C25" i="72"/>
  <c r="C17"/>
  <c r="I12"/>
  <c r="I10"/>
  <c r="G9"/>
  <c r="C9"/>
  <c r="K7"/>
  <c r="N26" i="5"/>
  <c r="C27" i="99" s="1"/>
  <c r="E27" s="1"/>
  <c r="O20" i="21"/>
  <c r="Y16"/>
  <c r="W16"/>
  <c r="T7"/>
  <c r="X18"/>
  <c r="V16"/>
  <c r="E18" i="105"/>
  <c r="E18" i="98" s="1"/>
  <c r="I24" i="105"/>
  <c r="I24" i="98" s="1"/>
  <c r="G26" i="105"/>
  <c r="G26" i="98" s="1"/>
  <c r="L69" i="105"/>
  <c r="L76"/>
  <c r="B4" i="108"/>
  <c r="B48" s="1"/>
  <c r="F19"/>
  <c r="B18"/>
  <c r="F15"/>
  <c r="B14"/>
  <c r="F11"/>
  <c r="B10"/>
  <c r="F7"/>
  <c r="B6"/>
  <c r="F28"/>
  <c r="F43"/>
  <c r="D26"/>
  <c r="B40"/>
  <c r="E29"/>
  <c r="G25"/>
  <c r="B13" i="46"/>
  <c r="C11"/>
  <c r="K35" i="5"/>
  <c r="M33"/>
  <c r="C36" i="11"/>
  <c r="G36"/>
  <c r="K36"/>
  <c r="G34"/>
  <c r="I37"/>
  <c r="P7" i="21"/>
  <c r="R15"/>
  <c r="R7"/>
  <c r="S9"/>
  <c r="F40"/>
  <c r="H33"/>
  <c r="V15"/>
  <c r="V7"/>
  <c r="W9"/>
  <c r="K12"/>
  <c r="X12" s="1"/>
  <c r="L19"/>
  <c r="X19" s="1"/>
  <c r="M36" i="5"/>
  <c r="K43" i="6"/>
  <c r="C43" i="11"/>
  <c r="G42"/>
  <c r="K43"/>
  <c r="D42"/>
  <c r="W30" i="17"/>
  <c r="J31" i="69"/>
  <c r="Y9" i="21"/>
  <c r="V9"/>
  <c r="T9"/>
  <c r="K24"/>
  <c r="X24" i="16"/>
  <c r="M22" i="4"/>
  <c r="N22" i="5"/>
  <c r="C23" i="99" s="1"/>
  <c r="L14" i="14"/>
  <c r="M14" i="4"/>
  <c r="L5" i="15"/>
  <c r="M5" i="4"/>
  <c r="N5" i="5"/>
  <c r="C6" i="99" s="1"/>
  <c r="L16" i="116"/>
  <c r="B16" i="99"/>
  <c r="U26" i="21"/>
  <c r="W26"/>
  <c r="I37" i="5"/>
  <c r="I36"/>
  <c r="X30" i="16"/>
  <c r="L14" i="21"/>
  <c r="P14" s="1"/>
  <c r="L35" i="16"/>
  <c r="X24" i="17"/>
  <c r="N31" i="8"/>
  <c r="M49"/>
  <c r="L58" i="116"/>
  <c r="L42" i="8"/>
  <c r="N25"/>
  <c r="J39" i="98"/>
  <c r="K13" i="21"/>
  <c r="X13" s="1"/>
  <c r="K45" i="16"/>
  <c r="Q15" i="21"/>
  <c r="U15"/>
  <c r="W15"/>
  <c r="P12"/>
  <c r="R12"/>
  <c r="Y12"/>
  <c r="O28" i="16"/>
  <c r="T28"/>
  <c r="Y28"/>
  <c r="P28"/>
  <c r="U28"/>
  <c r="S28"/>
  <c r="K25" i="21"/>
  <c r="X25" s="1"/>
  <c r="X25" i="16"/>
  <c r="L24" i="21"/>
  <c r="Q24" i="16"/>
  <c r="V24"/>
  <c r="R24"/>
  <c r="W24"/>
  <c r="X23" i="17"/>
  <c r="D34" i="15"/>
  <c r="D37"/>
  <c r="F37"/>
  <c r="F33"/>
  <c r="G33"/>
  <c r="G34"/>
  <c r="H33"/>
  <c r="H37"/>
  <c r="H34"/>
  <c r="I34"/>
  <c r="I33"/>
  <c r="I37"/>
  <c r="C37" i="14"/>
  <c r="C34"/>
  <c r="F37"/>
  <c r="F33"/>
  <c r="H34"/>
  <c r="H37"/>
  <c r="J37"/>
  <c r="J33"/>
  <c r="J34"/>
  <c r="B24" i="42"/>
  <c r="B24" i="72" s="1"/>
  <c r="B36" i="6"/>
  <c r="B37"/>
  <c r="B4" i="42"/>
  <c r="B4" i="7" s="1"/>
  <c r="C35" i="6"/>
  <c r="C14" i="42"/>
  <c r="C14" i="7" s="1"/>
  <c r="C6" i="42"/>
  <c r="C7" i="46"/>
  <c r="D36" i="6"/>
  <c r="D25" i="46"/>
  <c r="D17"/>
  <c r="D16" i="42"/>
  <c r="D16" i="7" s="1"/>
  <c r="D34" i="6"/>
  <c r="D13" i="46"/>
  <c r="D12" i="42"/>
  <c r="D12" i="72" s="1"/>
  <c r="D9" i="46"/>
  <c r="D8" i="42"/>
  <c r="D8" i="7" s="1"/>
  <c r="D33" i="6"/>
  <c r="D4" i="42"/>
  <c r="D4" i="72" s="1"/>
  <c r="D37" i="6"/>
  <c r="E11" i="46"/>
  <c r="E10" i="42"/>
  <c r="E10" i="7" s="1"/>
  <c r="E33" i="6"/>
  <c r="E7" i="46"/>
  <c r="F20" i="42"/>
  <c r="F20" i="7" s="1"/>
  <c r="F21" i="46"/>
  <c r="F37" i="6"/>
  <c r="F34"/>
  <c r="F4" i="42"/>
  <c r="F4" i="7" s="1"/>
  <c r="G26" i="42"/>
  <c r="G26" i="7" s="1"/>
  <c r="G36" i="6"/>
  <c r="G14" i="42"/>
  <c r="G14" i="72" s="1"/>
  <c r="G15" i="46"/>
  <c r="G10" i="42"/>
  <c r="G10" i="72" s="1"/>
  <c r="G11" i="46"/>
  <c r="G6" i="42"/>
  <c r="G6" i="72" s="1"/>
  <c r="G33" i="6"/>
  <c r="H36"/>
  <c r="H42"/>
  <c r="H21" i="46"/>
  <c r="H20" i="42"/>
  <c r="H20" i="72" s="1"/>
  <c r="H17" i="46"/>
  <c r="H35" i="6"/>
  <c r="H16" i="42"/>
  <c r="H16" i="7" s="1"/>
  <c r="H13" i="46"/>
  <c r="H12" i="42"/>
  <c r="H12" i="7" s="1"/>
  <c r="H9" i="46"/>
  <c r="H8" i="42"/>
  <c r="H8" i="7" s="1"/>
  <c r="H34" i="6"/>
  <c r="H33"/>
  <c r="H4" i="42"/>
  <c r="I15" i="46"/>
  <c r="I14" i="42"/>
  <c r="I14" i="7" s="1"/>
  <c r="I33" i="6"/>
  <c r="I7" i="46"/>
  <c r="I37" i="6"/>
  <c r="I6" i="42"/>
  <c r="I6" i="72" s="1"/>
  <c r="J36" i="6"/>
  <c r="J25" i="46"/>
  <c r="J35" i="6"/>
  <c r="J16" i="42"/>
  <c r="J16" i="7" s="1"/>
  <c r="J17" i="46"/>
  <c r="J9"/>
  <c r="J8" i="42"/>
  <c r="J8" i="72" s="1"/>
  <c r="J37" i="6"/>
  <c r="J33"/>
  <c r="K6" i="42"/>
  <c r="K39" s="1"/>
  <c r="K7" i="46"/>
  <c r="B35" i="21"/>
  <c r="O16"/>
  <c r="C32" i="99"/>
  <c r="L42" i="11"/>
  <c r="L43"/>
  <c r="B31" i="68"/>
  <c r="B31" i="69" s="1"/>
  <c r="B37" i="67"/>
  <c r="B63" i="105"/>
  <c r="B36" i="67"/>
  <c r="L34" i="16"/>
  <c r="E37" i="6"/>
  <c r="K30" i="21"/>
  <c r="Y11" i="17"/>
  <c r="O4"/>
  <c r="P20" i="16"/>
  <c r="W18"/>
  <c r="Q18"/>
  <c r="Q11" i="17"/>
  <c r="C29" i="75"/>
  <c r="C27"/>
  <c r="T26" i="21"/>
  <c r="B19" i="105"/>
  <c r="B19" i="98" s="1"/>
  <c r="L92" i="105"/>
  <c r="O9" i="21"/>
  <c r="R9"/>
  <c r="T20"/>
  <c r="I10" i="108"/>
  <c r="I6"/>
  <c r="I10" i="7"/>
  <c r="B37" i="14"/>
  <c r="X20" i="21"/>
  <c r="L11"/>
  <c r="K46" i="16"/>
  <c r="L36" i="8"/>
  <c r="C43" i="6"/>
  <c r="X30" i="17"/>
  <c r="J13" i="28"/>
  <c r="F13"/>
  <c r="J15"/>
  <c r="E12"/>
  <c r="K12"/>
  <c r="C17"/>
  <c r="D12"/>
  <c r="W7" i="16"/>
  <c r="O11" i="17"/>
  <c r="X9"/>
  <c r="S7" i="67"/>
  <c r="S18" i="16"/>
  <c r="X10"/>
  <c r="P7"/>
  <c r="Q4" i="17"/>
  <c r="O9" i="16"/>
  <c r="W9"/>
  <c r="Q7"/>
  <c r="R16"/>
  <c r="B15" i="54"/>
  <c r="B27" s="1"/>
  <c r="X21" i="16"/>
  <c r="S7"/>
  <c r="O26" i="21"/>
  <c r="P26"/>
  <c r="S26"/>
  <c r="Q9"/>
  <c r="U9"/>
  <c r="H16" i="72"/>
  <c r="U16" i="21"/>
  <c r="S7"/>
  <c r="V20"/>
  <c r="Y7"/>
  <c r="Y26"/>
  <c r="I4" i="105"/>
  <c r="I4" i="98" s="1"/>
  <c r="I39" s="1"/>
  <c r="E7" i="105"/>
  <c r="E7" i="98" s="1"/>
  <c r="I8" i="105"/>
  <c r="I8" i="98" s="1"/>
  <c r="C10" i="105"/>
  <c r="C10" i="98" s="1"/>
  <c r="G10" i="105"/>
  <c r="G10" i="98" s="1"/>
  <c r="K11" i="105"/>
  <c r="K11" i="98" s="1"/>
  <c r="E13" i="105"/>
  <c r="E13" i="98" s="1"/>
  <c r="E36" s="1"/>
  <c r="I13" i="105"/>
  <c r="I13" i="98" s="1"/>
  <c r="I35" s="1"/>
  <c r="C15" i="105"/>
  <c r="C15" i="98" s="1"/>
  <c r="B14" i="99"/>
  <c r="B10"/>
  <c r="E10" s="1"/>
  <c r="B6"/>
  <c r="E16" i="108"/>
  <c r="E12"/>
  <c r="E8"/>
  <c r="B36" i="15"/>
  <c r="B37"/>
  <c r="C33"/>
  <c r="D36"/>
  <c r="E35"/>
  <c r="F36"/>
  <c r="G35"/>
  <c r="H36"/>
  <c r="I35"/>
  <c r="J36"/>
  <c r="J35"/>
  <c r="J34"/>
  <c r="K35"/>
  <c r="K33"/>
  <c r="B33" i="14"/>
  <c r="D35"/>
  <c r="E36"/>
  <c r="F36"/>
  <c r="G35"/>
  <c r="I35"/>
  <c r="I33"/>
  <c r="J36"/>
  <c r="F35" i="6"/>
  <c r="D36" i="11"/>
  <c r="H36"/>
  <c r="L36"/>
  <c r="O8" i="21"/>
  <c r="B40"/>
  <c r="P22"/>
  <c r="P18"/>
  <c r="P6"/>
  <c r="Q20"/>
  <c r="Q12"/>
  <c r="D33"/>
  <c r="R22"/>
  <c r="R6"/>
  <c r="S16"/>
  <c r="S8"/>
  <c r="G41"/>
  <c r="U20"/>
  <c r="U12"/>
  <c r="V22"/>
  <c r="V6"/>
  <c r="W20"/>
  <c r="W12"/>
  <c r="J40"/>
  <c r="K33" i="16"/>
  <c r="L41"/>
  <c r="L47"/>
  <c r="I37" i="14"/>
  <c r="J43" i="6"/>
  <c r="F43"/>
  <c r="G37" i="11"/>
  <c r="C42"/>
  <c r="C31" i="105"/>
  <c r="C31" i="98" s="1"/>
  <c r="L39" i="16"/>
  <c r="L4" i="21"/>
  <c r="L40" i="16"/>
  <c r="L33"/>
  <c r="M24" i="4"/>
  <c r="O36" i="13"/>
  <c r="L16" i="14"/>
  <c r="M16" i="4"/>
  <c r="L11" i="15"/>
  <c r="M11" i="4"/>
  <c r="L7" i="15"/>
  <c r="M7" i="4"/>
  <c r="B17" i="95"/>
  <c r="B17" i="96"/>
  <c r="C18" s="1"/>
  <c r="M16" i="7"/>
  <c r="B16" i="95"/>
  <c r="B16" i="96"/>
  <c r="C16" s="1"/>
  <c r="M15" i="7"/>
  <c r="B13" i="95"/>
  <c r="B13" i="96"/>
  <c r="C14" s="1"/>
  <c r="M12" i="7"/>
  <c r="B12" i="95"/>
  <c r="C12" s="1"/>
  <c r="B12" i="96"/>
  <c r="M11" i="7"/>
  <c r="B9" i="95"/>
  <c r="B9" i="96"/>
  <c r="C10" s="1"/>
  <c r="M8" i="7"/>
  <c r="B8" i="95"/>
  <c r="B8" i="96"/>
  <c r="M7" i="7"/>
  <c r="L4" i="41"/>
  <c r="O37" i="2"/>
  <c r="B5" i="95"/>
  <c r="B40" s="1"/>
  <c r="B5" i="96"/>
  <c r="B40" s="1"/>
  <c r="M4" i="7"/>
  <c r="E34" i="41"/>
  <c r="E37"/>
  <c r="L39" i="116"/>
  <c r="L33" i="8"/>
  <c r="B23" i="46"/>
  <c r="J23"/>
  <c r="D15"/>
  <c r="H15"/>
  <c r="B12"/>
  <c r="F12"/>
  <c r="J12"/>
  <c r="B8"/>
  <c r="F8"/>
  <c r="J8"/>
  <c r="G33" i="14"/>
  <c r="G34"/>
  <c r="K33"/>
  <c r="K34"/>
  <c r="L61" i="116"/>
  <c r="L28" i="14"/>
  <c r="N20" i="8"/>
  <c r="L53" i="116"/>
  <c r="L49"/>
  <c r="L41" i="8"/>
  <c r="B37" i="5"/>
  <c r="B36"/>
  <c r="I21" i="72"/>
  <c r="K10"/>
  <c r="C10"/>
  <c r="C6"/>
  <c r="V29" i="17"/>
  <c r="Y24"/>
  <c r="U24"/>
  <c r="T23"/>
  <c r="Y25" i="16"/>
  <c r="U25"/>
  <c r="Q25"/>
  <c r="K47"/>
  <c r="J8" i="105"/>
  <c r="J8" i="98" s="1"/>
  <c r="D17" i="105"/>
  <c r="D17" i="98" s="1"/>
  <c r="D36" s="1"/>
  <c r="F20" i="105"/>
  <c r="F20" i="98" s="1"/>
  <c r="H23" i="105"/>
  <c r="H23" i="98" s="1"/>
  <c r="H38" s="1"/>
  <c r="J26" i="105"/>
  <c r="J26" i="98" s="1"/>
  <c r="H4" i="108"/>
  <c r="E18"/>
  <c r="F17"/>
  <c r="I16"/>
  <c r="B16"/>
  <c r="E14"/>
  <c r="F13"/>
  <c r="I12"/>
  <c r="B12"/>
  <c r="E10"/>
  <c r="F9"/>
  <c r="I8"/>
  <c r="B8"/>
  <c r="E6"/>
  <c r="F5"/>
  <c r="F4"/>
  <c r="F49" s="1"/>
  <c r="G44"/>
  <c r="D45"/>
  <c r="D20" i="7"/>
  <c r="H17"/>
  <c r="G13"/>
  <c r="K13"/>
  <c r="F23"/>
  <c r="M37" i="8"/>
  <c r="C37" i="15"/>
  <c r="G37"/>
  <c r="K37"/>
  <c r="J35" i="14"/>
  <c r="B33" i="5"/>
  <c r="F33"/>
  <c r="J33"/>
  <c r="C37" i="6"/>
  <c r="E36"/>
  <c r="G37"/>
  <c r="I36"/>
  <c r="K37"/>
  <c r="F37" i="11"/>
  <c r="J37"/>
  <c r="L37"/>
  <c r="M5" i="7"/>
  <c r="L45" i="16"/>
  <c r="B6" i="96"/>
  <c r="O37" i="101"/>
  <c r="P30" i="2"/>
  <c r="D30" i="28"/>
  <c r="L30" i="41"/>
  <c r="F31" i="99" s="1"/>
  <c r="L40" i="8"/>
  <c r="L37"/>
  <c r="F37" i="5"/>
  <c r="J37"/>
  <c r="F36"/>
  <c r="E43" i="11"/>
  <c r="I43"/>
  <c r="F46" i="108"/>
  <c r="B31" i="95"/>
  <c r="L23" i="15"/>
  <c r="M23" i="4"/>
  <c r="L19" i="15"/>
  <c r="M19" i="4"/>
  <c r="L15" i="15"/>
  <c r="M15" i="4"/>
  <c r="L10" i="14"/>
  <c r="M10" i="4"/>
  <c r="L6" i="14"/>
  <c r="M6" i="4"/>
  <c r="J14" i="12"/>
  <c r="J35" s="1"/>
  <c r="J35" i="4"/>
  <c r="F14" i="12"/>
  <c r="F35" s="1"/>
  <c r="F35" i="4"/>
  <c r="D14" i="12"/>
  <c r="D35" s="1"/>
  <c r="D41" i="4"/>
  <c r="H33"/>
  <c r="H34"/>
  <c r="D33"/>
  <c r="D34"/>
  <c r="C18" i="46"/>
  <c r="G18"/>
  <c r="D11"/>
  <c r="H11"/>
  <c r="D7"/>
  <c r="H7"/>
  <c r="B18"/>
  <c r="B17" i="42"/>
  <c r="B17" i="7" s="1"/>
  <c r="B14" i="46"/>
  <c r="B13" i="42"/>
  <c r="B13" i="7" s="1"/>
  <c r="B10" i="46"/>
  <c r="B9" i="42"/>
  <c r="B9" i="72" s="1"/>
  <c r="B6" i="46"/>
  <c r="B5" i="42"/>
  <c r="C20" i="46"/>
  <c r="C19" i="42"/>
  <c r="C19" i="7" s="1"/>
  <c r="D22" i="46"/>
  <c r="D21" i="42"/>
  <c r="D21" i="7" s="1"/>
  <c r="E24" i="46"/>
  <c r="E23" i="42"/>
  <c r="E23" i="72" s="1"/>
  <c r="F18" i="46"/>
  <c r="F17" i="42"/>
  <c r="F17" i="72" s="1"/>
  <c r="F14" i="46"/>
  <c r="F13" i="42"/>
  <c r="F13" i="72" s="1"/>
  <c r="F10" i="46"/>
  <c r="F9" i="42"/>
  <c r="F9" i="7" s="1"/>
  <c r="F6" i="46"/>
  <c r="F5" i="42"/>
  <c r="F5" i="72" s="1"/>
  <c r="G20" i="46"/>
  <c r="G19" i="42"/>
  <c r="H22" i="46"/>
  <c r="H21" i="42"/>
  <c r="H21" i="72" s="1"/>
  <c r="I24" i="46"/>
  <c r="I23" i="42"/>
  <c r="I23" i="7" s="1"/>
  <c r="J18" i="46"/>
  <c r="J17" i="42"/>
  <c r="J17" i="72" s="1"/>
  <c r="J14" i="46"/>
  <c r="J13" i="42"/>
  <c r="J13" i="72" s="1"/>
  <c r="J10" i="46"/>
  <c r="J9" i="42"/>
  <c r="J9" i="72" s="1"/>
  <c r="J6" i="46"/>
  <c r="J5" i="42"/>
  <c r="K20" i="46"/>
  <c r="K19" i="42"/>
  <c r="K19" i="7" s="1"/>
  <c r="L31" i="6"/>
  <c r="O36" i="101"/>
  <c r="F16" i="72"/>
  <c r="B16"/>
  <c r="J12"/>
  <c r="F12"/>
  <c r="B12"/>
  <c r="H11"/>
  <c r="D11"/>
  <c r="B10"/>
  <c r="F8"/>
  <c r="B8"/>
  <c r="J6"/>
  <c r="F6"/>
  <c r="D5"/>
  <c r="E7" i="99"/>
  <c r="B4" i="105"/>
  <c r="B4" i="98" s="1"/>
  <c r="B33" s="1"/>
  <c r="J5" i="105"/>
  <c r="J5" i="98" s="1"/>
  <c r="D6" i="105"/>
  <c r="D6" i="98" s="1"/>
  <c r="D35" s="1"/>
  <c r="H6" i="105"/>
  <c r="H6" i="98" s="1"/>
  <c r="H35" s="1"/>
  <c r="H7" i="105"/>
  <c r="H7" i="98" s="1"/>
  <c r="C8" i="105"/>
  <c r="C8" i="98" s="1"/>
  <c r="F9" i="105"/>
  <c r="F9" i="98" s="1"/>
  <c r="J9" i="105"/>
  <c r="J9" i="98" s="1"/>
  <c r="J10" i="105"/>
  <c r="J10" i="98" s="1"/>
  <c r="D11" i="105"/>
  <c r="D11" i="98" s="1"/>
  <c r="H12" i="105"/>
  <c r="H12" i="98" s="1"/>
  <c r="B13" i="105"/>
  <c r="B13" i="98" s="1"/>
  <c r="B35" s="1"/>
  <c r="B14" i="105"/>
  <c r="B14" i="98" s="1"/>
  <c r="F14" i="105"/>
  <c r="F14" i="98" s="1"/>
  <c r="J15" i="105"/>
  <c r="J15" i="98" s="1"/>
  <c r="I17" i="105"/>
  <c r="I17" i="98" s="1"/>
  <c r="I36" s="1"/>
  <c r="C19" i="105"/>
  <c r="C19" i="98" s="1"/>
  <c r="G20" i="105"/>
  <c r="G20" i="98" s="1"/>
  <c r="K20" i="105"/>
  <c r="K20" i="98" s="1"/>
  <c r="E22" i="105"/>
  <c r="E22" i="98" s="1"/>
  <c r="I23" i="105"/>
  <c r="I23" i="98" s="1"/>
  <c r="I38" s="1"/>
  <c r="G25" i="105"/>
  <c r="G25" i="98" s="1"/>
  <c r="K26" i="105"/>
  <c r="K26" i="98" s="1"/>
  <c r="I28" i="105"/>
  <c r="I28" i="98" s="1"/>
  <c r="D4" i="108"/>
  <c r="H19"/>
  <c r="D17"/>
  <c r="G16"/>
  <c r="H15"/>
  <c r="D13"/>
  <c r="G12"/>
  <c r="H11"/>
  <c r="D9"/>
  <c r="G8"/>
  <c r="H7"/>
  <c r="D5"/>
  <c r="I24"/>
  <c r="G36"/>
  <c r="E30"/>
  <c r="H45"/>
  <c r="E14" i="7"/>
  <c r="G14"/>
  <c r="E14" i="72"/>
  <c r="E4"/>
  <c r="B40" i="4"/>
  <c r="B36" i="14"/>
  <c r="G37"/>
  <c r="I36"/>
  <c r="K37"/>
  <c r="G12" i="46"/>
  <c r="G8"/>
  <c r="K12"/>
  <c r="K8"/>
  <c r="L33" i="6"/>
  <c r="C35" i="11"/>
  <c r="E35"/>
  <c r="K35"/>
  <c r="B36"/>
  <c r="M10" i="7"/>
  <c r="K23" i="21"/>
  <c r="G28" i="96"/>
  <c r="F42"/>
  <c r="G20"/>
  <c r="G16"/>
  <c r="B11"/>
  <c r="C11" s="1"/>
  <c r="K31" i="46"/>
  <c r="B43" i="6"/>
  <c r="F42"/>
  <c r="J42"/>
  <c r="K31" i="58"/>
  <c r="K42" s="1"/>
  <c r="F31"/>
  <c r="N4" i="5"/>
  <c r="C5" i="99" s="1"/>
  <c r="E5" s="1"/>
  <c r="M4" i="4"/>
  <c r="H39" i="98"/>
  <c r="K38"/>
  <c r="J37" i="41"/>
  <c r="J36"/>
  <c r="F37"/>
  <c r="F36"/>
  <c r="H27" i="7"/>
  <c r="D27"/>
  <c r="I21"/>
  <c r="K17"/>
  <c r="G17"/>
  <c r="C17"/>
  <c r="K11"/>
  <c r="G11"/>
  <c r="K10"/>
  <c r="C10"/>
  <c r="K9"/>
  <c r="G9"/>
  <c r="C9"/>
  <c r="C23"/>
  <c r="K14"/>
  <c r="B4" i="72"/>
  <c r="K14"/>
  <c r="H4"/>
  <c r="M34" i="5"/>
  <c r="B35" i="11"/>
  <c r="B34"/>
  <c r="C33"/>
  <c r="D35"/>
  <c r="D34"/>
  <c r="E33"/>
  <c r="F35"/>
  <c r="F34"/>
  <c r="G33"/>
  <c r="H35"/>
  <c r="H34"/>
  <c r="I33"/>
  <c r="J35"/>
  <c r="L41"/>
  <c r="F35" i="21"/>
  <c r="I34"/>
  <c r="G11" i="96"/>
  <c r="H11" s="1"/>
  <c r="G7"/>
  <c r="B30" i="28"/>
  <c r="F30"/>
  <c r="L48" i="8"/>
  <c r="L31" i="14"/>
  <c r="L36" i="5"/>
  <c r="J42" i="11"/>
  <c r="F42"/>
  <c r="P30" i="16"/>
  <c r="U30"/>
  <c r="G46" i="108"/>
  <c r="L30" i="21"/>
  <c r="Y30" s="1"/>
  <c r="G31" i="58"/>
  <c r="G42" s="1"/>
  <c r="J31"/>
  <c r="O37" i="67"/>
  <c r="L95" i="105"/>
  <c r="L13" i="15"/>
  <c r="M13" i="4"/>
  <c r="F44" i="96"/>
  <c r="G32"/>
  <c r="H32" s="1"/>
  <c r="L43" i="9"/>
  <c r="L19" i="116"/>
  <c r="L32" s="1"/>
  <c r="L31" i="114" s="1"/>
  <c r="C37" i="68"/>
  <c r="C36"/>
  <c r="K26" i="7"/>
  <c r="B20"/>
  <c r="H19"/>
  <c r="D19"/>
  <c r="J17"/>
  <c r="F16"/>
  <c r="B16"/>
  <c r="J10"/>
  <c r="F10"/>
  <c r="B10"/>
  <c r="H29" i="72"/>
  <c r="D29"/>
  <c r="M46" i="8"/>
  <c r="N29"/>
  <c r="B5" i="46"/>
  <c r="C36" i="15"/>
  <c r="E36"/>
  <c r="G36"/>
  <c r="I36"/>
  <c r="K36"/>
  <c r="D33" i="5"/>
  <c r="H33"/>
  <c r="B34"/>
  <c r="E39" i="11"/>
  <c r="I39"/>
  <c r="F37" i="96"/>
  <c r="F38"/>
  <c r="M31" i="9"/>
  <c r="L37"/>
  <c r="L49"/>
  <c r="I42" i="11"/>
  <c r="E42"/>
  <c r="Q30" i="16"/>
  <c r="T30"/>
  <c r="B46" i="108"/>
  <c r="H46"/>
  <c r="I31" i="58"/>
  <c r="I31" i="42" s="1"/>
  <c r="I31" i="72" s="1"/>
  <c r="D31" i="58"/>
  <c r="C25" i="75"/>
  <c r="E48" i="108"/>
  <c r="G48"/>
  <c r="I48"/>
  <c r="B37" i="99"/>
  <c r="I24" i="72"/>
  <c r="B29"/>
  <c r="J5" i="46"/>
  <c r="H5"/>
  <c r="F5"/>
  <c r="D5"/>
  <c r="H31" i="69"/>
  <c r="E31"/>
  <c r="G31"/>
  <c r="K31"/>
  <c r="L31"/>
  <c r="F32" i="74"/>
  <c r="C31" i="69"/>
  <c r="L37" i="68"/>
  <c r="I31" i="69"/>
  <c r="I37" i="68"/>
  <c r="I36"/>
  <c r="L31" i="4"/>
  <c r="L32" i="99" s="1"/>
  <c r="M32" s="1"/>
  <c r="B31" i="12"/>
  <c r="F4"/>
  <c r="F37" i="4"/>
  <c r="F43"/>
  <c r="E4" i="12"/>
  <c r="E37" i="4"/>
  <c r="E43"/>
  <c r="D4" i="12"/>
  <c r="D37" i="4"/>
  <c r="D43"/>
  <c r="C4" i="12"/>
  <c r="C34" s="1"/>
  <c r="C37" i="4"/>
  <c r="C43"/>
  <c r="L30"/>
  <c r="L31" i="99" s="1"/>
  <c r="F39" i="4"/>
  <c r="B24" i="12"/>
  <c r="B42" i="4"/>
  <c r="B36"/>
  <c r="K24" i="12"/>
  <c r="K36" s="1"/>
  <c r="K36" i="4"/>
  <c r="K42"/>
  <c r="J24" i="12"/>
  <c r="J36" s="1"/>
  <c r="J42" i="4"/>
  <c r="J36"/>
  <c r="I24" i="12"/>
  <c r="I36" s="1"/>
  <c r="I36" i="4"/>
  <c r="I42"/>
  <c r="H24" i="12"/>
  <c r="H36" s="1"/>
  <c r="H42" i="4"/>
  <c r="H36"/>
  <c r="G24" i="12"/>
  <c r="G36" s="1"/>
  <c r="G36" i="4"/>
  <c r="G42"/>
  <c r="F24" i="12"/>
  <c r="F36" s="1"/>
  <c r="F42" i="4"/>
  <c r="F36"/>
  <c r="E24" i="12"/>
  <c r="E36" s="1"/>
  <c r="E36" i="4"/>
  <c r="E42"/>
  <c r="D24" i="12"/>
  <c r="D36" s="1"/>
  <c r="D42" i="4"/>
  <c r="D36"/>
  <c r="C24" i="12"/>
  <c r="C36" s="1"/>
  <c r="C36" i="4"/>
  <c r="C42"/>
  <c r="B4" i="12"/>
  <c r="B33" s="1"/>
  <c r="B37" i="4"/>
  <c r="B43"/>
  <c r="K4" i="12"/>
  <c r="K37" i="4"/>
  <c r="K43"/>
  <c r="J4" i="12"/>
  <c r="J37" i="4"/>
  <c r="J43"/>
  <c r="I4" i="12"/>
  <c r="I33" s="1"/>
  <c r="I37" i="4"/>
  <c r="I43"/>
  <c r="H4" i="12"/>
  <c r="H37" i="4"/>
  <c r="H43"/>
  <c r="G4" i="12"/>
  <c r="G37" i="4"/>
  <c r="G43"/>
  <c r="L50" i="105"/>
  <c r="L54"/>
  <c r="J16"/>
  <c r="J16" i="98" s="1"/>
  <c r="H16" i="105"/>
  <c r="H16" i="98" s="1"/>
  <c r="F16" i="105"/>
  <c r="F16" i="98" s="1"/>
  <c r="C16" i="105"/>
  <c r="C16" i="98" s="1"/>
  <c r="C15" i="97"/>
  <c r="G19" i="96"/>
  <c r="H19" s="1"/>
  <c r="G31"/>
  <c r="I49" i="108"/>
  <c r="G49"/>
  <c r="E49"/>
  <c r="C49"/>
  <c r="E36" i="58"/>
  <c r="E31" i="42"/>
  <c r="E31" i="72" s="1"/>
  <c r="H15" i="69"/>
  <c r="E16"/>
  <c r="L16"/>
  <c r="D16"/>
  <c r="B17"/>
  <c r="H16"/>
  <c r="F17"/>
  <c r="B5" i="97"/>
  <c r="C6" s="1"/>
  <c r="S14" i="67"/>
  <c r="S8"/>
  <c r="B13" i="97"/>
  <c r="C13" s="1"/>
  <c r="B7"/>
  <c r="C8" s="1"/>
  <c r="C22" i="105"/>
  <c r="C22" i="98" s="1"/>
  <c r="B18" i="105"/>
  <c r="B18" i="98" s="1"/>
  <c r="L36" i="105"/>
  <c r="L4" s="1"/>
  <c r="L4" i="98" s="1"/>
  <c r="C18" i="97"/>
  <c r="O33" i="67"/>
  <c r="D33" i="68"/>
  <c r="G15" i="69"/>
  <c r="I15"/>
  <c r="E17"/>
  <c r="G16"/>
  <c r="C17"/>
  <c r="C16"/>
  <c r="I16"/>
  <c r="L46" i="105"/>
  <c r="H14" i="7"/>
  <c r="I24"/>
  <c r="C29"/>
  <c r="I29"/>
  <c r="K29"/>
  <c r="D14" i="72"/>
  <c r="C33" i="41"/>
  <c r="E33"/>
  <c r="G33"/>
  <c r="I33"/>
  <c r="K33"/>
  <c r="L43" i="105"/>
  <c r="L45"/>
  <c r="L49"/>
  <c r="F16" i="55"/>
  <c r="E35" i="41"/>
  <c r="C30" i="28"/>
  <c r="E30"/>
  <c r="B30" i="7"/>
  <c r="L33" i="41"/>
  <c r="C30" i="7"/>
  <c r="E30"/>
  <c r="G30"/>
  <c r="I30"/>
  <c r="K30"/>
  <c r="F31" i="55"/>
  <c r="D31" i="96"/>
  <c r="L47" i="105"/>
  <c r="B33" i="68"/>
  <c r="K12" i="69"/>
  <c r="F13" i="74"/>
  <c r="H12" i="69"/>
  <c r="B12"/>
  <c r="D12"/>
  <c r="C12"/>
  <c r="F12"/>
  <c r="E12"/>
  <c r="J12"/>
  <c r="L12"/>
  <c r="G12"/>
  <c r="I12"/>
  <c r="B10"/>
  <c r="I10"/>
  <c r="C10"/>
  <c r="J10"/>
  <c r="F11" i="74"/>
  <c r="L10" i="69"/>
  <c r="H10"/>
  <c r="D10"/>
  <c r="G10"/>
  <c r="E10"/>
  <c r="K10"/>
  <c r="F10"/>
  <c r="I8"/>
  <c r="E8"/>
  <c r="G8"/>
  <c r="B8"/>
  <c r="D8"/>
  <c r="C8"/>
  <c r="K8"/>
  <c r="L8"/>
  <c r="F9" i="74"/>
  <c r="H8" i="69"/>
  <c r="J8"/>
  <c r="F8"/>
  <c r="L6"/>
  <c r="H6"/>
  <c r="E6"/>
  <c r="F6"/>
  <c r="G6"/>
  <c r="I6"/>
  <c r="K6"/>
  <c r="F7" i="74"/>
  <c r="D6" i="69"/>
  <c r="B6"/>
  <c r="J6"/>
  <c r="C6"/>
  <c r="D11"/>
  <c r="F11"/>
  <c r="H11"/>
  <c r="F12" i="74"/>
  <c r="K11" i="69"/>
  <c r="J11"/>
  <c r="I11"/>
  <c r="G11"/>
  <c r="E11"/>
  <c r="C11"/>
  <c r="B11"/>
  <c r="L11"/>
  <c r="I9"/>
  <c r="F10" i="74"/>
  <c r="J9" i="69"/>
  <c r="K9"/>
  <c r="H9"/>
  <c r="E9"/>
  <c r="B9"/>
  <c r="G9"/>
  <c r="F9"/>
  <c r="L9"/>
  <c r="D9"/>
  <c r="C9"/>
  <c r="F8" i="74"/>
  <c r="H7" i="69"/>
  <c r="B7"/>
  <c r="L7"/>
  <c r="I7"/>
  <c r="G7"/>
  <c r="J7"/>
  <c r="K7"/>
  <c r="C7"/>
  <c r="D7"/>
  <c r="F7"/>
  <c r="E7"/>
  <c r="I5"/>
  <c r="G5"/>
  <c r="F5"/>
  <c r="D5"/>
  <c r="H5"/>
  <c r="L5"/>
  <c r="K5"/>
  <c r="J5"/>
  <c r="B5"/>
  <c r="F6" i="74"/>
  <c r="C5" i="69"/>
  <c r="E5"/>
  <c r="F14" i="74"/>
  <c r="G13" i="69"/>
  <c r="K13"/>
  <c r="H13"/>
  <c r="B13"/>
  <c r="E13"/>
  <c r="F13"/>
  <c r="C13"/>
  <c r="I13"/>
  <c r="D13"/>
  <c r="J13"/>
  <c r="L13"/>
  <c r="F5" i="74"/>
  <c r="J4" i="69"/>
  <c r="C4"/>
  <c r="K4"/>
  <c r="D4"/>
  <c r="B4"/>
  <c r="L4"/>
  <c r="F4"/>
  <c r="E4"/>
  <c r="H4"/>
  <c r="G4"/>
  <c r="I4"/>
  <c r="C17" i="97"/>
  <c r="F15" i="74"/>
  <c r="D14" i="69"/>
  <c r="G14"/>
  <c r="H14"/>
  <c r="L14"/>
  <c r="B14"/>
  <c r="I14"/>
  <c r="K14"/>
  <c r="J14"/>
  <c r="E14"/>
  <c r="C14"/>
  <c r="F14"/>
  <c r="B31" i="97"/>
  <c r="C32" s="1"/>
  <c r="C16"/>
  <c r="S6" i="67"/>
  <c r="B30" i="69"/>
  <c r="D30"/>
  <c r="F30"/>
  <c r="H30"/>
  <c r="J30"/>
  <c r="J35" i="68"/>
  <c r="I34"/>
  <c r="J34"/>
  <c r="H34"/>
  <c r="F35"/>
  <c r="L33"/>
  <c r="H33"/>
  <c r="C30" i="69"/>
  <c r="E30"/>
  <c r="G30"/>
  <c r="I30"/>
  <c r="K30"/>
  <c r="L30"/>
  <c r="D30" i="72"/>
  <c r="F30"/>
  <c r="H30"/>
  <c r="J4"/>
  <c r="L35" i="58"/>
  <c r="L33"/>
  <c r="B23" i="7"/>
  <c r="D23"/>
  <c r="J23"/>
  <c r="B23" i="72"/>
  <c r="K13"/>
  <c r="I13"/>
  <c r="C13"/>
  <c r="D30" i="7"/>
  <c r="F30"/>
  <c r="H30"/>
  <c r="C30" i="72"/>
  <c r="E30"/>
  <c r="G30"/>
  <c r="I30"/>
  <c r="K30"/>
  <c r="H28" i="75"/>
  <c r="B31" i="46"/>
  <c r="D31"/>
  <c r="F31"/>
  <c r="H31"/>
  <c r="J31"/>
  <c r="B30" i="72"/>
  <c r="C31" i="46"/>
  <c r="E31"/>
  <c r="G31"/>
  <c r="I31"/>
  <c r="L28" i="75"/>
  <c r="J28"/>
  <c r="J30"/>
  <c r="J25"/>
  <c r="J29"/>
  <c r="J27"/>
  <c r="J26"/>
  <c r="L30"/>
  <c r="L25"/>
  <c r="L29"/>
  <c r="L27"/>
  <c r="L26"/>
  <c r="L31" i="12"/>
  <c r="C48" i="108"/>
  <c r="B18" i="54"/>
  <c r="E23" i="99"/>
  <c r="L35" i="9"/>
  <c r="L34"/>
  <c r="L41"/>
  <c r="L40"/>
  <c r="C5" i="105"/>
  <c r="C5" i="98" s="1"/>
  <c r="E12" i="105"/>
  <c r="E12" i="98" s="1"/>
  <c r="G34"/>
  <c r="L37" i="105"/>
  <c r="L60"/>
  <c r="L28" s="1"/>
  <c r="L28" i="98" s="1"/>
  <c r="G7" i="105"/>
  <c r="G7" i="98" s="1"/>
  <c r="C9" i="105"/>
  <c r="C9" i="98" s="1"/>
  <c r="K13" i="105"/>
  <c r="K13" i="98" s="1"/>
  <c r="K35" s="1"/>
  <c r="I14" i="105"/>
  <c r="I14" i="98" s="1"/>
  <c r="L79" i="105"/>
  <c r="G15"/>
  <c r="G15" i="98" s="1"/>
  <c r="I18" i="105"/>
  <c r="I18" i="98" s="1"/>
  <c r="K21" i="105"/>
  <c r="K21" i="98" s="1"/>
  <c r="C25" i="105"/>
  <c r="C25" i="98" s="1"/>
  <c r="E28" i="105"/>
  <c r="E28" i="98" s="1"/>
  <c r="L40" i="105"/>
  <c r="L55"/>
  <c r="L57"/>
  <c r="L25" s="1"/>
  <c r="L25" i="98" s="1"/>
  <c r="L61" i="105"/>
  <c r="E4"/>
  <c r="E4" i="98" s="1"/>
  <c r="E39" s="1"/>
  <c r="K9" i="105"/>
  <c r="K9" i="98" s="1"/>
  <c r="G11" i="105"/>
  <c r="G11" i="98" s="1"/>
  <c r="E16" i="105"/>
  <c r="E16" i="98" s="1"/>
  <c r="G19" i="105"/>
  <c r="G19" i="98" s="1"/>
  <c r="I22" i="105"/>
  <c r="I22" i="98" s="1"/>
  <c r="K25" i="105"/>
  <c r="K25" i="98" s="1"/>
  <c r="G27" i="105"/>
  <c r="G27" i="98" s="1"/>
  <c r="C29" i="105"/>
  <c r="C29" i="98" s="1"/>
  <c r="D34"/>
  <c r="L48" i="105"/>
  <c r="H36" i="98"/>
  <c r="L39" i="105"/>
  <c r="L41"/>
  <c r="L44"/>
  <c r="L52"/>
  <c r="E8"/>
  <c r="E8" i="98" s="1"/>
  <c r="I10" i="105"/>
  <c r="I10" i="98" s="1"/>
  <c r="C17" i="105"/>
  <c r="C17" i="98" s="1"/>
  <c r="K17" i="105"/>
  <c r="K17" i="98" s="1"/>
  <c r="K34" s="1"/>
  <c r="C21" i="105"/>
  <c r="C21" i="98" s="1"/>
  <c r="G23" i="105"/>
  <c r="G23" i="98" s="1"/>
  <c r="G38" s="1"/>
  <c r="K29" i="105"/>
  <c r="K29" i="98" s="1"/>
  <c r="E28" i="108"/>
  <c r="E27"/>
  <c r="E35"/>
  <c r="G24"/>
  <c r="I36"/>
  <c r="G20"/>
  <c r="I23"/>
  <c r="E31"/>
  <c r="E43"/>
  <c r="E24"/>
  <c r="I40"/>
  <c r="E40"/>
  <c r="G33"/>
  <c r="C43"/>
  <c r="C42"/>
  <c r="C40"/>
  <c r="C38"/>
  <c r="C36"/>
  <c r="C34"/>
  <c r="C32"/>
  <c r="C29"/>
  <c r="C27"/>
  <c r="C25"/>
  <c r="C23"/>
  <c r="C22"/>
  <c r="C20"/>
  <c r="H44"/>
  <c r="I44"/>
  <c r="K27" i="21"/>
  <c r="L27"/>
  <c r="K29"/>
  <c r="L29"/>
  <c r="K28"/>
  <c r="L28"/>
  <c r="I28" i="72"/>
  <c r="E28"/>
  <c r="G27"/>
  <c r="C27"/>
  <c r="K26"/>
  <c r="C26"/>
  <c r="K22"/>
  <c r="G22"/>
  <c r="C22"/>
  <c r="I19"/>
  <c r="E19"/>
  <c r="K22" i="7"/>
  <c r="G22"/>
  <c r="C22"/>
  <c r="I19"/>
  <c r="J15"/>
  <c r="H15"/>
  <c r="F15"/>
  <c r="D15"/>
  <c r="B15"/>
  <c r="J12"/>
  <c r="F12"/>
  <c r="B12"/>
  <c r="H11"/>
  <c r="F11"/>
  <c r="D11"/>
  <c r="B11"/>
  <c r="J8"/>
  <c r="F8"/>
  <c r="B8"/>
  <c r="J7"/>
  <c r="F7"/>
  <c r="B7"/>
  <c r="J6"/>
  <c r="F6"/>
  <c r="B6"/>
  <c r="H13"/>
  <c r="B14"/>
  <c r="D14"/>
  <c r="J14"/>
  <c r="B14" i="72"/>
  <c r="G29"/>
  <c r="J14"/>
  <c r="H14"/>
  <c r="C23"/>
  <c r="K4"/>
  <c r="I4"/>
  <c r="H13"/>
  <c r="C4"/>
  <c r="J34" i="11"/>
  <c r="D41"/>
  <c r="H41" i="6"/>
  <c r="H39"/>
  <c r="I40"/>
  <c r="I39"/>
  <c r="J40"/>
  <c r="J39"/>
  <c r="K41"/>
  <c r="K39"/>
  <c r="E18" i="99"/>
  <c r="B33" i="6"/>
  <c r="C34"/>
  <c r="E35"/>
  <c r="G35"/>
  <c r="I35"/>
  <c r="K35"/>
  <c r="L35"/>
  <c r="F34" i="5"/>
  <c r="G34"/>
  <c r="I34"/>
  <c r="K34"/>
  <c r="L7" i="4"/>
  <c r="G41"/>
  <c r="C35" i="15"/>
  <c r="B34" i="4"/>
  <c r="B35"/>
  <c r="B41"/>
  <c r="B18" i="12"/>
  <c r="L34" i="58"/>
  <c r="L40"/>
  <c r="L37"/>
  <c r="L39"/>
  <c r="B19" i="46"/>
  <c r="C29"/>
  <c r="C27"/>
  <c r="C23"/>
  <c r="D19"/>
  <c r="E29"/>
  <c r="E25"/>
  <c r="E23"/>
  <c r="F19"/>
  <c r="G29"/>
  <c r="G27"/>
  <c r="G23"/>
  <c r="H19"/>
  <c r="I27"/>
  <c r="I23"/>
  <c r="J19"/>
  <c r="K25"/>
  <c r="K23"/>
  <c r="C24" i="7"/>
  <c r="K24"/>
  <c r="B29"/>
  <c r="K24" i="72"/>
  <c r="C24"/>
  <c r="J23"/>
  <c r="H23"/>
  <c r="F23"/>
  <c r="D23"/>
  <c r="L41" i="58"/>
  <c r="L34" i="8"/>
  <c r="N14"/>
  <c r="N18"/>
  <c r="N28"/>
  <c r="L26" i="14"/>
  <c r="L24"/>
  <c r="L22"/>
  <c r="L20"/>
  <c r="L18"/>
  <c r="L35" i="8"/>
  <c r="C40" i="4"/>
  <c r="L26"/>
  <c r="L11"/>
  <c r="L11" i="12" s="1"/>
  <c r="E11" i="54" s="1"/>
  <c r="J39" i="4"/>
  <c r="E39"/>
  <c r="L21"/>
  <c r="K40"/>
  <c r="L28"/>
  <c r="L28" i="12" s="1"/>
  <c r="L24" i="4"/>
  <c r="J41"/>
  <c r="H41"/>
  <c r="L23"/>
  <c r="L19"/>
  <c r="L15"/>
  <c r="G40"/>
  <c r="L13"/>
  <c r="L9"/>
  <c r="L5"/>
  <c r="I39"/>
  <c r="L51" i="105"/>
  <c r="L19" s="1"/>
  <c r="L19" i="98" s="1"/>
  <c r="L53" i="105"/>
  <c r="L56"/>
  <c r="L59"/>
  <c r="E24"/>
  <c r="E24" i="98" s="1"/>
  <c r="E20" i="105"/>
  <c r="E20" i="98" s="1"/>
  <c r="I26" i="105"/>
  <c r="I26" i="98" s="1"/>
  <c r="L34" i="11"/>
  <c r="C41"/>
  <c r="K41"/>
  <c r="K20" i="72"/>
  <c r="I20"/>
  <c r="G20"/>
  <c r="E20"/>
  <c r="C20"/>
  <c r="B35" i="6"/>
  <c r="B34"/>
  <c r="D35"/>
  <c r="B29" i="46"/>
  <c r="J29"/>
  <c r="H25"/>
  <c r="H28" i="72"/>
  <c r="F28"/>
  <c r="D28"/>
  <c r="B28"/>
  <c r="H26"/>
  <c r="F26"/>
  <c r="D26"/>
  <c r="B26"/>
  <c r="J22"/>
  <c r="H22"/>
  <c r="F22"/>
  <c r="D22"/>
  <c r="B22"/>
  <c r="J20"/>
  <c r="D20"/>
  <c r="B20"/>
  <c r="J19"/>
  <c r="H19"/>
  <c r="F19"/>
  <c r="D19"/>
  <c r="B19"/>
  <c r="J18"/>
  <c r="H18"/>
  <c r="F18"/>
  <c r="D18"/>
  <c r="B18"/>
  <c r="B27" i="46"/>
  <c r="F27"/>
  <c r="F25"/>
  <c r="B25"/>
  <c r="K21"/>
  <c r="I21"/>
  <c r="G21"/>
  <c r="E21"/>
  <c r="C21"/>
  <c r="H28" i="7"/>
  <c r="F28"/>
  <c r="D28"/>
  <c r="B28"/>
  <c r="I26"/>
  <c r="E26"/>
  <c r="C26"/>
  <c r="H22"/>
  <c r="F22"/>
  <c r="D22"/>
  <c r="B22"/>
  <c r="K20"/>
  <c r="I20"/>
  <c r="G20"/>
  <c r="E20"/>
  <c r="C20"/>
  <c r="J18"/>
  <c r="H18"/>
  <c r="F18"/>
  <c r="D18"/>
  <c r="B18"/>
  <c r="B34" i="41"/>
  <c r="E24" i="7"/>
  <c r="G24"/>
  <c r="E29"/>
  <c r="G29"/>
  <c r="K29" i="72"/>
  <c r="G24"/>
  <c r="E24"/>
  <c r="C29"/>
  <c r="J24" i="42"/>
  <c r="H24"/>
  <c r="F24"/>
  <c r="D24"/>
  <c r="K18"/>
  <c r="K18" i="72" s="1"/>
  <c r="I18" i="42"/>
  <c r="I18" i="7" s="1"/>
  <c r="G18" i="42"/>
  <c r="G18" i="72" s="1"/>
  <c r="E18" i="42"/>
  <c r="E18" i="7" s="1"/>
  <c r="C18" i="42"/>
  <c r="C18" i="7" s="1"/>
  <c r="E34" i="6"/>
  <c r="G34"/>
  <c r="I34"/>
  <c r="K34"/>
  <c r="K17" i="69"/>
  <c r="I17"/>
  <c r="K25" i="7"/>
  <c r="I25"/>
  <c r="G25"/>
  <c r="E25"/>
  <c r="C25"/>
  <c r="F17" i="55"/>
  <c r="F13"/>
  <c r="I34" i="41"/>
  <c r="B35"/>
  <c r="F35"/>
  <c r="J35"/>
  <c r="B35" i="68"/>
  <c r="H35"/>
  <c r="D35"/>
  <c r="C35"/>
  <c r="F34"/>
  <c r="E34"/>
  <c r="D34"/>
  <c r="I33"/>
  <c r="E33"/>
  <c r="B40" i="6"/>
  <c r="B39"/>
  <c r="C41"/>
  <c r="C39"/>
  <c r="D41"/>
  <c r="D39"/>
  <c r="E40"/>
  <c r="E39"/>
  <c r="F40"/>
  <c r="F39"/>
  <c r="G41"/>
  <c r="G39"/>
  <c r="L39"/>
  <c r="G24" i="96"/>
  <c r="G23"/>
  <c r="G15"/>
  <c r="H15" s="1"/>
  <c r="L34" i="6"/>
  <c r="G41" i="11"/>
  <c r="B41"/>
  <c r="I41"/>
  <c r="J41"/>
  <c r="E41"/>
  <c r="F41"/>
  <c r="E29" i="99"/>
  <c r="E28"/>
  <c r="E21"/>
  <c r="E20"/>
  <c r="E17"/>
  <c r="G17" s="1"/>
  <c r="E16"/>
  <c r="E13"/>
  <c r="E9"/>
  <c r="E26"/>
  <c r="E22"/>
  <c r="I28" i="7"/>
  <c r="E28"/>
  <c r="I29" i="72"/>
  <c r="E29"/>
  <c r="C35" i="5"/>
  <c r="G35"/>
  <c r="H35"/>
  <c r="L30" i="6"/>
  <c r="N30" i="5"/>
  <c r="D30" i="99"/>
  <c r="F29" i="7"/>
  <c r="H29"/>
  <c r="L30" i="15"/>
  <c r="N29" i="5"/>
  <c r="B34" i="15"/>
  <c r="B35" i="14"/>
  <c r="O35" i="13"/>
  <c r="O34"/>
  <c r="L17" i="12"/>
  <c r="E17" i="54" s="1"/>
  <c r="M28" i="9"/>
  <c r="N28" s="1"/>
  <c r="M26"/>
  <c r="N26" s="1"/>
  <c r="M22"/>
  <c r="N22" s="1"/>
  <c r="C22" i="54" s="1"/>
  <c r="M20" i="9"/>
  <c r="N20" s="1"/>
  <c r="C20" i="54" s="1"/>
  <c r="M18" i="9"/>
  <c r="N18" s="1"/>
  <c r="C18" i="54" s="1"/>
  <c r="M16" i="9"/>
  <c r="N16" s="1"/>
  <c r="C16" i="54" s="1"/>
  <c r="M12" i="9"/>
  <c r="N12" s="1"/>
  <c r="C12" i="54" s="1"/>
  <c r="M10" i="9"/>
  <c r="N10" s="1"/>
  <c r="C10" i="54" s="1"/>
  <c r="M8" i="9"/>
  <c r="N8" s="1"/>
  <c r="C8" i="54" s="1"/>
  <c r="M6" i="9"/>
  <c r="N6" s="1"/>
  <c r="C6" i="54" s="1"/>
  <c r="M24" i="9"/>
  <c r="M14"/>
  <c r="N14" s="1"/>
  <c r="C14" i="54" s="1"/>
  <c r="M4" i="9"/>
  <c r="B35" i="15"/>
  <c r="B33"/>
  <c r="F35"/>
  <c r="L28"/>
  <c r="L26"/>
  <c r="L24"/>
  <c r="L22"/>
  <c r="L20"/>
  <c r="L18"/>
  <c r="L16"/>
  <c r="L14"/>
  <c r="L12"/>
  <c r="L10"/>
  <c r="L8"/>
  <c r="L6"/>
  <c r="L4"/>
  <c r="B34" i="14"/>
  <c r="C35"/>
  <c r="C33"/>
  <c r="D34"/>
  <c r="E33"/>
  <c r="L27"/>
  <c r="L25"/>
  <c r="L23"/>
  <c r="L21"/>
  <c r="L19"/>
  <c r="L17"/>
  <c r="L15"/>
  <c r="L13"/>
  <c r="L11"/>
  <c r="L9"/>
  <c r="L7"/>
  <c r="L5"/>
  <c r="D35" i="5"/>
  <c r="N24"/>
  <c r="C25" i="99" s="1"/>
  <c r="N14" i="5"/>
  <c r="C15" i="99" s="1"/>
  <c r="E15" s="1"/>
  <c r="G15" s="1"/>
  <c r="N23" i="5"/>
  <c r="N13"/>
  <c r="O33" i="13"/>
  <c r="L24" i="12"/>
  <c r="M27" i="9"/>
  <c r="N27" s="1"/>
  <c r="M25"/>
  <c r="N25" s="1"/>
  <c r="M21"/>
  <c r="N21" s="1"/>
  <c r="C21" i="54" s="1"/>
  <c r="M19" i="9"/>
  <c r="N19" s="1"/>
  <c r="M17"/>
  <c r="N17" s="1"/>
  <c r="C17" i="54" s="1"/>
  <c r="M15" i="9"/>
  <c r="N15" s="1"/>
  <c r="C15" i="54" s="1"/>
  <c r="M11" i="9"/>
  <c r="N11" s="1"/>
  <c r="C11" i="54" s="1"/>
  <c r="M9" i="9"/>
  <c r="N9" s="1"/>
  <c r="C9" i="54" s="1"/>
  <c r="M7" i="9"/>
  <c r="N7" s="1"/>
  <c r="C7" i="54" s="1"/>
  <c r="M5" i="9"/>
  <c r="N5" s="1"/>
  <c r="C5" i="54" s="1"/>
  <c r="M29" i="9"/>
  <c r="M23"/>
  <c r="M13"/>
  <c r="D35" i="15"/>
  <c r="D33"/>
  <c r="E34"/>
  <c r="L29"/>
  <c r="F34" i="14"/>
  <c r="F35"/>
  <c r="L4"/>
  <c r="M45" i="8"/>
  <c r="C34" i="15"/>
  <c r="E35" i="14"/>
  <c r="B35" i="5"/>
  <c r="E35"/>
  <c r="F35"/>
  <c r="I35"/>
  <c r="J35"/>
  <c r="M35"/>
  <c r="L35"/>
  <c r="E12" i="99"/>
  <c r="M35" i="8"/>
  <c r="G33" i="69"/>
  <c r="J35" i="98"/>
  <c r="B28" i="54"/>
  <c r="H7" i="7"/>
  <c r="D7"/>
  <c r="G6"/>
  <c r="C6"/>
  <c r="D4"/>
  <c r="D15" i="96"/>
  <c r="F15" i="55"/>
  <c r="B12" i="105"/>
  <c r="B12" i="98" s="1"/>
  <c r="H40" i="4"/>
  <c r="D40"/>
  <c r="H39"/>
  <c r="D39"/>
  <c r="N13" i="8"/>
  <c r="N23"/>
  <c r="N24"/>
  <c r="N4"/>
  <c r="H6" i="7"/>
  <c r="D6"/>
  <c r="K5"/>
  <c r="G5"/>
  <c r="C5"/>
  <c r="E4"/>
  <c r="I4"/>
  <c r="D36" i="99"/>
  <c r="E35" i="12"/>
  <c r="K39" i="4"/>
  <c r="G39"/>
  <c r="C39"/>
  <c r="M33" i="8"/>
  <c r="M34"/>
  <c r="M47"/>
  <c r="D35" i="99"/>
  <c r="D34"/>
  <c r="D5" i="7"/>
  <c r="D33" i="12"/>
  <c r="K28" i="7"/>
  <c r="G28"/>
  <c r="C28"/>
  <c r="H26"/>
  <c r="F26"/>
  <c r="D26"/>
  <c r="B26"/>
  <c r="C34" i="41"/>
  <c r="G34"/>
  <c r="K34"/>
  <c r="C35"/>
  <c r="G35"/>
  <c r="K35"/>
  <c r="K33" i="68"/>
  <c r="G33"/>
  <c r="C33"/>
  <c r="J40" i="4"/>
  <c r="H35" i="12"/>
  <c r="F40" i="4"/>
  <c r="K7" i="7"/>
  <c r="G7"/>
  <c r="C4"/>
  <c r="G4"/>
  <c r="K4"/>
  <c r="D14" i="96"/>
  <c r="F14" i="55"/>
  <c r="B36" i="99"/>
  <c r="G27" i="7"/>
  <c r="C27"/>
  <c r="D35" i="41"/>
  <c r="H35"/>
  <c r="K35" i="68"/>
  <c r="I35"/>
  <c r="G35"/>
  <c r="E35"/>
  <c r="K34"/>
  <c r="G34"/>
  <c r="C34"/>
  <c r="J33"/>
  <c r="F33"/>
  <c r="L29" i="4"/>
  <c r="L27"/>
  <c r="L25"/>
  <c r="K41"/>
  <c r="L22"/>
  <c r="L20"/>
  <c r="L18"/>
  <c r="N18" s="1"/>
  <c r="L16"/>
  <c r="L14"/>
  <c r="K35" i="12"/>
  <c r="I40" i="4"/>
  <c r="E40"/>
  <c r="C35" i="12"/>
  <c r="L12" i="4"/>
  <c r="L10"/>
  <c r="L8"/>
  <c r="L6"/>
  <c r="L4"/>
  <c r="I41" i="6"/>
  <c r="E41"/>
  <c r="K40"/>
  <c r="G40"/>
  <c r="C40"/>
  <c r="J41"/>
  <c r="F41"/>
  <c r="L40"/>
  <c r="H40"/>
  <c r="D40"/>
  <c r="B41"/>
  <c r="E41" i="21"/>
  <c r="E35"/>
  <c r="E40"/>
  <c r="E33"/>
  <c r="E34"/>
  <c r="J41"/>
  <c r="J35"/>
  <c r="J33"/>
  <c r="J39"/>
  <c r="J34"/>
  <c r="F33"/>
  <c r="F39"/>
  <c r="F34"/>
  <c r="G39"/>
  <c r="G34"/>
  <c r="G33"/>
  <c r="G40"/>
  <c r="G30" i="96"/>
  <c r="G29"/>
  <c r="G22"/>
  <c r="G21"/>
  <c r="G14"/>
  <c r="H14" s="1"/>
  <c r="I14" s="1"/>
  <c r="G13"/>
  <c r="F41" i="21"/>
  <c r="G35"/>
  <c r="C12" i="96"/>
  <c r="E39" i="21"/>
  <c r="D35"/>
  <c r="D41"/>
  <c r="D40"/>
  <c r="D39"/>
  <c r="D34"/>
  <c r="I41"/>
  <c r="I35"/>
  <c r="I40"/>
  <c r="I33"/>
  <c r="I39"/>
  <c r="G26" i="96"/>
  <c r="G25"/>
  <c r="G18"/>
  <c r="G17"/>
  <c r="F36"/>
  <c r="G10"/>
  <c r="G9"/>
  <c r="B33" i="21"/>
  <c r="B39"/>
  <c r="B34"/>
  <c r="C39"/>
  <c r="C34"/>
  <c r="C33"/>
  <c r="C40"/>
  <c r="H35"/>
  <c r="H41"/>
  <c r="H40"/>
  <c r="H39"/>
  <c r="H34"/>
  <c r="G6" i="96"/>
  <c r="F35"/>
  <c r="F34"/>
  <c r="B41" i="21"/>
  <c r="C35"/>
  <c r="F41" i="96"/>
  <c r="L28" i="42" l="1"/>
  <c r="K29" i="70" s="1"/>
  <c r="E23" i="7"/>
  <c r="F10" i="99"/>
  <c r="J37" i="69"/>
  <c r="H9" i="96"/>
  <c r="I9" s="1"/>
  <c r="F13" i="7"/>
  <c r="K19" i="72"/>
  <c r="K33" i="69"/>
  <c r="B9" i="7"/>
  <c r="K5" i="28"/>
  <c r="J9"/>
  <c r="L16" i="46"/>
  <c r="B15" i="47" s="1"/>
  <c r="B24" i="7"/>
  <c r="B41" i="42"/>
  <c r="F5" i="7"/>
  <c r="E33" i="98"/>
  <c r="H37" i="12"/>
  <c r="F34"/>
  <c r="B9" i="28"/>
  <c r="F6" i="99"/>
  <c r="E5" i="28"/>
  <c r="N6" i="4"/>
  <c r="K23" i="72"/>
  <c r="L27" i="105"/>
  <c r="L27" i="98" s="1"/>
  <c r="B33" i="69"/>
  <c r="B36" i="12"/>
  <c r="K39" i="98"/>
  <c r="D48" i="108"/>
  <c r="H8" i="72"/>
  <c r="C7" i="28"/>
  <c r="J33" i="12"/>
  <c r="K7" i="28"/>
  <c r="C33" i="98"/>
  <c r="N12" i="4"/>
  <c r="C36" i="98"/>
  <c r="E21" i="7"/>
  <c r="B34" i="99"/>
  <c r="H11" i="28"/>
  <c r="B7"/>
  <c r="C33" i="12"/>
  <c r="K11" i="28"/>
  <c r="N25" i="4"/>
  <c r="I34" i="12"/>
  <c r="C11" i="28"/>
  <c r="G34" i="12"/>
  <c r="D49" i="108"/>
  <c r="L22" i="42"/>
  <c r="K23" i="37" s="1"/>
  <c r="M13" i="46"/>
  <c r="C12" i="47" s="1"/>
  <c r="J40" i="42"/>
  <c r="J26" i="7"/>
  <c r="L26" s="1"/>
  <c r="M22" i="42"/>
  <c r="V23" i="37" s="1"/>
  <c r="M29" i="42"/>
  <c r="T30" i="70" s="1"/>
  <c r="M20" i="42"/>
  <c r="W21" i="37" s="1"/>
  <c r="F20" i="72"/>
  <c r="I27"/>
  <c r="E42" i="58"/>
  <c r="K15" i="7"/>
  <c r="L29" i="42"/>
  <c r="B30" i="37" s="1"/>
  <c r="B25" i="7"/>
  <c r="F4" i="72"/>
  <c r="L4" s="1"/>
  <c r="B5" i="73" s="1"/>
  <c r="F25" i="72"/>
  <c r="I42" i="58"/>
  <c r="J34" i="42"/>
  <c r="M12" i="46"/>
  <c r="C11" i="47" s="1"/>
  <c r="M22" i="46"/>
  <c r="C21" i="47" s="1"/>
  <c r="B33" i="42"/>
  <c r="H41"/>
  <c r="H5" i="7"/>
  <c r="B21" i="55"/>
  <c r="C19" i="72"/>
  <c r="J9" i="7"/>
  <c r="H21"/>
  <c r="J21"/>
  <c r="J35" s="1"/>
  <c r="B17" i="72"/>
  <c r="L17" s="1"/>
  <c r="C7"/>
  <c r="C33" s="1"/>
  <c r="I7"/>
  <c r="I33" s="1"/>
  <c r="B39" i="42"/>
  <c r="C7" i="7"/>
  <c r="L7" s="1"/>
  <c r="D8" i="95" s="1"/>
  <c r="B35" i="42"/>
  <c r="M17"/>
  <c r="B18" i="55" s="1"/>
  <c r="G23" i="72"/>
  <c r="J30"/>
  <c r="L30" s="1"/>
  <c r="G10" i="7"/>
  <c r="G33" s="1"/>
  <c r="L30" i="46"/>
  <c r="B29" i="47" s="1"/>
  <c r="M16" i="46"/>
  <c r="C15" i="47" s="1"/>
  <c r="D15" s="1"/>
  <c r="E15" s="1"/>
  <c r="E39" i="42"/>
  <c r="D35"/>
  <c r="M8"/>
  <c r="T9" i="37" s="1"/>
  <c r="F7" i="55"/>
  <c r="G31" i="42"/>
  <c r="G31" i="72" s="1"/>
  <c r="C32" i="96"/>
  <c r="H20" i="7"/>
  <c r="L13" i="46"/>
  <c r="B12" i="47" s="1"/>
  <c r="B10" i="28"/>
  <c r="H13" i="96"/>
  <c r="I13" s="1"/>
  <c r="I39" i="42"/>
  <c r="E33"/>
  <c r="C33"/>
  <c r="G35" i="12"/>
  <c r="N16" i="4"/>
  <c r="H25" i="7"/>
  <c r="M10" i="42"/>
  <c r="W11" i="37" s="1"/>
  <c r="J41" i="42"/>
  <c r="M28"/>
  <c r="W29" i="37" s="1"/>
  <c r="L14" i="42"/>
  <c r="E15" i="37" s="1"/>
  <c r="J28" i="7"/>
  <c r="L28" s="1"/>
  <c r="B29" i="45" s="1"/>
  <c r="L20" i="42"/>
  <c r="E27" i="72"/>
  <c r="E36" s="1"/>
  <c r="C7" i="97"/>
  <c r="L30" i="28"/>
  <c r="I30"/>
  <c r="F11" i="55"/>
  <c r="F14" i="72"/>
  <c r="F35" s="1"/>
  <c r="I43" i="58"/>
  <c r="J30" i="28"/>
  <c r="I11" i="96"/>
  <c r="J16" i="72"/>
  <c r="J35" s="1"/>
  <c r="M8" i="46"/>
  <c r="C7" i="47" s="1"/>
  <c r="L12" i="46"/>
  <c r="B11" i="47" s="1"/>
  <c r="D8" i="72"/>
  <c r="L8" s="1"/>
  <c r="L11" i="46"/>
  <c r="B10" i="47" s="1"/>
  <c r="F6" i="28"/>
  <c r="L5"/>
  <c r="F5"/>
  <c r="K6"/>
  <c r="I6" i="7"/>
  <c r="I33" s="1"/>
  <c r="J27"/>
  <c r="I15"/>
  <c r="I35" s="1"/>
  <c r="G10" i="28"/>
  <c r="L7" i="42"/>
  <c r="H8" i="37" s="1"/>
  <c r="J35" i="42"/>
  <c r="M16"/>
  <c r="U17" i="37" s="1"/>
  <c r="L27" i="42"/>
  <c r="I28" i="37" s="1"/>
  <c r="L11" i="42"/>
  <c r="B12" i="70" s="1"/>
  <c r="H37" i="98"/>
  <c r="I14" i="72"/>
  <c r="H18" i="96"/>
  <c r="I18" s="1"/>
  <c r="I33" i="42"/>
  <c r="D25" i="7"/>
  <c r="K27"/>
  <c r="G29" i="70"/>
  <c r="M27" i="42"/>
  <c r="S28" i="37" s="1"/>
  <c r="L12" i="42"/>
  <c r="F13" i="70" s="1"/>
  <c r="N5" i="4"/>
  <c r="N15"/>
  <c r="J11" i="7"/>
  <c r="L7" i="105"/>
  <c r="L7" i="98" s="1"/>
  <c r="B30" i="54"/>
  <c r="K30" i="28"/>
  <c r="I36" i="58"/>
  <c r="F48" i="108"/>
  <c r="E33" i="12"/>
  <c r="G30" i="28"/>
  <c r="M24" i="46"/>
  <c r="C23" i="47" s="1"/>
  <c r="M20" i="46"/>
  <c r="C19" i="47" s="1"/>
  <c r="L10" i="46"/>
  <c r="B9" i="47" s="1"/>
  <c r="L22" i="46"/>
  <c r="B21" i="47" s="1"/>
  <c r="M7" i="46"/>
  <c r="C6" i="47" s="1"/>
  <c r="C9" i="96"/>
  <c r="G10" i="99"/>
  <c r="M15" i="46"/>
  <c r="C14" i="47" s="1"/>
  <c r="M25" i="42"/>
  <c r="R26" i="37" s="1"/>
  <c r="L28" i="46"/>
  <c r="B27" i="47" s="1"/>
  <c r="M15" i="42"/>
  <c r="T16" i="70" s="1"/>
  <c r="M30" i="46"/>
  <c r="C29" i="47" s="1"/>
  <c r="M26" i="46"/>
  <c r="C25" i="47" s="1"/>
  <c r="E9" i="28"/>
  <c r="F9"/>
  <c r="L11" i="105"/>
  <c r="L11" i="98" s="1"/>
  <c r="F37"/>
  <c r="D37" i="69"/>
  <c r="C10" i="97"/>
  <c r="B37" i="98"/>
  <c r="L26" i="105"/>
  <c r="L26" i="98" s="1"/>
  <c r="L11" i="72"/>
  <c r="B12" i="73" s="1"/>
  <c r="I33" i="69"/>
  <c r="F34" i="74"/>
  <c r="H34" i="98"/>
  <c r="B36"/>
  <c r="L6" i="105"/>
  <c r="L6" i="98" s="1"/>
  <c r="L22" i="105"/>
  <c r="L22" i="98" s="1"/>
  <c r="H6" i="28"/>
  <c r="I37" i="98"/>
  <c r="H33"/>
  <c r="G35"/>
  <c r="L13" i="105"/>
  <c r="L13" i="98" s="1"/>
  <c r="F6" i="55"/>
  <c r="C5" i="28"/>
  <c r="D9"/>
  <c r="K10"/>
  <c r="J5"/>
  <c r="C6"/>
  <c r="L9"/>
  <c r="I34" i="98"/>
  <c r="D7" i="96"/>
  <c r="D10"/>
  <c r="D11"/>
  <c r="F34" i="98"/>
  <c r="D10" i="28"/>
  <c r="E6"/>
  <c r="E10"/>
  <c r="L10"/>
  <c r="I10"/>
  <c r="C10"/>
  <c r="I8" i="96"/>
  <c r="F10" i="55"/>
  <c r="L20" i="105"/>
  <c r="L20" i="98" s="1"/>
  <c r="J33"/>
  <c r="B34"/>
  <c r="L17" i="105"/>
  <c r="L17" i="98" s="1"/>
  <c r="L34" s="1"/>
  <c r="C8" i="95"/>
  <c r="H10" i="28"/>
  <c r="B6"/>
  <c r="F10"/>
  <c r="I6"/>
  <c r="I9"/>
  <c r="C9"/>
  <c r="F11" i="99"/>
  <c r="G11" s="1"/>
  <c r="J37" i="98"/>
  <c r="C18" i="95"/>
  <c r="F7" i="28"/>
  <c r="F8" i="99"/>
  <c r="G8" s="1"/>
  <c r="F7"/>
  <c r="G7" s="1"/>
  <c r="G6" i="28"/>
  <c r="J6"/>
  <c r="D6"/>
  <c r="F38" i="98"/>
  <c r="C17" i="96"/>
  <c r="F18" i="55"/>
  <c r="F36" i="98"/>
  <c r="D39"/>
  <c r="I17" i="28"/>
  <c r="B8"/>
  <c r="C8" i="96"/>
  <c r="F12" i="55"/>
  <c r="L9" i="105"/>
  <c r="L9" i="98" s="1"/>
  <c r="L16" i="105"/>
  <c r="L16" i="98" s="1"/>
  <c r="L23" i="105"/>
  <c r="L23" i="98" s="1"/>
  <c r="L5" i="105"/>
  <c r="L5" i="98" s="1"/>
  <c r="E35"/>
  <c r="F9" i="55"/>
  <c r="L14" i="105"/>
  <c r="L14" i="98" s="1"/>
  <c r="L18" i="105"/>
  <c r="L18" i="98" s="1"/>
  <c r="H16" i="96"/>
  <c r="I16" s="1"/>
  <c r="H30" i="28"/>
  <c r="C6" i="96"/>
  <c r="K8" i="28"/>
  <c r="L11"/>
  <c r="F8"/>
  <c r="D7"/>
  <c r="F12" i="99"/>
  <c r="G12" s="1"/>
  <c r="F11" i="28"/>
  <c r="H8"/>
  <c r="E17"/>
  <c r="E8"/>
  <c r="D9" i="96"/>
  <c r="H9" i="28"/>
  <c r="G17"/>
  <c r="B11"/>
  <c r="J11"/>
  <c r="D6" i="96"/>
  <c r="G5" i="28"/>
  <c r="H5"/>
  <c r="B5"/>
  <c r="I5"/>
  <c r="H17" i="96"/>
  <c r="I17" s="1"/>
  <c r="L8" i="105"/>
  <c r="L8" i="98" s="1"/>
  <c r="M33" i="7"/>
  <c r="D18" i="96"/>
  <c r="E18" s="1"/>
  <c r="J36" i="98"/>
  <c r="H10" i="96"/>
  <c r="I10" s="1"/>
  <c r="F8" i="55"/>
  <c r="G13" i="99"/>
  <c r="L24" i="105"/>
  <c r="L24" i="98" s="1"/>
  <c r="L12" i="105"/>
  <c r="L12" i="98" s="1"/>
  <c r="C16" i="95"/>
  <c r="J8" i="28"/>
  <c r="F9" i="99"/>
  <c r="G9" s="1"/>
  <c r="H7" i="28"/>
  <c r="L7"/>
  <c r="J17"/>
  <c r="D11"/>
  <c r="E7"/>
  <c r="K17"/>
  <c r="I11"/>
  <c r="D8" i="96"/>
  <c r="L8" i="28"/>
  <c r="D12" i="96"/>
  <c r="E17"/>
  <c r="F18" i="99"/>
  <c r="G18" s="1"/>
  <c r="I32" i="96"/>
  <c r="B44"/>
  <c r="F31" i="28"/>
  <c r="L37" i="41"/>
  <c r="D32" i="96"/>
  <c r="E32" s="1"/>
  <c r="D31" i="28"/>
  <c r="H31"/>
  <c r="G31"/>
  <c r="F39" i="98"/>
  <c r="C31" i="28"/>
  <c r="I31"/>
  <c r="J31"/>
  <c r="F32" i="99"/>
  <c r="F32" i="55"/>
  <c r="B31" i="28"/>
  <c r="E31"/>
  <c r="L31"/>
  <c r="U16" i="37"/>
  <c r="D12" i="47"/>
  <c r="E12" s="1"/>
  <c r="V30" i="70"/>
  <c r="K41" i="42"/>
  <c r="L25"/>
  <c r="K26" i="37" s="1"/>
  <c r="M35" i="9"/>
  <c r="L15" i="42"/>
  <c r="G16" i="37" s="1"/>
  <c r="L26" i="42"/>
  <c r="J27" i="37" s="1"/>
  <c r="N11" i="4"/>
  <c r="L20" i="46"/>
  <c r="B19" i="47" s="1"/>
  <c r="M14" i="42"/>
  <c r="Q15" i="70" s="1"/>
  <c r="D13" i="7"/>
  <c r="L29" i="105"/>
  <c r="L29" i="98" s="1"/>
  <c r="L26" i="46"/>
  <c r="B25" i="47" s="1"/>
  <c r="L24" i="46"/>
  <c r="B23" i="47" s="1"/>
  <c r="G43" i="58"/>
  <c r="B37" i="69"/>
  <c r="B38" i="99"/>
  <c r="L5" i="46"/>
  <c r="B4" i="47" s="1"/>
  <c r="C14" i="72"/>
  <c r="C11" i="7"/>
  <c r="G15"/>
  <c r="M10" i="46"/>
  <c r="C9" i="47" s="1"/>
  <c r="D9" s="1"/>
  <c r="E9" s="1"/>
  <c r="L18" i="46"/>
  <c r="B17" i="47" s="1"/>
  <c r="C7" i="96"/>
  <c r="H12" i="72"/>
  <c r="N37" i="5"/>
  <c r="L8" i="42"/>
  <c r="F9" i="37" s="1"/>
  <c r="G33" i="72"/>
  <c r="G15"/>
  <c r="L15" s="1"/>
  <c r="B16" i="73" s="1"/>
  <c r="T21" i="21"/>
  <c r="J25" i="72"/>
  <c r="M14" i="46"/>
  <c r="C13" i="47" s="1"/>
  <c r="C41" i="42"/>
  <c r="K34"/>
  <c r="G33"/>
  <c r="B35" i="99"/>
  <c r="D40" i="42"/>
  <c r="H34"/>
  <c r="S30" i="70"/>
  <c r="T30" i="37"/>
  <c r="F33" i="12"/>
  <c r="T28" i="37"/>
  <c r="G16" i="99"/>
  <c r="B34" i="96"/>
  <c r="H33" i="42"/>
  <c r="N29" i="4"/>
  <c r="E41" i="42"/>
  <c r="E16" i="96"/>
  <c r="F29" i="70"/>
  <c r="J29" i="7"/>
  <c r="L29" s="1"/>
  <c r="B30" i="45" s="1"/>
  <c r="I30" i="99" s="1"/>
  <c r="J25" i="7"/>
  <c r="M26" i="42"/>
  <c r="S27" i="37" s="1"/>
  <c r="M28" i="46"/>
  <c r="C27" i="47" s="1"/>
  <c r="D27" s="1"/>
  <c r="E27" s="1"/>
  <c r="B29" i="54"/>
  <c r="M19" i="46"/>
  <c r="C18" i="47" s="1"/>
  <c r="L30" i="42"/>
  <c r="I31" i="70" s="1"/>
  <c r="C14" i="97"/>
  <c r="L33" i="69"/>
  <c r="C33"/>
  <c r="H33"/>
  <c r="G36" i="58"/>
  <c r="G37" i="12"/>
  <c r="K37"/>
  <c r="N31" i="4"/>
  <c r="B49" i="108"/>
  <c r="J29" i="72"/>
  <c r="L29" s="1"/>
  <c r="N29" s="1"/>
  <c r="H7" i="96"/>
  <c r="I7" s="1"/>
  <c r="H9" i="72"/>
  <c r="C32" i="95"/>
  <c r="L8" i="46"/>
  <c r="B7" i="47" s="1"/>
  <c r="L15" i="46"/>
  <c r="B14" i="47" s="1"/>
  <c r="C13" i="96"/>
  <c r="V21" i="21"/>
  <c r="B44" i="95"/>
  <c r="B34"/>
  <c r="L6" i="46"/>
  <c r="B5" i="47" s="1"/>
  <c r="M34" i="9"/>
  <c r="L37" i="6"/>
  <c r="M11" i="42"/>
  <c r="X12" i="37" s="1"/>
  <c r="L21" i="105"/>
  <c r="L21" i="98" s="1"/>
  <c r="N21" i="4"/>
  <c r="L14" i="46"/>
  <c r="B13" i="47" s="1"/>
  <c r="B39" s="1"/>
  <c r="G26" i="72"/>
  <c r="E37" i="98"/>
  <c r="M30" i="42"/>
  <c r="O31" i="37" s="1"/>
  <c r="M19" i="42"/>
  <c r="O20" i="70" s="1"/>
  <c r="L5" i="42"/>
  <c r="K6" i="70" s="1"/>
  <c r="L7" i="46"/>
  <c r="B6" i="47" s="1"/>
  <c r="H49" i="108"/>
  <c r="E6" i="99"/>
  <c r="G6" s="1"/>
  <c r="M9" i="46"/>
  <c r="C8" i="47" s="1"/>
  <c r="M12" i="42"/>
  <c r="V13" i="70" s="1"/>
  <c r="M17" i="46"/>
  <c r="C16" i="47" s="1"/>
  <c r="L6" i="42"/>
  <c r="E7" i="70" s="1"/>
  <c r="C6" i="95"/>
  <c r="S21" i="21"/>
  <c r="W21"/>
  <c r="X21"/>
  <c r="P21"/>
  <c r="O10"/>
  <c r="O21"/>
  <c r="Q21"/>
  <c r="U21"/>
  <c r="R21"/>
  <c r="X23"/>
  <c r="P10"/>
  <c r="W10"/>
  <c r="Y10"/>
  <c r="V10"/>
  <c r="T10"/>
  <c r="Q10"/>
  <c r="R10"/>
  <c r="U10"/>
  <c r="V30"/>
  <c r="X10"/>
  <c r="R23"/>
  <c r="L41"/>
  <c r="V14"/>
  <c r="R14"/>
  <c r="L40"/>
  <c r="L43"/>
  <c r="L37"/>
  <c r="O24"/>
  <c r="L36"/>
  <c r="L42"/>
  <c r="K42"/>
  <c r="K36"/>
  <c r="K40"/>
  <c r="K43"/>
  <c r="K37"/>
  <c r="R30"/>
  <c r="U30"/>
  <c r="T19"/>
  <c r="L34"/>
  <c r="O30"/>
  <c r="L35"/>
  <c r="Q30"/>
  <c r="W30"/>
  <c r="P30"/>
  <c r="T30"/>
  <c r="F6" i="70"/>
  <c r="K6" i="37"/>
  <c r="W13"/>
  <c r="X13"/>
  <c r="L16" i="7"/>
  <c r="G16" i="54" s="1"/>
  <c r="F5" i="99"/>
  <c r="C4" i="28"/>
  <c r="C33" s="1"/>
  <c r="K4"/>
  <c r="J4"/>
  <c r="J33" s="1"/>
  <c r="D4"/>
  <c r="D33" s="1"/>
  <c r="I4"/>
  <c r="I33" s="1"/>
  <c r="E4"/>
  <c r="E33" s="1"/>
  <c r="F4"/>
  <c r="H4"/>
  <c r="H33" s="1"/>
  <c r="L4"/>
  <c r="B4"/>
  <c r="B33" s="1"/>
  <c r="G4"/>
  <c r="B31" i="105"/>
  <c r="B31" i="98" s="1"/>
  <c r="L63" i="105"/>
  <c r="L31" s="1"/>
  <c r="L31" i="98" s="1"/>
  <c r="M48" i="9"/>
  <c r="M49"/>
  <c r="N31"/>
  <c r="Q19" i="21"/>
  <c r="S19"/>
  <c r="U19"/>
  <c r="O19"/>
  <c r="V19"/>
  <c r="P19"/>
  <c r="Y19"/>
  <c r="W19"/>
  <c r="R19"/>
  <c r="B5" i="72"/>
  <c r="X24" i="21"/>
  <c r="G37" i="96"/>
  <c r="F39" i="42"/>
  <c r="C39"/>
  <c r="F40"/>
  <c r="G33" i="12"/>
  <c r="H21" i="37"/>
  <c r="F35" i="42"/>
  <c r="M33" i="9"/>
  <c r="L23" i="42"/>
  <c r="J24" i="70" s="1"/>
  <c r="M5" i="46"/>
  <c r="C4" i="47" s="1"/>
  <c r="D4" s="1"/>
  <c r="L21" i="42"/>
  <c r="E22" i="70" s="1"/>
  <c r="L19" i="42"/>
  <c r="G20" i="37" s="1"/>
  <c r="L24" i="42"/>
  <c r="B25" i="70" s="1"/>
  <c r="I23" i="72"/>
  <c r="L23" s="1"/>
  <c r="M23" i="42"/>
  <c r="Q24" i="37" s="1"/>
  <c r="D12" i="7"/>
  <c r="L4" i="42"/>
  <c r="D5" i="37" s="1"/>
  <c r="K37" i="69"/>
  <c r="F37"/>
  <c r="L36" i="6"/>
  <c r="K35" i="21"/>
  <c r="K34"/>
  <c r="J39" i="42"/>
  <c r="F34"/>
  <c r="G39"/>
  <c r="J33"/>
  <c r="H39"/>
  <c r="K33"/>
  <c r="B40"/>
  <c r="N8" i="4"/>
  <c r="N22"/>
  <c r="H27" i="37"/>
  <c r="H35" i="42"/>
  <c r="K34" i="12"/>
  <c r="S30" i="37"/>
  <c r="H33" i="12"/>
  <c r="X21" i="37"/>
  <c r="Q30" i="70"/>
  <c r="F41" i="42"/>
  <c r="E34" i="12"/>
  <c r="G40" i="42"/>
  <c r="S12" i="37"/>
  <c r="F5" i="55"/>
  <c r="F34" s="1"/>
  <c r="H4" i="7"/>
  <c r="H34" s="1"/>
  <c r="K6"/>
  <c r="K33" s="1"/>
  <c r="L15" i="12"/>
  <c r="E15" i="54" s="1"/>
  <c r="M13" i="42"/>
  <c r="U14" i="37" s="1"/>
  <c r="M21" i="42"/>
  <c r="Q22" i="37" s="1"/>
  <c r="M6" i="46"/>
  <c r="C5" i="47" s="1"/>
  <c r="M18" i="46"/>
  <c r="C17" i="47" s="1"/>
  <c r="L10" i="42"/>
  <c r="G11" i="37" s="1"/>
  <c r="M11" i="46"/>
  <c r="C10" i="47" s="1"/>
  <c r="L17" i="42"/>
  <c r="E18" i="70" s="1"/>
  <c r="E27" i="37"/>
  <c r="I33" i="98"/>
  <c r="N13" i="4"/>
  <c r="N23"/>
  <c r="L16" i="42"/>
  <c r="K17" i="70" s="1"/>
  <c r="G19" i="7"/>
  <c r="L19" s="1"/>
  <c r="G19" i="72"/>
  <c r="D37" i="98"/>
  <c r="K43" i="58"/>
  <c r="I37" i="12"/>
  <c r="G37" i="69"/>
  <c r="F17" i="7"/>
  <c r="L17" s="1"/>
  <c r="B18" i="45" s="1"/>
  <c r="K6" i="72"/>
  <c r="K34" s="1"/>
  <c r="C9" i="95"/>
  <c r="C17"/>
  <c r="H12" i="96"/>
  <c r="I12" s="1"/>
  <c r="J5" i="72"/>
  <c r="J33" s="1"/>
  <c r="F9"/>
  <c r="D16"/>
  <c r="S30" i="21"/>
  <c r="X30"/>
  <c r="C10" i="95"/>
  <c r="N36" i="5"/>
  <c r="E10" i="72"/>
  <c r="X4" i="21"/>
  <c r="C13" i="95"/>
  <c r="C14"/>
  <c r="C39" i="98"/>
  <c r="C38"/>
  <c r="Q11" i="21"/>
  <c r="S11"/>
  <c r="U11"/>
  <c r="O11"/>
  <c r="P11"/>
  <c r="Y11"/>
  <c r="R11"/>
  <c r="W11"/>
  <c r="V11"/>
  <c r="X11"/>
  <c r="Y24"/>
  <c r="V24"/>
  <c r="R24"/>
  <c r="W24"/>
  <c r="T24"/>
  <c r="S24"/>
  <c r="Q24"/>
  <c r="U24"/>
  <c r="P24"/>
  <c r="D32" i="99"/>
  <c r="E32" s="1"/>
  <c r="L43" i="6"/>
  <c r="L42"/>
  <c r="L33" i="21"/>
  <c r="O4"/>
  <c r="Y4"/>
  <c r="Q4"/>
  <c r="W4"/>
  <c r="V4"/>
  <c r="T4"/>
  <c r="S4"/>
  <c r="P4"/>
  <c r="U4"/>
  <c r="R4"/>
  <c r="B36" i="68"/>
  <c r="B37"/>
  <c r="N49" i="8"/>
  <c r="N48"/>
  <c r="Q14" i="21"/>
  <c r="W14"/>
  <c r="Y14"/>
  <c r="U14"/>
  <c r="T14"/>
  <c r="O14"/>
  <c r="S14"/>
  <c r="U23"/>
  <c r="S23"/>
  <c r="Q23"/>
  <c r="O23"/>
  <c r="W23"/>
  <c r="Y23"/>
  <c r="P23"/>
  <c r="V23"/>
  <c r="K41"/>
  <c r="X14"/>
  <c r="G5" i="99"/>
  <c r="T11" i="21"/>
  <c r="D21" i="72"/>
  <c r="L21" s="1"/>
  <c r="B22" i="73" s="1"/>
  <c r="L39" i="21"/>
  <c r="K39"/>
  <c r="B34" i="42"/>
  <c r="H40"/>
  <c r="F33"/>
  <c r="D39"/>
  <c r="N10" i="4"/>
  <c r="M6" i="42"/>
  <c r="X7" i="37" s="1"/>
  <c r="G41" i="42"/>
  <c r="S18" i="37"/>
  <c r="D5" i="96"/>
  <c r="J5" i="7"/>
  <c r="M37" i="9"/>
  <c r="G38" i="96"/>
  <c r="K33" i="21"/>
  <c r="D33" i="42"/>
  <c r="C34"/>
  <c r="D34"/>
  <c r="N20" i="4"/>
  <c r="N27"/>
  <c r="D41" i="42"/>
  <c r="K33" i="12"/>
  <c r="M9" i="42"/>
  <c r="X10" i="37" s="1"/>
  <c r="P16"/>
  <c r="W17"/>
  <c r="B21"/>
  <c r="B5" i="7"/>
  <c r="C34" i="98"/>
  <c r="L5" i="12"/>
  <c r="E5" i="54" s="1"/>
  <c r="L36" i="15"/>
  <c r="M36" i="9"/>
  <c r="M5" i="42"/>
  <c r="O6" i="37" s="1"/>
  <c r="L9" i="46"/>
  <c r="B8" i="47" s="1"/>
  <c r="L17" i="46"/>
  <c r="B16" i="47" s="1"/>
  <c r="L9" i="42"/>
  <c r="I10" i="70" s="1"/>
  <c r="L13" i="42"/>
  <c r="I14" i="70" s="1"/>
  <c r="N17" i="4"/>
  <c r="M4" i="42"/>
  <c r="P5" i="70" s="1"/>
  <c r="B13" i="72"/>
  <c r="L13" s="1"/>
  <c r="J13" i="7"/>
  <c r="O31" i="70"/>
  <c r="H48" i="108"/>
  <c r="J37" i="12"/>
  <c r="D34"/>
  <c r="E37" i="69"/>
  <c r="L64" i="116"/>
  <c r="L31" i="115" s="1"/>
  <c r="F33" i="28"/>
  <c r="C19" i="54"/>
  <c r="L30" i="7"/>
  <c r="D31" i="95" s="1"/>
  <c r="X9" i="37"/>
  <c r="B17" i="70"/>
  <c r="K36" i="58"/>
  <c r="K31" i="42"/>
  <c r="K31" i="72" s="1"/>
  <c r="K36" s="1"/>
  <c r="H37" i="69"/>
  <c r="F38" i="74"/>
  <c r="C37" i="69"/>
  <c r="L37"/>
  <c r="I37"/>
  <c r="H34" i="12"/>
  <c r="J34"/>
  <c r="L21"/>
  <c r="E21" i="54" s="1"/>
  <c r="L37" i="4"/>
  <c r="N4"/>
  <c r="L43"/>
  <c r="L9" i="12"/>
  <c r="E9" i="54" s="1"/>
  <c r="N9" i="4"/>
  <c r="L19" i="12"/>
  <c r="E19" i="54" s="1"/>
  <c r="N19" i="4"/>
  <c r="L25" i="99"/>
  <c r="L42" i="4"/>
  <c r="N24"/>
  <c r="L36"/>
  <c r="N30"/>
  <c r="L30" i="12"/>
  <c r="L13"/>
  <c r="E13" i="54" s="1"/>
  <c r="L23" i="12"/>
  <c r="E23" i="54" s="1"/>
  <c r="B37" i="12"/>
  <c r="D37"/>
  <c r="F37"/>
  <c r="L41" i="4"/>
  <c r="N14"/>
  <c r="L29" i="99"/>
  <c r="M29" s="1"/>
  <c r="N28" i="4"/>
  <c r="L27" i="99"/>
  <c r="M27" s="1"/>
  <c r="N26" i="4"/>
  <c r="L7" i="12"/>
  <c r="E7" i="54" s="1"/>
  <c r="N7" i="4"/>
  <c r="C37" i="12"/>
  <c r="E37"/>
  <c r="E25" i="99"/>
  <c r="L15" i="105"/>
  <c r="L15" i="98" s="1"/>
  <c r="C37"/>
  <c r="D42" i="58"/>
  <c r="D43"/>
  <c r="D36"/>
  <c r="D31" i="42"/>
  <c r="D31" i="72" s="1"/>
  <c r="E36" i="42"/>
  <c r="E37"/>
  <c r="E42"/>
  <c r="E31" i="7"/>
  <c r="E43" i="42"/>
  <c r="F42" i="58"/>
  <c r="F43"/>
  <c r="F36"/>
  <c r="F31" i="42"/>
  <c r="F31" i="72" s="1"/>
  <c r="H42" i="58"/>
  <c r="H43"/>
  <c r="H36"/>
  <c r="H31" i="42"/>
  <c r="H31" i="72" s="1"/>
  <c r="I36" i="42"/>
  <c r="I37"/>
  <c r="I42"/>
  <c r="I31" i="7"/>
  <c r="I43" i="42"/>
  <c r="J42" i="58"/>
  <c r="J43"/>
  <c r="J36"/>
  <c r="J31" i="42"/>
  <c r="J31" i="72" s="1"/>
  <c r="E33" i="69"/>
  <c r="D33"/>
  <c r="J33"/>
  <c r="O30" i="70"/>
  <c r="W30"/>
  <c r="R30"/>
  <c r="O30" i="37"/>
  <c r="V30"/>
  <c r="P30" i="70"/>
  <c r="B30" i="55"/>
  <c r="O26" i="70"/>
  <c r="L22" i="7"/>
  <c r="B23" i="45" s="1"/>
  <c r="B35" i="7"/>
  <c r="L14"/>
  <c r="G14" i="54" s="1"/>
  <c r="L8" i="7"/>
  <c r="B9" i="45" s="1"/>
  <c r="L28" i="72"/>
  <c r="N28" s="1"/>
  <c r="F33" i="69"/>
  <c r="L33" i="98"/>
  <c r="I40" i="42"/>
  <c r="V9" i="37"/>
  <c r="Q15"/>
  <c r="R18"/>
  <c r="T15" i="70"/>
  <c r="Q9" i="37"/>
  <c r="P9"/>
  <c r="T18"/>
  <c r="E30" i="70"/>
  <c r="V5"/>
  <c r="T14"/>
  <c r="M18" i="42"/>
  <c r="X19" i="37" s="1"/>
  <c r="M24" i="42"/>
  <c r="S25" i="70" s="1"/>
  <c r="K13"/>
  <c r="U30" i="37"/>
  <c r="V16" i="70"/>
  <c r="M23" i="46"/>
  <c r="C22" i="47" s="1"/>
  <c r="J17" i="70"/>
  <c r="I34" i="42"/>
  <c r="R9" i="37"/>
  <c r="I10"/>
  <c r="V12"/>
  <c r="V16"/>
  <c r="E22"/>
  <c r="V27"/>
  <c r="U9"/>
  <c r="Q12"/>
  <c r="W5"/>
  <c r="P12"/>
  <c r="X16"/>
  <c r="K21"/>
  <c r="R5" i="70"/>
  <c r="B10" i="37"/>
  <c r="S16"/>
  <c r="J21"/>
  <c r="G23"/>
  <c r="I41" i="42"/>
  <c r="B6" i="37"/>
  <c r="G7"/>
  <c r="L23" i="46"/>
  <c r="B22" i="47" s="1"/>
  <c r="G27" i="70"/>
  <c r="C35" i="7"/>
  <c r="D35"/>
  <c r="E21" i="70"/>
  <c r="D24" i="7"/>
  <c r="H24" i="72"/>
  <c r="L19" i="46"/>
  <c r="B18" i="47" s="1"/>
  <c r="F24" i="7"/>
  <c r="J24"/>
  <c r="O12" i="70"/>
  <c r="M21" i="46"/>
  <c r="C20" i="47" s="1"/>
  <c r="L25" i="46"/>
  <c r="B24" i="47" s="1"/>
  <c r="M27" i="46"/>
  <c r="C26" i="47" s="1"/>
  <c r="L22" i="72"/>
  <c r="N22" s="1"/>
  <c r="M31" i="99"/>
  <c r="P31" i="70"/>
  <c r="G31"/>
  <c r="I31" i="37"/>
  <c r="J31" i="70"/>
  <c r="J31" i="37"/>
  <c r="M31" i="46"/>
  <c r="C30" i="47" s="1"/>
  <c r="L31" i="46"/>
  <c r="B30" i="47" s="1"/>
  <c r="L37" i="15"/>
  <c r="K36" i="98"/>
  <c r="K37"/>
  <c r="G37"/>
  <c r="G33"/>
  <c r="X27" i="21"/>
  <c r="R27"/>
  <c r="P27"/>
  <c r="T27"/>
  <c r="S27"/>
  <c r="V27"/>
  <c r="Q27"/>
  <c r="U27"/>
  <c r="Y27"/>
  <c r="W27"/>
  <c r="O27"/>
  <c r="V28"/>
  <c r="U28"/>
  <c r="R28"/>
  <c r="T28"/>
  <c r="O28"/>
  <c r="Y28"/>
  <c r="Q28"/>
  <c r="S28"/>
  <c r="P28"/>
  <c r="W28"/>
  <c r="X28"/>
  <c r="S29"/>
  <c r="V29"/>
  <c r="P29"/>
  <c r="U29"/>
  <c r="Y29"/>
  <c r="R29"/>
  <c r="T29"/>
  <c r="W29"/>
  <c r="Q29"/>
  <c r="O29"/>
  <c r="X29"/>
  <c r="T27" i="37"/>
  <c r="E6" i="70"/>
  <c r="F20"/>
  <c r="B21"/>
  <c r="D7"/>
  <c r="R12"/>
  <c r="D31" i="99"/>
  <c r="D37" s="1"/>
  <c r="G34" i="42"/>
  <c r="F7" i="37"/>
  <c r="E10"/>
  <c r="R12"/>
  <c r="I17"/>
  <c r="V18"/>
  <c r="I21"/>
  <c r="B23"/>
  <c r="O14" i="70"/>
  <c r="C29" i="37"/>
  <c r="T8"/>
  <c r="X8"/>
  <c r="R8"/>
  <c r="H10"/>
  <c r="U12"/>
  <c r="D17"/>
  <c r="D21"/>
  <c r="C35" i="42"/>
  <c r="G35"/>
  <c r="K35"/>
  <c r="O8" i="37"/>
  <c r="K12"/>
  <c r="T12"/>
  <c r="C16"/>
  <c r="G17"/>
  <c r="G21"/>
  <c r="C40" i="42"/>
  <c r="K40"/>
  <c r="F12" i="37"/>
  <c r="O12"/>
  <c r="W12"/>
  <c r="F17"/>
  <c r="W18"/>
  <c r="F21"/>
  <c r="G14" i="70"/>
  <c r="U14"/>
  <c r="B29" i="37"/>
  <c r="B27" i="55"/>
  <c r="N16" i="42"/>
  <c r="E17" i="74" s="1"/>
  <c r="H30" i="37"/>
  <c r="L27" i="46"/>
  <c r="B26" i="47" s="1"/>
  <c r="I16" i="70"/>
  <c r="P12"/>
  <c r="K12"/>
  <c r="C21"/>
  <c r="C17"/>
  <c r="E17"/>
  <c r="B7"/>
  <c r="C31" i="99"/>
  <c r="L8"/>
  <c r="M8" s="1"/>
  <c r="D7" i="54"/>
  <c r="L26" i="12"/>
  <c r="B35"/>
  <c r="B34"/>
  <c r="F21" i="70"/>
  <c r="W13"/>
  <c r="R13"/>
  <c r="D17"/>
  <c r="G17"/>
  <c r="F17"/>
  <c r="I17"/>
  <c r="O16"/>
  <c r="X16"/>
  <c r="B16" i="55"/>
  <c r="C16" i="70"/>
  <c r="U12"/>
  <c r="Q12"/>
  <c r="B12" i="55"/>
  <c r="J27" i="70"/>
  <c r="W12"/>
  <c r="X12"/>
  <c r="S12"/>
  <c r="V12"/>
  <c r="T12"/>
  <c r="C12" i="74"/>
  <c r="S8" i="37"/>
  <c r="R16"/>
  <c r="P8"/>
  <c r="Q16"/>
  <c r="W8"/>
  <c r="T16"/>
  <c r="B41" i="47"/>
  <c r="O16" i="37"/>
  <c r="W16"/>
  <c r="C16" i="74"/>
  <c r="U16" i="70"/>
  <c r="S16"/>
  <c r="O15" i="42"/>
  <c r="R16" i="70"/>
  <c r="R28" i="37"/>
  <c r="P16" i="70"/>
  <c r="H13"/>
  <c r="L21" i="46"/>
  <c r="B20" i="47" s="1"/>
  <c r="M25" i="46"/>
  <c r="C24" i="47" s="1"/>
  <c r="M29" i="46"/>
  <c r="C28" i="47" s="1"/>
  <c r="J21" i="70"/>
  <c r="G21"/>
  <c r="I21"/>
  <c r="D21"/>
  <c r="G18" i="7"/>
  <c r="E35"/>
  <c r="F24" i="72"/>
  <c r="J24"/>
  <c r="K18" i="7"/>
  <c r="K35" s="1"/>
  <c r="L12" i="99"/>
  <c r="M12" s="1"/>
  <c r="D11" i="54"/>
  <c r="L18" i="99"/>
  <c r="M18" s="1"/>
  <c r="D17" i="54"/>
  <c r="D21"/>
  <c r="L22" i="99"/>
  <c r="M22" s="1"/>
  <c r="L10"/>
  <c r="M10" s="1"/>
  <c r="D9" i="54"/>
  <c r="L20" i="99"/>
  <c r="M20" s="1"/>
  <c r="D19" i="54"/>
  <c r="L6" i="99"/>
  <c r="M6" s="1"/>
  <c r="D5" i="54"/>
  <c r="L14" i="99"/>
  <c r="M14" s="1"/>
  <c r="D13" i="54"/>
  <c r="L16" i="99"/>
  <c r="M16" s="1"/>
  <c r="D15" i="54"/>
  <c r="L24" i="99"/>
  <c r="M24" s="1"/>
  <c r="D23" i="54"/>
  <c r="H35" i="72"/>
  <c r="L20"/>
  <c r="B21" i="73" s="1"/>
  <c r="L26" i="72"/>
  <c r="B27" i="73" s="1"/>
  <c r="L23" i="7"/>
  <c r="D24" i="95" s="1"/>
  <c r="L20" i="7"/>
  <c r="B21" i="45" s="1"/>
  <c r="K35" i="72"/>
  <c r="I27" i="37"/>
  <c r="D24" i="72"/>
  <c r="H24" i="7"/>
  <c r="E18" i="72"/>
  <c r="I18"/>
  <c r="E34" i="42"/>
  <c r="E40"/>
  <c r="O24" i="70"/>
  <c r="K20" i="37"/>
  <c r="U24" i="70"/>
  <c r="B20" i="37"/>
  <c r="P24" i="70"/>
  <c r="E35" i="42"/>
  <c r="I35"/>
  <c r="W27" i="70"/>
  <c r="W27" i="37"/>
  <c r="Q27"/>
  <c r="F27"/>
  <c r="I20" i="70"/>
  <c r="L29" i="46"/>
  <c r="B28" i="47" s="1"/>
  <c r="L18" i="42"/>
  <c r="C18" i="72"/>
  <c r="F27" i="70"/>
  <c r="Q16"/>
  <c r="W16"/>
  <c r="P29"/>
  <c r="H10"/>
  <c r="C10"/>
  <c r="D10"/>
  <c r="E23"/>
  <c r="I23"/>
  <c r="G23"/>
  <c r="L27" i="7"/>
  <c r="B28" i="45" s="1"/>
  <c r="N35" i="5"/>
  <c r="O18" i="70"/>
  <c r="Q18"/>
  <c r="S18"/>
  <c r="G11"/>
  <c r="J11"/>
  <c r="H11"/>
  <c r="V21"/>
  <c r="S21"/>
  <c r="W21"/>
  <c r="B29"/>
  <c r="C30" i="99"/>
  <c r="C37" s="1"/>
  <c r="L29" i="14"/>
  <c r="L36" s="1"/>
  <c r="L35"/>
  <c r="N13" i="9"/>
  <c r="M45"/>
  <c r="N29"/>
  <c r="N33" i="5"/>
  <c r="C14" i="99"/>
  <c r="L35" i="15"/>
  <c r="M47" i="9"/>
  <c r="L34" i="14"/>
  <c r="L33"/>
  <c r="N23" i="9"/>
  <c r="M46"/>
  <c r="N34" i="5"/>
  <c r="C24" i="99"/>
  <c r="L33" i="15"/>
  <c r="L34"/>
  <c r="N4" i="9"/>
  <c r="N24"/>
  <c r="C26" i="54"/>
  <c r="L4" i="12"/>
  <c r="L34" i="4"/>
  <c r="L39"/>
  <c r="L40"/>
  <c r="L33"/>
  <c r="L5" i="99"/>
  <c r="D4" i="54"/>
  <c r="L12" i="12"/>
  <c r="E12" i="54" s="1"/>
  <c r="L13" i="99"/>
  <c r="M13" s="1"/>
  <c r="D12" i="54"/>
  <c r="L18" i="12"/>
  <c r="L19" i="99"/>
  <c r="M19" s="1"/>
  <c r="D18" i="54"/>
  <c r="N22" i="42"/>
  <c r="X23" i="70"/>
  <c r="P23"/>
  <c r="B9" i="55"/>
  <c r="P9" i="70"/>
  <c r="X9"/>
  <c r="Q9"/>
  <c r="S9"/>
  <c r="R9"/>
  <c r="V9"/>
  <c r="W9"/>
  <c r="U9"/>
  <c r="T9"/>
  <c r="C9" i="74"/>
  <c r="O9" i="70"/>
  <c r="E15" i="96"/>
  <c r="C9" i="37"/>
  <c r="R7"/>
  <c r="O9"/>
  <c r="O11"/>
  <c r="N45" i="8"/>
  <c r="L10" i="12"/>
  <c r="E10" i="54" s="1"/>
  <c r="L11" i="99"/>
  <c r="M11" s="1"/>
  <c r="D10" i="54"/>
  <c r="L16" i="12"/>
  <c r="E16" i="54" s="1"/>
  <c r="L17" i="99"/>
  <c r="M17" s="1"/>
  <c r="D16" i="54"/>
  <c r="L29" i="12"/>
  <c r="L30" i="99"/>
  <c r="M30" s="1"/>
  <c r="B7" i="55"/>
  <c r="T7" i="70"/>
  <c r="F33" i="7"/>
  <c r="N46" i="8"/>
  <c r="N47"/>
  <c r="X11" i="37"/>
  <c r="C25" i="70"/>
  <c r="V8" i="37"/>
  <c r="T23"/>
  <c r="Q8"/>
  <c r="L8" i="12"/>
  <c r="E8" i="54" s="1"/>
  <c r="L9" i="99"/>
  <c r="M9" s="1"/>
  <c r="D8" i="54"/>
  <c r="L14" i="12"/>
  <c r="L35" i="4"/>
  <c r="L15" i="99"/>
  <c r="D14" i="54"/>
  <c r="L22" i="12"/>
  <c r="E22" i="54" s="1"/>
  <c r="E28" s="1"/>
  <c r="L23" i="99"/>
  <c r="M23" s="1"/>
  <c r="D22" i="54"/>
  <c r="L27" i="12"/>
  <c r="L28" i="99"/>
  <c r="M28" s="1"/>
  <c r="I8" i="70"/>
  <c r="E34" i="7"/>
  <c r="E33"/>
  <c r="G36" i="96"/>
  <c r="H25" i="70"/>
  <c r="W9" i="37"/>
  <c r="P7"/>
  <c r="G35" i="96"/>
  <c r="H6"/>
  <c r="G34"/>
  <c r="I15"/>
  <c r="J9" i="70"/>
  <c r="L6" i="12"/>
  <c r="E6" i="54" s="1"/>
  <c r="L7" i="99"/>
  <c r="M7" s="1"/>
  <c r="D6" i="54"/>
  <c r="L20" i="12"/>
  <c r="E20" i="54" s="1"/>
  <c r="L21" i="99"/>
  <c r="M21" s="1"/>
  <c r="D20" i="54"/>
  <c r="L25" i="12"/>
  <c r="L26" i="99"/>
  <c r="E14" i="96"/>
  <c r="D40"/>
  <c r="J26" i="70"/>
  <c r="Q11"/>
  <c r="B8" i="55"/>
  <c r="N7" i="42"/>
  <c r="S8" i="70"/>
  <c r="Q8"/>
  <c r="W8"/>
  <c r="P8"/>
  <c r="O8"/>
  <c r="U8"/>
  <c r="V8"/>
  <c r="R8"/>
  <c r="C8" i="74"/>
  <c r="X8" i="70"/>
  <c r="T8"/>
  <c r="S9" i="37"/>
  <c r="V29" l="1"/>
  <c r="O21" i="70"/>
  <c r="U13"/>
  <c r="Q13"/>
  <c r="N20" i="42"/>
  <c r="I29" i="70"/>
  <c r="J29"/>
  <c r="I29" i="37"/>
  <c r="R31"/>
  <c r="S31" i="70"/>
  <c r="D29" i="37"/>
  <c r="H29"/>
  <c r="T13"/>
  <c r="U13"/>
  <c r="V21"/>
  <c r="Q13"/>
  <c r="B13" i="55"/>
  <c r="P13" i="37"/>
  <c r="D23" i="47"/>
  <c r="E23" s="1"/>
  <c r="D10"/>
  <c r="E10" s="1"/>
  <c r="U21" i="70"/>
  <c r="Y21" s="1"/>
  <c r="C21" i="71" s="1"/>
  <c r="S22" i="70"/>
  <c r="T29" i="37"/>
  <c r="T21" i="70"/>
  <c r="R29"/>
  <c r="S31" i="37"/>
  <c r="D29" i="70"/>
  <c r="C29"/>
  <c r="S13" i="37"/>
  <c r="Q17"/>
  <c r="V13"/>
  <c r="B34" i="7"/>
  <c r="S21" i="37"/>
  <c r="R13"/>
  <c r="O14" i="42"/>
  <c r="L25" i="72"/>
  <c r="B26" i="73" s="1"/>
  <c r="D17" i="47"/>
  <c r="E17" s="1"/>
  <c r="U21" i="37"/>
  <c r="R21"/>
  <c r="L9" i="7"/>
  <c r="X21" i="70"/>
  <c r="R17"/>
  <c r="Q21"/>
  <c r="C21" i="74"/>
  <c r="P17" i="70"/>
  <c r="X13"/>
  <c r="S13"/>
  <c r="H29"/>
  <c r="J29" i="37"/>
  <c r="X22"/>
  <c r="C13" i="74"/>
  <c r="K29" i="37"/>
  <c r="D23" i="95"/>
  <c r="E29" i="70"/>
  <c r="P21"/>
  <c r="R21"/>
  <c r="X17"/>
  <c r="Q29" i="37"/>
  <c r="T13" i="70"/>
  <c r="O13"/>
  <c r="F29" i="37"/>
  <c r="P13" i="70"/>
  <c r="X31"/>
  <c r="E29" i="37"/>
  <c r="O21"/>
  <c r="Y21" s="1"/>
  <c r="T21"/>
  <c r="Q21"/>
  <c r="G29"/>
  <c r="O13"/>
  <c r="Y13" s="1"/>
  <c r="C13" i="43" s="1"/>
  <c r="D33" i="72"/>
  <c r="P21" i="37"/>
  <c r="L21" i="7"/>
  <c r="B22" i="45" s="1"/>
  <c r="G36" i="42"/>
  <c r="L36" i="98"/>
  <c r="D30" i="37"/>
  <c r="C30"/>
  <c r="I30" i="70"/>
  <c r="F30"/>
  <c r="G30"/>
  <c r="G43" i="42"/>
  <c r="W26" i="70"/>
  <c r="K30" i="37"/>
  <c r="E30"/>
  <c r="O7" i="42"/>
  <c r="L27" i="72"/>
  <c r="B28" i="73" s="1"/>
  <c r="D28" i="97" s="1"/>
  <c r="K9" i="37"/>
  <c r="P20" i="70"/>
  <c r="D13" i="47"/>
  <c r="E13" s="1"/>
  <c r="I30" i="37"/>
  <c r="L35" i="98"/>
  <c r="G30" i="37"/>
  <c r="U26" i="70"/>
  <c r="B30"/>
  <c r="L30" s="1"/>
  <c r="B30" i="71" s="1"/>
  <c r="D30" s="1"/>
  <c r="B30" i="74" s="1"/>
  <c r="D30" i="70"/>
  <c r="K30"/>
  <c r="J30"/>
  <c r="R26"/>
  <c r="D11" i="47"/>
  <c r="E11" s="1"/>
  <c r="F25" i="70"/>
  <c r="I28"/>
  <c r="F28" i="37"/>
  <c r="J34" i="72"/>
  <c r="O28" i="37"/>
  <c r="K25" i="70"/>
  <c r="B26" i="37"/>
  <c r="P28" i="70"/>
  <c r="F28"/>
  <c r="N29" i="42"/>
  <c r="E30" i="74" s="1"/>
  <c r="T28" i="70"/>
  <c r="D28"/>
  <c r="H30"/>
  <c r="F30" i="37"/>
  <c r="P26" i="70"/>
  <c r="Y26" s="1"/>
  <c r="C26" i="71" s="1"/>
  <c r="X26" i="37"/>
  <c r="C30" i="70"/>
  <c r="J30" i="37"/>
  <c r="L16" i="72"/>
  <c r="B17" i="73" s="1"/>
  <c r="D17" i="97" s="1"/>
  <c r="J17" s="1"/>
  <c r="V28" i="37"/>
  <c r="E7" i="96"/>
  <c r="G9" i="54"/>
  <c r="D10" i="95"/>
  <c r="J10" s="1"/>
  <c r="D9" i="37"/>
  <c r="K26" i="70"/>
  <c r="F9"/>
  <c r="U23" i="37"/>
  <c r="R23" i="70"/>
  <c r="V23"/>
  <c r="U22"/>
  <c r="J23"/>
  <c r="B23"/>
  <c r="G26" i="37"/>
  <c r="K28"/>
  <c r="O27" i="70"/>
  <c r="J28" i="37"/>
  <c r="Q28" i="70"/>
  <c r="I7"/>
  <c r="H28"/>
  <c r="U27" i="37"/>
  <c r="D23"/>
  <c r="H28"/>
  <c r="H31" i="70"/>
  <c r="E31"/>
  <c r="X31" i="37"/>
  <c r="Q31"/>
  <c r="F6"/>
  <c r="F15"/>
  <c r="K15"/>
  <c r="Q26" i="70"/>
  <c r="O26" i="37"/>
  <c r="Y26" s="1"/>
  <c r="C26" i="43" s="1"/>
  <c r="D7" i="37"/>
  <c r="D28"/>
  <c r="C26" i="74"/>
  <c r="G37" i="42"/>
  <c r="E6" i="37"/>
  <c r="I6"/>
  <c r="L7" i="72"/>
  <c r="B8" i="73" s="1"/>
  <c r="D8" i="97" s="1"/>
  <c r="J8" s="1"/>
  <c r="Q28" i="37"/>
  <c r="E23"/>
  <c r="T26"/>
  <c r="I26"/>
  <c r="S11" i="70"/>
  <c r="D26"/>
  <c r="J26" i="37"/>
  <c r="G9" i="70"/>
  <c r="P23" i="37"/>
  <c r="B33" i="7"/>
  <c r="K8" i="70"/>
  <c r="I8" i="37"/>
  <c r="T23" i="70"/>
  <c r="W23"/>
  <c r="U23"/>
  <c r="X28"/>
  <c r="T22"/>
  <c r="Y22" s="1"/>
  <c r="C22" i="71" s="1"/>
  <c r="W18" i="70"/>
  <c r="X27"/>
  <c r="F23"/>
  <c r="K23"/>
  <c r="S19"/>
  <c r="G10"/>
  <c r="E28" i="37"/>
  <c r="C28"/>
  <c r="X27"/>
  <c r="T27" i="70"/>
  <c r="S20" i="37"/>
  <c r="I23"/>
  <c r="U28"/>
  <c r="X28"/>
  <c r="O23"/>
  <c r="S28" i="70"/>
  <c r="C13"/>
  <c r="K7"/>
  <c r="G28"/>
  <c r="P18" i="37"/>
  <c r="B15"/>
  <c r="G15"/>
  <c r="E7"/>
  <c r="B26" i="55"/>
  <c r="B6" i="70"/>
  <c r="B31"/>
  <c r="F31" i="37"/>
  <c r="F31" i="70"/>
  <c r="E31" i="37"/>
  <c r="C31" i="70"/>
  <c r="K31"/>
  <c r="V31" i="37"/>
  <c r="T31" i="70"/>
  <c r="N30" i="42"/>
  <c r="W31" i="37"/>
  <c r="W31" i="70"/>
  <c r="C7"/>
  <c r="F34" i="72"/>
  <c r="C6" i="70"/>
  <c r="V27"/>
  <c r="J6" i="37"/>
  <c r="V5"/>
  <c r="J7"/>
  <c r="S5" i="70"/>
  <c r="T5" i="37"/>
  <c r="J23"/>
  <c r="V26" i="70"/>
  <c r="W26" i="37"/>
  <c r="Q26"/>
  <c r="H7"/>
  <c r="T22"/>
  <c r="T26" i="70"/>
  <c r="C28"/>
  <c r="X30"/>
  <c r="W30" i="37"/>
  <c r="P30"/>
  <c r="Y30" s="1"/>
  <c r="C30" i="43" s="1"/>
  <c r="G42" i="42"/>
  <c r="I36" i="72"/>
  <c r="O17" i="42"/>
  <c r="U27" i="70"/>
  <c r="G12" i="37"/>
  <c r="H35" i="7"/>
  <c r="J7" i="70"/>
  <c r="D6"/>
  <c r="D6" i="37"/>
  <c r="G36" i="72"/>
  <c r="L10" i="7"/>
  <c r="D25" i="47"/>
  <c r="E25" s="1"/>
  <c r="V26" i="37"/>
  <c r="C30" i="74"/>
  <c r="R30" i="37"/>
  <c r="O10" i="42"/>
  <c r="F26" i="37"/>
  <c r="L4" i="7"/>
  <c r="Q23" i="37"/>
  <c r="H33" i="7"/>
  <c r="X23" i="37"/>
  <c r="S23" i="70"/>
  <c r="Q22"/>
  <c r="Q27"/>
  <c r="O27" i="37"/>
  <c r="Y27" s="1"/>
  <c r="R27"/>
  <c r="V28" i="70"/>
  <c r="W28" i="37"/>
  <c r="H15" i="70"/>
  <c r="B7" i="37"/>
  <c r="R23"/>
  <c r="S23"/>
  <c r="H7" i="70"/>
  <c r="H6"/>
  <c r="H31" i="37"/>
  <c r="G31"/>
  <c r="P31"/>
  <c r="V31" i="70"/>
  <c r="Q31"/>
  <c r="B31" i="55"/>
  <c r="J6" i="70"/>
  <c r="K7" i="37"/>
  <c r="D15" i="70"/>
  <c r="E15"/>
  <c r="H6" i="37"/>
  <c r="X5"/>
  <c r="U26"/>
  <c r="D6" i="47"/>
  <c r="E6" s="1"/>
  <c r="L11" i="7"/>
  <c r="B12" i="45" s="1"/>
  <c r="I12" i="99" s="1"/>
  <c r="K12" s="1"/>
  <c r="H26" i="70"/>
  <c r="F26"/>
  <c r="K9"/>
  <c r="O10"/>
  <c r="D8"/>
  <c r="K8" i="37"/>
  <c r="C23" i="74"/>
  <c r="Q23" i="70"/>
  <c r="O23"/>
  <c r="B23" i="55"/>
  <c r="R28" i="70"/>
  <c r="V22"/>
  <c r="U18"/>
  <c r="T18"/>
  <c r="S27"/>
  <c r="D23"/>
  <c r="H23"/>
  <c r="C23"/>
  <c r="K10"/>
  <c r="J28"/>
  <c r="K28"/>
  <c r="P27" i="37"/>
  <c r="N27" i="42"/>
  <c r="E28" i="55" s="1"/>
  <c r="R27" i="70"/>
  <c r="C23" i="37"/>
  <c r="H23"/>
  <c r="B28"/>
  <c r="F23"/>
  <c r="I13" i="70"/>
  <c r="W28"/>
  <c r="P28" i="37"/>
  <c r="W23"/>
  <c r="G7" i="70"/>
  <c r="B28"/>
  <c r="C27" i="74"/>
  <c r="O22" i="37"/>
  <c r="I15"/>
  <c r="I7"/>
  <c r="I15" i="70"/>
  <c r="J15" i="37"/>
  <c r="G10"/>
  <c r="F15" i="70"/>
  <c r="G15"/>
  <c r="R22" i="37"/>
  <c r="D15"/>
  <c r="F7" i="70"/>
  <c r="I6"/>
  <c r="B8" i="37"/>
  <c r="B31"/>
  <c r="D31"/>
  <c r="D31" i="70"/>
  <c r="C31" i="37"/>
  <c r="K31"/>
  <c r="T31"/>
  <c r="R31" i="70"/>
  <c r="C31" i="74"/>
  <c r="U31" i="37"/>
  <c r="U31" i="70"/>
  <c r="D7" i="47"/>
  <c r="E7" s="1"/>
  <c r="T20" i="70"/>
  <c r="C7" i="37"/>
  <c r="Q5"/>
  <c r="C6"/>
  <c r="L6" s="1"/>
  <c r="B6" i="43" s="1"/>
  <c r="K10" i="37"/>
  <c r="B15" i="70"/>
  <c r="K15"/>
  <c r="H15" i="37"/>
  <c r="B5" i="55"/>
  <c r="X26" i="70"/>
  <c r="S26"/>
  <c r="G28" i="37"/>
  <c r="P26"/>
  <c r="C5" i="74"/>
  <c r="S26" i="37"/>
  <c r="Q30"/>
  <c r="U30" i="70"/>
  <c r="X30" i="37"/>
  <c r="G31" i="7"/>
  <c r="G37" s="1"/>
  <c r="D8" i="47"/>
  <c r="E8" s="1"/>
  <c r="J33" i="7"/>
  <c r="F33" i="72"/>
  <c r="O28" i="70"/>
  <c r="J15"/>
  <c r="G6" i="37"/>
  <c r="E13"/>
  <c r="L25" i="7"/>
  <c r="D26" i="95" s="1"/>
  <c r="B40" i="47"/>
  <c r="O29" i="42"/>
  <c r="C41" i="47"/>
  <c r="O12" i="42"/>
  <c r="E28" i="70"/>
  <c r="N8" i="72"/>
  <c r="B9" i="73"/>
  <c r="B18"/>
  <c r="D18" i="97" s="1"/>
  <c r="J18" s="1"/>
  <c r="N17" i="72"/>
  <c r="N30" i="7"/>
  <c r="K37" i="42"/>
  <c r="O21"/>
  <c r="T7" i="37"/>
  <c r="F8"/>
  <c r="W11" i="70"/>
  <c r="C26"/>
  <c r="I26"/>
  <c r="E26"/>
  <c r="H26" i="37"/>
  <c r="N17" i="7"/>
  <c r="H17" i="54" s="1"/>
  <c r="O10" i="37"/>
  <c r="C26"/>
  <c r="B8" i="70"/>
  <c r="E26" i="37"/>
  <c r="I34" i="7"/>
  <c r="S7" i="70"/>
  <c r="G25"/>
  <c r="O17"/>
  <c r="C22" i="74"/>
  <c r="R22" i="70"/>
  <c r="X22"/>
  <c r="C18" i="74"/>
  <c r="R18" i="70"/>
  <c r="R29" i="37"/>
  <c r="U19" i="70"/>
  <c r="V29"/>
  <c r="B29" i="55"/>
  <c r="H27" i="70"/>
  <c r="C27"/>
  <c r="B20" i="55"/>
  <c r="B24"/>
  <c r="D27" i="37"/>
  <c r="D34" i="72"/>
  <c r="Q6" i="37"/>
  <c r="B13" i="70"/>
  <c r="F12"/>
  <c r="D21" i="47"/>
  <c r="E21" s="1"/>
  <c r="P22" i="37"/>
  <c r="S29"/>
  <c r="Q18"/>
  <c r="W7"/>
  <c r="C27"/>
  <c r="D5" i="70"/>
  <c r="S17" i="37"/>
  <c r="K13"/>
  <c r="U18"/>
  <c r="I13"/>
  <c r="I27" i="70"/>
  <c r="V17" i="37"/>
  <c r="N11" i="42"/>
  <c r="F13" i="37"/>
  <c r="O27" i="42"/>
  <c r="D19" i="47"/>
  <c r="E19" s="1"/>
  <c r="H25" i="37"/>
  <c r="R11" i="70"/>
  <c r="T11"/>
  <c r="B26"/>
  <c r="G26"/>
  <c r="N25" i="42"/>
  <c r="E26" i="74" s="1"/>
  <c r="D26" i="37"/>
  <c r="J25" i="70"/>
  <c r="E8" i="37"/>
  <c r="E25"/>
  <c r="X10" i="70"/>
  <c r="N11" i="72"/>
  <c r="J8" i="70"/>
  <c r="T10" i="37"/>
  <c r="I25" i="70"/>
  <c r="P7"/>
  <c r="D8" i="37"/>
  <c r="N4" i="72"/>
  <c r="T17" i="70"/>
  <c r="O22"/>
  <c r="P22"/>
  <c r="W22"/>
  <c r="V18"/>
  <c r="X18"/>
  <c r="P18"/>
  <c r="U29"/>
  <c r="O29"/>
  <c r="B27"/>
  <c r="E27"/>
  <c r="G27" i="37"/>
  <c r="R20" i="70"/>
  <c r="B27" i="37"/>
  <c r="E13" i="70"/>
  <c r="K27"/>
  <c r="W22" i="37"/>
  <c r="O18"/>
  <c r="X18"/>
  <c r="U22"/>
  <c r="C20" i="74"/>
  <c r="B35" i="72"/>
  <c r="H12" i="70"/>
  <c r="Q11" i="37"/>
  <c r="J13"/>
  <c r="P17"/>
  <c r="G12" i="70"/>
  <c r="L19" i="72"/>
  <c r="N19" s="1"/>
  <c r="I12" i="37"/>
  <c r="L14" i="72"/>
  <c r="B15" i="73" s="1"/>
  <c r="D15" i="97" s="1"/>
  <c r="J15" s="1"/>
  <c r="G13" i="37"/>
  <c r="B17" i="55"/>
  <c r="T17" i="37"/>
  <c r="O17"/>
  <c r="B28" i="55"/>
  <c r="U28" i="70"/>
  <c r="C28" i="74"/>
  <c r="C15" i="70"/>
  <c r="C15" i="37"/>
  <c r="H5" i="70"/>
  <c r="D5" i="47"/>
  <c r="E5" s="1"/>
  <c r="S11" i="37"/>
  <c r="P11"/>
  <c r="D25" i="70"/>
  <c r="O11"/>
  <c r="C11" i="74"/>
  <c r="X11" i="70"/>
  <c r="D18" i="95"/>
  <c r="J18" s="1"/>
  <c r="I9" i="70"/>
  <c r="E9"/>
  <c r="T11" i="37"/>
  <c r="H9"/>
  <c r="E17" i="55"/>
  <c r="H17" s="1"/>
  <c r="F8" i="70"/>
  <c r="H8"/>
  <c r="J25" i="37"/>
  <c r="C25"/>
  <c r="I25"/>
  <c r="N15" i="72"/>
  <c r="Q7" i="70"/>
  <c r="O8" i="42"/>
  <c r="G25" i="37"/>
  <c r="D25"/>
  <c r="B29" i="73"/>
  <c r="X29" i="37"/>
  <c r="Q17" i="70"/>
  <c r="S17"/>
  <c r="C17" i="74"/>
  <c r="B11" i="70"/>
  <c r="O13" i="42"/>
  <c r="C19" i="74"/>
  <c r="E10" i="70"/>
  <c r="J10"/>
  <c r="T29"/>
  <c r="C29" i="74"/>
  <c r="Q29" i="70"/>
  <c r="S29"/>
  <c r="W20"/>
  <c r="J20" i="37"/>
  <c r="O24"/>
  <c r="O29"/>
  <c r="X24"/>
  <c r="P29"/>
  <c r="E25" i="70"/>
  <c r="G34" i="72"/>
  <c r="H20" i="70"/>
  <c r="D13"/>
  <c r="D29" i="47"/>
  <c r="E29" s="1"/>
  <c r="J8" i="95"/>
  <c r="D14" i="47"/>
  <c r="E14" s="1"/>
  <c r="E41" s="1"/>
  <c r="C8" i="37"/>
  <c r="I12" i="70"/>
  <c r="O26" i="42"/>
  <c r="X14" i="37"/>
  <c r="V14" i="70"/>
  <c r="J8" i="37"/>
  <c r="U11"/>
  <c r="E12" i="70"/>
  <c r="N28" i="42"/>
  <c r="E29" i="55" s="1"/>
  <c r="Q5" i="70"/>
  <c r="W20" i="37"/>
  <c r="K5"/>
  <c r="T5" i="70"/>
  <c r="N12" i="42"/>
  <c r="E13" i="55" s="1"/>
  <c r="H13" s="1"/>
  <c r="O25" i="42"/>
  <c r="U5" i="70"/>
  <c r="S5" i="37"/>
  <c r="W5" i="70"/>
  <c r="H13" i="37"/>
  <c r="K43" i="42"/>
  <c r="C14" i="74"/>
  <c r="B12" i="37"/>
  <c r="D13"/>
  <c r="J12" i="70"/>
  <c r="D12" i="37"/>
  <c r="O11" i="42"/>
  <c r="E12" i="96"/>
  <c r="H21" i="70"/>
  <c r="E21" i="37"/>
  <c r="K21" i="70"/>
  <c r="C21" i="37"/>
  <c r="B25"/>
  <c r="K25"/>
  <c r="G8"/>
  <c r="U11" i="70"/>
  <c r="V11"/>
  <c r="P11"/>
  <c r="B11" i="55"/>
  <c r="D9" i="70"/>
  <c r="H9"/>
  <c r="F25" i="37"/>
  <c r="E9"/>
  <c r="G8" i="70"/>
  <c r="E8"/>
  <c r="C8"/>
  <c r="J9" i="37"/>
  <c r="I9"/>
  <c r="F34" i="7"/>
  <c r="V7" i="70"/>
  <c r="C7" i="74"/>
  <c r="N7" i="72"/>
  <c r="U17" i="70"/>
  <c r="V17"/>
  <c r="W17"/>
  <c r="F11"/>
  <c r="F10"/>
  <c r="B10"/>
  <c r="X29"/>
  <c r="U29" i="37"/>
  <c r="W29" i="70"/>
  <c r="Q20"/>
  <c r="E20"/>
  <c r="T20" i="37"/>
  <c r="H20"/>
  <c r="V20"/>
  <c r="H18" i="70"/>
  <c r="G13"/>
  <c r="U20"/>
  <c r="K16"/>
  <c r="J13"/>
  <c r="C12"/>
  <c r="B16"/>
  <c r="F16" i="37"/>
  <c r="C12"/>
  <c r="H12"/>
  <c r="E12"/>
  <c r="D18" i="47"/>
  <c r="E18" s="1"/>
  <c r="D22"/>
  <c r="E22" s="1"/>
  <c r="J12" i="37"/>
  <c r="E5"/>
  <c r="E5" i="70"/>
  <c r="O5" i="37"/>
  <c r="D20"/>
  <c r="V11"/>
  <c r="U5"/>
  <c r="B18"/>
  <c r="B13"/>
  <c r="X17"/>
  <c r="C13"/>
  <c r="X15"/>
  <c r="P5"/>
  <c r="R17"/>
  <c r="I11"/>
  <c r="K36" i="42"/>
  <c r="M39"/>
  <c r="L37" i="14"/>
  <c r="D12" i="70"/>
  <c r="V15"/>
  <c r="P15"/>
  <c r="R11" i="37"/>
  <c r="N14" i="72"/>
  <c r="N21"/>
  <c r="B30" i="73"/>
  <c r="D30" i="97" s="1"/>
  <c r="B34" i="72"/>
  <c r="L9"/>
  <c r="L37" i="98"/>
  <c r="N25" i="72"/>
  <c r="H33"/>
  <c r="B10" i="45"/>
  <c r="I10" i="99" s="1"/>
  <c r="K10" s="1"/>
  <c r="D11" i="95"/>
  <c r="J11" s="1"/>
  <c r="L5" i="7"/>
  <c r="N9"/>
  <c r="H9" i="54" s="1"/>
  <c r="F37" i="28"/>
  <c r="L13" i="7"/>
  <c r="G13" i="54" s="1"/>
  <c r="E11" i="96"/>
  <c r="I37" i="28"/>
  <c r="D34" i="96"/>
  <c r="E8"/>
  <c r="D22" i="95"/>
  <c r="N16" i="7"/>
  <c r="H16" i="54" s="1"/>
  <c r="E9" i="96"/>
  <c r="C34"/>
  <c r="C37" i="28"/>
  <c r="D37"/>
  <c r="E10" i="96"/>
  <c r="D33" i="7"/>
  <c r="B17" i="45"/>
  <c r="I17" i="99" s="1"/>
  <c r="K17" s="1"/>
  <c r="N14" i="7"/>
  <c r="H14" i="54" s="1"/>
  <c r="G22"/>
  <c r="C34" i="7"/>
  <c r="L18"/>
  <c r="B19" i="45" s="1"/>
  <c r="I19" i="99" s="1"/>
  <c r="E13" i="96"/>
  <c r="G21" i="54"/>
  <c r="D34" i="7"/>
  <c r="C33"/>
  <c r="L29" i="37"/>
  <c r="B29" i="43" s="1"/>
  <c r="C29" i="45" s="1"/>
  <c r="G34" i="7"/>
  <c r="G32" i="99"/>
  <c r="F38" i="55"/>
  <c r="N13" i="72"/>
  <c r="B14" i="73"/>
  <c r="D14" i="97" s="1"/>
  <c r="J14" s="1"/>
  <c r="P27" i="70"/>
  <c r="N26" i="42"/>
  <c r="L36" i="12"/>
  <c r="B24" i="45"/>
  <c r="I24" i="99" s="1"/>
  <c r="D15" i="95"/>
  <c r="J15" s="1"/>
  <c r="J34" i="7"/>
  <c r="R19" i="70"/>
  <c r="Q19"/>
  <c r="T19"/>
  <c r="T6"/>
  <c r="T19" i="37"/>
  <c r="X14" i="70"/>
  <c r="W19" i="37"/>
  <c r="Q19"/>
  <c r="K14" i="70"/>
  <c r="P19" i="37"/>
  <c r="V6"/>
  <c r="L15" i="7"/>
  <c r="N15" s="1"/>
  <c r="H15" i="54" s="1"/>
  <c r="O23" i="42"/>
  <c r="Q14" i="70"/>
  <c r="R24" i="37"/>
  <c r="J16"/>
  <c r="S15"/>
  <c r="R14"/>
  <c r="B15" i="55"/>
  <c r="G37" i="72"/>
  <c r="Q10" i="37"/>
  <c r="D16" i="47"/>
  <c r="E16" s="1"/>
  <c r="W14" i="37"/>
  <c r="C33" i="47"/>
  <c r="L12" i="72"/>
  <c r="B9" i="37"/>
  <c r="G9"/>
  <c r="D9" i="95"/>
  <c r="G17" i="54"/>
  <c r="D21" i="95"/>
  <c r="B9" i="70"/>
  <c r="C9"/>
  <c r="U7" i="37"/>
  <c r="Q7"/>
  <c r="O6" i="42"/>
  <c r="X7" i="70"/>
  <c r="R7"/>
  <c r="B15" i="45"/>
  <c r="I15" i="99" s="1"/>
  <c r="N8" i="42"/>
  <c r="E9" i="74" s="1"/>
  <c r="E11" i="70"/>
  <c r="K11"/>
  <c r="W19"/>
  <c r="P19"/>
  <c r="X19"/>
  <c r="X20"/>
  <c r="P6"/>
  <c r="K22"/>
  <c r="O18" i="42"/>
  <c r="C40" i="47"/>
  <c r="S20" i="70"/>
  <c r="X24"/>
  <c r="J22" i="37"/>
  <c r="S19"/>
  <c r="W24"/>
  <c r="P24"/>
  <c r="U19"/>
  <c r="U25" i="70"/>
  <c r="I22" i="37"/>
  <c r="G35" i="72"/>
  <c r="O20" i="37"/>
  <c r="X20"/>
  <c r="Q20"/>
  <c r="R20"/>
  <c r="H16" i="70"/>
  <c r="J16"/>
  <c r="P14" i="37"/>
  <c r="H16"/>
  <c r="E16"/>
  <c r="O19"/>
  <c r="P20"/>
  <c r="Y12"/>
  <c r="C12" i="43" s="1"/>
  <c r="O7" i="37"/>
  <c r="H34" i="72"/>
  <c r="F16" i="70"/>
  <c r="N14" i="42"/>
  <c r="R15" i="70"/>
  <c r="S15"/>
  <c r="P15" i="37"/>
  <c r="D11"/>
  <c r="C24" i="74"/>
  <c r="O14" i="37"/>
  <c r="T14"/>
  <c r="V24" i="70"/>
  <c r="C34" i="95"/>
  <c r="F35" i="7"/>
  <c r="G6" i="70"/>
  <c r="U15"/>
  <c r="W15" i="37"/>
  <c r="U15"/>
  <c r="W15" i="70"/>
  <c r="T15" i="37"/>
  <c r="C15" i="74"/>
  <c r="O15" i="37"/>
  <c r="X15" i="70"/>
  <c r="R15" i="37"/>
  <c r="O15" i="70"/>
  <c r="D16"/>
  <c r="B16" i="37"/>
  <c r="D16"/>
  <c r="D27" i="70"/>
  <c r="K27" i="37"/>
  <c r="V7"/>
  <c r="N10" i="42"/>
  <c r="E11" i="74" s="1"/>
  <c r="W10" i="70"/>
  <c r="O7"/>
  <c r="U7"/>
  <c r="W7"/>
  <c r="N6" i="42"/>
  <c r="E7" i="55" s="1"/>
  <c r="S7" i="37"/>
  <c r="C38" i="99"/>
  <c r="D11" i="70"/>
  <c r="C11"/>
  <c r="I11"/>
  <c r="O16" i="42"/>
  <c r="V19" i="70"/>
  <c r="O19"/>
  <c r="X6"/>
  <c r="I22"/>
  <c r="O19" i="42"/>
  <c r="V24" i="37"/>
  <c r="R24" i="70"/>
  <c r="U20" i="37"/>
  <c r="M35" i="42"/>
  <c r="W24" i="70"/>
  <c r="U24" i="37"/>
  <c r="V19"/>
  <c r="E37" i="72"/>
  <c r="G16" i="70"/>
  <c r="E31" i="99"/>
  <c r="G31" s="1"/>
  <c r="N15" i="42"/>
  <c r="P14" i="70"/>
  <c r="K16" i="37"/>
  <c r="Q14"/>
  <c r="V14"/>
  <c r="M41" i="42"/>
  <c r="W14" i="70"/>
  <c r="S14" i="37"/>
  <c r="V20" i="70"/>
  <c r="O4" i="42"/>
  <c r="L12" i="7"/>
  <c r="N12" s="1"/>
  <c r="H12" i="54" s="1"/>
  <c r="E16" i="70"/>
  <c r="V15" i="37"/>
  <c r="I16"/>
  <c r="H37" i="28"/>
  <c r="C39" i="47"/>
  <c r="B20" i="45"/>
  <c r="I20" i="99" s="1"/>
  <c r="G19" i="54"/>
  <c r="D20" i="95"/>
  <c r="B24" i="73"/>
  <c r="D24" i="97" s="1"/>
  <c r="N23" i="72"/>
  <c r="B20" i="73"/>
  <c r="D20" i="97" s="1"/>
  <c r="E4" i="47"/>
  <c r="E39" s="1"/>
  <c r="D40"/>
  <c r="D39"/>
  <c r="W6" i="37"/>
  <c r="U6"/>
  <c r="N5" i="42"/>
  <c r="K18" i="70"/>
  <c r="C18" i="37"/>
  <c r="K18"/>
  <c r="H18"/>
  <c r="I18"/>
  <c r="E33" i="72"/>
  <c r="L10"/>
  <c r="B20" i="70"/>
  <c r="F20" i="37"/>
  <c r="C4" i="54"/>
  <c r="C25" s="1"/>
  <c r="N4" i="42"/>
  <c r="R5" i="37"/>
  <c r="X5" i="70"/>
  <c r="O5"/>
  <c r="F10" i="37"/>
  <c r="D10"/>
  <c r="J10"/>
  <c r="C10"/>
  <c r="H17" i="70"/>
  <c r="L17" s="1"/>
  <c r="B17" i="71" s="1"/>
  <c r="E17" i="37"/>
  <c r="B17"/>
  <c r="C17"/>
  <c r="J17"/>
  <c r="K17"/>
  <c r="H17"/>
  <c r="B22" i="55"/>
  <c r="V22" i="37"/>
  <c r="S22"/>
  <c r="L38" i="98"/>
  <c r="L39"/>
  <c r="L6" i="72"/>
  <c r="E30" i="55"/>
  <c r="Q10" i="70"/>
  <c r="C10" i="74"/>
  <c r="N9" i="42"/>
  <c r="E10" i="55" s="1"/>
  <c r="L39" i="42"/>
  <c r="U6" i="70"/>
  <c r="Q6"/>
  <c r="B6" i="55"/>
  <c r="C22" i="70"/>
  <c r="B22"/>
  <c r="N21" i="42"/>
  <c r="E22" i="74" s="1"/>
  <c r="I37" i="72"/>
  <c r="B18" i="70"/>
  <c r="W25" i="37"/>
  <c r="D22"/>
  <c r="I14"/>
  <c r="J18"/>
  <c r="N13" i="42"/>
  <c r="D38" i="99"/>
  <c r="N8" i="7"/>
  <c r="H8" i="54" s="1"/>
  <c r="P10" i="37"/>
  <c r="R10" i="70"/>
  <c r="O9" i="42"/>
  <c r="T10" i="70"/>
  <c r="D17" i="95"/>
  <c r="J17" s="1"/>
  <c r="O5" i="42"/>
  <c r="C6" i="74"/>
  <c r="V6" i="70"/>
  <c r="W6"/>
  <c r="G22"/>
  <c r="K20"/>
  <c r="Q25" i="37"/>
  <c r="V25" i="70"/>
  <c r="B22" i="37"/>
  <c r="O25" i="70"/>
  <c r="K22" i="37"/>
  <c r="C20"/>
  <c r="T25" i="70"/>
  <c r="H22" i="37"/>
  <c r="M34" i="42"/>
  <c r="G20" i="70"/>
  <c r="C18"/>
  <c r="B33" i="47"/>
  <c r="M33" i="42"/>
  <c r="H22" i="70"/>
  <c r="F22"/>
  <c r="F18"/>
  <c r="S6" i="37"/>
  <c r="C35" i="47"/>
  <c r="F22" i="37"/>
  <c r="G22"/>
  <c r="F5"/>
  <c r="J5" i="70"/>
  <c r="C5" i="37"/>
  <c r="K5" i="70"/>
  <c r="E20" i="37"/>
  <c r="E24"/>
  <c r="J24"/>
  <c r="K24"/>
  <c r="E18"/>
  <c r="K31" i="7"/>
  <c r="K36" s="1"/>
  <c r="E37" i="28"/>
  <c r="H14" i="70"/>
  <c r="E14"/>
  <c r="E14" i="37"/>
  <c r="K14"/>
  <c r="F14"/>
  <c r="C14" i="70"/>
  <c r="J14"/>
  <c r="S10" i="37"/>
  <c r="R10"/>
  <c r="V10"/>
  <c r="U10"/>
  <c r="L5" i="72"/>
  <c r="B33"/>
  <c r="K37" i="28"/>
  <c r="K33"/>
  <c r="H5" i="37"/>
  <c r="B5"/>
  <c r="G5" i="70"/>
  <c r="I5" i="37"/>
  <c r="I5" i="70"/>
  <c r="J5" i="37"/>
  <c r="F5" i="70"/>
  <c r="G5" i="37"/>
  <c r="G24" i="70"/>
  <c r="K24"/>
  <c r="F24"/>
  <c r="I24" i="37"/>
  <c r="F24"/>
  <c r="G24"/>
  <c r="H24"/>
  <c r="C24" i="70"/>
  <c r="D24"/>
  <c r="E24"/>
  <c r="G33" i="28"/>
  <c r="G37"/>
  <c r="E6" i="96"/>
  <c r="F11" i="37"/>
  <c r="K11"/>
  <c r="E11"/>
  <c r="B11"/>
  <c r="H11"/>
  <c r="J11"/>
  <c r="C11"/>
  <c r="B14" i="55"/>
  <c r="S14" i="70"/>
  <c r="R14"/>
  <c r="T24"/>
  <c r="Q24"/>
  <c r="S24" i="37"/>
  <c r="T24"/>
  <c r="S24" i="70"/>
  <c r="B39" i="98"/>
  <c r="B38"/>
  <c r="F34" i="99"/>
  <c r="G8" i="54"/>
  <c r="P10" i="70"/>
  <c r="W10" i="37"/>
  <c r="L34" i="42"/>
  <c r="S25" i="37"/>
  <c r="P6"/>
  <c r="R6"/>
  <c r="G14"/>
  <c r="P25" i="70"/>
  <c r="P25" i="37"/>
  <c r="B14"/>
  <c r="H14"/>
  <c r="G18" i="70"/>
  <c r="L6" i="7"/>
  <c r="N6" s="1"/>
  <c r="H6" i="54" s="1"/>
  <c r="N17" i="42"/>
  <c r="K37" i="72"/>
  <c r="K33"/>
  <c r="S10" i="70"/>
  <c r="U10"/>
  <c r="V10"/>
  <c r="B10" i="55"/>
  <c r="B8" i="45"/>
  <c r="I8" i="99" s="1"/>
  <c r="K8" s="1"/>
  <c r="R6" i="70"/>
  <c r="S6"/>
  <c r="O6"/>
  <c r="D22"/>
  <c r="J22"/>
  <c r="C20"/>
  <c r="D35" i="72"/>
  <c r="C22" i="37"/>
  <c r="I20"/>
  <c r="J20" i="70"/>
  <c r="N23" i="42"/>
  <c r="D18" i="70"/>
  <c r="X6" i="37"/>
  <c r="L33" i="42"/>
  <c r="D14" i="70"/>
  <c r="J18"/>
  <c r="R25"/>
  <c r="D14" i="37"/>
  <c r="F14" i="70"/>
  <c r="J14" i="37"/>
  <c r="M40" i="42"/>
  <c r="C34" i="47"/>
  <c r="N19" i="42"/>
  <c r="E20" i="55" s="1"/>
  <c r="D20" i="70"/>
  <c r="C14" i="37"/>
  <c r="T6"/>
  <c r="B5" i="70"/>
  <c r="B14"/>
  <c r="C5"/>
  <c r="I18"/>
  <c r="N24" i="42"/>
  <c r="H24" i="70"/>
  <c r="B24" i="37"/>
  <c r="G18"/>
  <c r="I24" i="70"/>
  <c r="C24" i="37"/>
  <c r="D18"/>
  <c r="B24" i="70"/>
  <c r="D24" i="37"/>
  <c r="K42" i="42"/>
  <c r="D44" i="96"/>
  <c r="J37" i="28"/>
  <c r="F18" i="37"/>
  <c r="N49" i="9"/>
  <c r="B37" i="28"/>
  <c r="N48" i="9"/>
  <c r="H37" i="72"/>
  <c r="H36"/>
  <c r="D36"/>
  <c r="D37"/>
  <c r="J36"/>
  <c r="J37"/>
  <c r="F37"/>
  <c r="F36"/>
  <c r="D27" i="54"/>
  <c r="L38" i="99"/>
  <c r="M25"/>
  <c r="L37"/>
  <c r="L37" i="12"/>
  <c r="G36" i="7"/>
  <c r="I36"/>
  <c r="I37"/>
  <c r="E37"/>
  <c r="E36"/>
  <c r="J42" i="42"/>
  <c r="J31" i="7"/>
  <c r="J43" i="42"/>
  <c r="J36"/>
  <c r="J37"/>
  <c r="H42"/>
  <c r="H31" i="7"/>
  <c r="H43" i="42"/>
  <c r="H36"/>
  <c r="H37"/>
  <c r="F42"/>
  <c r="F31" i="7"/>
  <c r="F43" i="42"/>
  <c r="F36"/>
  <c r="F37"/>
  <c r="D42"/>
  <c r="D43"/>
  <c r="D31" i="7"/>
  <c r="D36" i="42"/>
  <c r="D37"/>
  <c r="Y12" i="70"/>
  <c r="C12" i="71" s="1"/>
  <c r="Y30" i="70"/>
  <c r="C30" i="71" s="1"/>
  <c r="N26" i="72"/>
  <c r="B31" i="45"/>
  <c r="I31" i="99" s="1"/>
  <c r="B25" i="55"/>
  <c r="O25" i="37"/>
  <c r="X25"/>
  <c r="B19" i="55"/>
  <c r="R19" i="37"/>
  <c r="G23" i="54"/>
  <c r="B23" i="73"/>
  <c r="D23" i="97" s="1"/>
  <c r="C25" i="74"/>
  <c r="V25" i="37"/>
  <c r="W25" i="70"/>
  <c r="T25" i="37"/>
  <c r="O24" i="42"/>
  <c r="D26" i="47"/>
  <c r="E26" s="1"/>
  <c r="R25" i="37"/>
  <c r="Q25" i="70"/>
  <c r="X25"/>
  <c r="U25" i="37"/>
  <c r="L15" i="70"/>
  <c r="B15" i="71" s="1"/>
  <c r="G15" i="74" s="1"/>
  <c r="N20" i="72"/>
  <c r="G20" i="54"/>
  <c r="O22" i="42"/>
  <c r="G7" i="54"/>
  <c r="D28" i="47"/>
  <c r="E28" s="1"/>
  <c r="G35" i="7"/>
  <c r="B35" i="47"/>
  <c r="L31" i="37"/>
  <c r="B31" i="43" s="1"/>
  <c r="C31" i="45" s="1"/>
  <c r="E48" i="95"/>
  <c r="E31" i="74"/>
  <c r="E31" i="55"/>
  <c r="N30" i="72"/>
  <c r="B31" i="73"/>
  <c r="O30" i="42"/>
  <c r="D30" i="47"/>
  <c r="Y16" i="37"/>
  <c r="D28" i="54"/>
  <c r="E18"/>
  <c r="E29" s="1"/>
  <c r="Y16" i="70"/>
  <c r="C16" i="71" s="1"/>
  <c r="Y8" i="37"/>
  <c r="D28" i="95"/>
  <c r="B34" i="47"/>
  <c r="Y13" i="70"/>
  <c r="C13" i="71" s="1"/>
  <c r="K34" i="7"/>
  <c r="D29" i="95"/>
  <c r="N7" i="7"/>
  <c r="H7" i="54" s="1"/>
  <c r="O20" i="42"/>
  <c r="D20" i="47"/>
  <c r="Y9" i="70"/>
  <c r="C9" i="71" s="1"/>
  <c r="D24" i="47"/>
  <c r="O28" i="42"/>
  <c r="D26" i="54"/>
  <c r="E26"/>
  <c r="L29" i="70"/>
  <c r="B29" i="71" s="1"/>
  <c r="L18" i="72"/>
  <c r="C34"/>
  <c r="C35"/>
  <c r="B19" i="70"/>
  <c r="G19"/>
  <c r="C19"/>
  <c r="H19"/>
  <c r="J19"/>
  <c r="L35" i="42"/>
  <c r="J19" i="37"/>
  <c r="B19"/>
  <c r="K19"/>
  <c r="C19"/>
  <c r="H19"/>
  <c r="L40" i="42"/>
  <c r="I19" i="70"/>
  <c r="D19"/>
  <c r="E19"/>
  <c r="F19"/>
  <c r="K19"/>
  <c r="N18" i="42"/>
  <c r="L41"/>
  <c r="F19" i="37"/>
  <c r="G19"/>
  <c r="D19"/>
  <c r="E19"/>
  <c r="I35" i="72"/>
  <c r="I34"/>
  <c r="E35"/>
  <c r="E34"/>
  <c r="L24"/>
  <c r="I19" i="37"/>
  <c r="L24" i="7"/>
  <c r="D30" i="95"/>
  <c r="E30" i="99"/>
  <c r="E37" s="1"/>
  <c r="C23" i="54"/>
  <c r="N46" i="9"/>
  <c r="N47"/>
  <c r="N45"/>
  <c r="C13" i="54"/>
  <c r="E24" i="99"/>
  <c r="C36"/>
  <c r="E14"/>
  <c r="C34"/>
  <c r="C35"/>
  <c r="I9"/>
  <c r="K9" s="1"/>
  <c r="I18"/>
  <c r="K18" s="1"/>
  <c r="I21"/>
  <c r="M26"/>
  <c r="H17" i="74"/>
  <c r="D5" i="95"/>
  <c r="B5" i="45"/>
  <c r="N4" i="7"/>
  <c r="G4" i="54"/>
  <c r="D29" i="97"/>
  <c r="D9"/>
  <c r="J9" s="1"/>
  <c r="D5"/>
  <c r="I28" i="99"/>
  <c r="Y8" i="70"/>
  <c r="C8" i="71" s="1"/>
  <c r="D12" i="97"/>
  <c r="J12" s="1"/>
  <c r="L36" i="99"/>
  <c r="M15"/>
  <c r="M36" s="1"/>
  <c r="D26" i="97"/>
  <c r="I23" i="99"/>
  <c r="I29"/>
  <c r="D29" i="54"/>
  <c r="D21" i="97"/>
  <c r="I22" i="99"/>
  <c r="L35"/>
  <c r="L34"/>
  <c r="M5"/>
  <c r="Y9" i="37"/>
  <c r="E8" i="55"/>
  <c r="E8" i="74"/>
  <c r="H34" i="96"/>
  <c r="I6"/>
  <c r="D22" i="97"/>
  <c r="L35" i="12"/>
  <c r="E14" i="54"/>
  <c r="E27" s="1"/>
  <c r="D27" i="95"/>
  <c r="B27" i="45"/>
  <c r="D27" i="97"/>
  <c r="D16"/>
  <c r="J16" s="1"/>
  <c r="E23" i="55"/>
  <c r="E23" i="74"/>
  <c r="D25" i="54"/>
  <c r="D30"/>
  <c r="L34" i="12"/>
  <c r="L33"/>
  <c r="E4" i="54"/>
  <c r="N16" i="72" l="1"/>
  <c r="N27"/>
  <c r="B35" i="55"/>
  <c r="L28" i="70"/>
  <c r="B28" i="71" s="1"/>
  <c r="C28" i="73" s="1"/>
  <c r="E28" s="1"/>
  <c r="L23" i="37"/>
  <c r="B23" i="43" s="1"/>
  <c r="L30" i="37"/>
  <c r="E21" i="74"/>
  <c r="E21" i="55"/>
  <c r="H5" i="54"/>
  <c r="N5" i="7"/>
  <c r="E26" i="55"/>
  <c r="E30" i="71"/>
  <c r="C34" i="74"/>
  <c r="D12" i="95"/>
  <c r="J12" s="1"/>
  <c r="Y27" i="70"/>
  <c r="C27" i="71" s="1"/>
  <c r="G11" i="54"/>
  <c r="L15" i="37"/>
  <c r="Y18" i="70"/>
  <c r="C18" i="71" s="1"/>
  <c r="Y17" i="70"/>
  <c r="C17" i="71" s="1"/>
  <c r="L26" i="37"/>
  <c r="B26" i="43" s="1"/>
  <c r="D26" s="1"/>
  <c r="P25" i="42" s="1"/>
  <c r="Y28" i="70"/>
  <c r="C28" i="71" s="1"/>
  <c r="F28" s="1"/>
  <c r="L7" i="70"/>
  <c r="B7" i="71" s="1"/>
  <c r="G7" i="74" s="1"/>
  <c r="L23" i="70"/>
  <c r="B23" i="71" s="1"/>
  <c r="C23" i="73" s="1"/>
  <c r="Y31" i="70"/>
  <c r="C31" i="71" s="1"/>
  <c r="L7" i="37"/>
  <c r="B7" i="43" s="1"/>
  <c r="G7" i="55" s="1"/>
  <c r="I7" s="1"/>
  <c r="Y23" i="37"/>
  <c r="C23" i="43" s="1"/>
  <c r="L28" i="37"/>
  <c r="Y31"/>
  <c r="E11" i="55"/>
  <c r="H11" s="1"/>
  <c r="C30" i="73"/>
  <c r="D30" s="1"/>
  <c r="N11" i="7"/>
  <c r="H11" i="54" s="1"/>
  <c r="L21" i="37"/>
  <c r="B21" i="43" s="1"/>
  <c r="C21" i="45" s="1"/>
  <c r="E21" s="1"/>
  <c r="L31" i="70"/>
  <c r="B31" i="71" s="1"/>
  <c r="G31" i="74" s="1"/>
  <c r="I31" s="1"/>
  <c r="Y28" i="37"/>
  <c r="C28" i="43" s="1"/>
  <c r="Y23" i="70"/>
  <c r="C23" i="71" s="1"/>
  <c r="B34" i="55"/>
  <c r="B11" i="45"/>
  <c r="I11" i="99" s="1"/>
  <c r="K11" s="1"/>
  <c r="N10" i="7"/>
  <c r="H10" i="54" s="1"/>
  <c r="L6" i="70"/>
  <c r="B6" i="71" s="1"/>
  <c r="E40" i="47"/>
  <c r="E10" i="74"/>
  <c r="E20"/>
  <c r="E28"/>
  <c r="B36" i="55"/>
  <c r="B26" i="45"/>
  <c r="I26" i="99" s="1"/>
  <c r="L12" i="70"/>
  <c r="B12" i="71" s="1"/>
  <c r="F12" s="1"/>
  <c r="L10" i="70"/>
  <c r="B10" i="71" s="1"/>
  <c r="G10" i="74" s="1"/>
  <c r="E33" i="47"/>
  <c r="Y18" i="37"/>
  <c r="C18" i="43" s="1"/>
  <c r="L26" i="70"/>
  <c r="B26" i="71" s="1"/>
  <c r="F26" s="1"/>
  <c r="L20" i="70"/>
  <c r="B20" i="71" s="1"/>
  <c r="G5" i="54"/>
  <c r="L27" i="70"/>
  <c r="B27" i="71" s="1"/>
  <c r="C27" i="73" s="1"/>
  <c r="L9" i="70"/>
  <c r="B9" i="71" s="1"/>
  <c r="D14" i="95"/>
  <c r="J14" s="1"/>
  <c r="G10" i="54"/>
  <c r="C20" i="73"/>
  <c r="E20" s="1"/>
  <c r="L13" i="37"/>
  <c r="B13" i="43" s="1"/>
  <c r="L8" i="70"/>
  <c r="B8" i="71" s="1"/>
  <c r="D8" s="1"/>
  <c r="B8" i="74" s="1"/>
  <c r="L21" i="70"/>
  <c r="B21" i="71" s="1"/>
  <c r="C21" i="73" s="1"/>
  <c r="E21" s="1"/>
  <c r="Y29" i="70"/>
  <c r="C29" i="71" s="1"/>
  <c r="E29" s="1"/>
  <c r="D41" i="47"/>
  <c r="E12" i="74"/>
  <c r="H12" s="1"/>
  <c r="E12" i="55"/>
  <c r="H12" s="1"/>
  <c r="D35" i="47"/>
  <c r="N39" i="42"/>
  <c r="L27" i="37"/>
  <c r="B27" i="43" s="1"/>
  <c r="C6" i="45"/>
  <c r="G6" s="1"/>
  <c r="Y11" i="37"/>
  <c r="C11" i="43" s="1"/>
  <c r="Y17" i="37"/>
  <c r="Y11" i="70"/>
  <c r="C11" i="71" s="1"/>
  <c r="L25" i="37"/>
  <c r="B25" i="43" s="1"/>
  <c r="L8" i="37"/>
  <c r="B8" i="43" s="1"/>
  <c r="L13" i="70"/>
  <c r="B13" i="71" s="1"/>
  <c r="G13" i="74" s="1"/>
  <c r="Y29" i="37"/>
  <c r="C29" i="43" s="1"/>
  <c r="L25" i="70"/>
  <c r="B25" i="71" s="1"/>
  <c r="C25" i="73" s="1"/>
  <c r="L12" i="37"/>
  <c r="B12" i="43" s="1"/>
  <c r="D12" s="1"/>
  <c r="Y14" i="37"/>
  <c r="C14" i="43" s="1"/>
  <c r="D29" i="45"/>
  <c r="H29" i="99" s="1"/>
  <c r="E29" i="45"/>
  <c r="C12" i="73"/>
  <c r="D12" s="1"/>
  <c r="H12" s="1"/>
  <c r="Y10" i="37"/>
  <c r="C10" i="43" s="1"/>
  <c r="E7" i="74"/>
  <c r="L35" i="7"/>
  <c r="Y7" i="70"/>
  <c r="C7" i="71" s="1"/>
  <c r="Y19" i="70"/>
  <c r="C19" i="71" s="1"/>
  <c r="L9" i="37"/>
  <c r="B9" i="43" s="1"/>
  <c r="C9" i="45" s="1"/>
  <c r="K8" i="54" s="1"/>
  <c r="L8" s="1"/>
  <c r="E9" i="55"/>
  <c r="H9" s="1"/>
  <c r="B6" i="45"/>
  <c r="I6" i="99" s="1"/>
  <c r="K6" s="1"/>
  <c r="D19" i="95"/>
  <c r="Y5" i="37"/>
  <c r="C5" i="43" s="1"/>
  <c r="E13" i="74"/>
  <c r="H13" s="1"/>
  <c r="D33" i="47"/>
  <c r="Y20" i="70"/>
  <c r="C20" i="71" s="1"/>
  <c r="E20" s="1"/>
  <c r="C6" i="73"/>
  <c r="G6" s="1"/>
  <c r="D6" i="95"/>
  <c r="J6" s="1"/>
  <c r="G18" i="54"/>
  <c r="G29" s="1"/>
  <c r="Y6" i="70"/>
  <c r="C6" i="71" s="1"/>
  <c r="F6" s="1"/>
  <c r="C29" i="73"/>
  <c r="E29" s="1"/>
  <c r="K31" i="99"/>
  <c r="C36" i="74"/>
  <c r="E29"/>
  <c r="B10" i="73"/>
  <c r="D10" i="97" s="1"/>
  <c r="J10" s="1"/>
  <c r="N9" i="72"/>
  <c r="L16" i="70"/>
  <c r="B16" i="71" s="1"/>
  <c r="G16" i="74" s="1"/>
  <c r="Y14" i="70"/>
  <c r="C14" i="71" s="1"/>
  <c r="L14" i="70"/>
  <c r="B14" i="71" s="1"/>
  <c r="G14" i="74" s="1"/>
  <c r="Y10" i="70"/>
  <c r="C10" i="71" s="1"/>
  <c r="D10" s="1"/>
  <c r="B10" i="74" s="1"/>
  <c r="Y24" i="70"/>
  <c r="C24" i="71" s="1"/>
  <c r="G21" i="73"/>
  <c r="L11" i="70"/>
  <c r="B11" i="71" s="1"/>
  <c r="G11" i="74" s="1"/>
  <c r="I11" s="1"/>
  <c r="Y15" i="70"/>
  <c r="C15" i="71" s="1"/>
  <c r="F15" s="1"/>
  <c r="B14" i="45"/>
  <c r="I14" i="99" s="1"/>
  <c r="L16" i="37"/>
  <c r="B16" i="43" s="1"/>
  <c r="G16" i="55" s="1"/>
  <c r="L33" i="7"/>
  <c r="C21" i="43"/>
  <c r="D21" s="1"/>
  <c r="P20" i="42" s="1"/>
  <c r="D31" i="45"/>
  <c r="H31" i="99" s="1"/>
  <c r="N13" i="7"/>
  <c r="H13" i="54" s="1"/>
  <c r="Y15" i="37"/>
  <c r="C15" i="43" s="1"/>
  <c r="Y20" i="37"/>
  <c r="C20" i="43" s="1"/>
  <c r="Y24" i="37"/>
  <c r="C24" i="43" s="1"/>
  <c r="G28" i="54"/>
  <c r="Y19" i="37"/>
  <c r="C19" i="43" s="1"/>
  <c r="H26" i="54"/>
  <c r="Y6" i="37"/>
  <c r="Y7"/>
  <c r="C7" i="43" s="1"/>
  <c r="L34" i="7"/>
  <c r="Y22" i="37"/>
  <c r="C22" i="43" s="1"/>
  <c r="L10" i="37"/>
  <c r="G13" i="55"/>
  <c r="I13" s="1"/>
  <c r="J13" s="1"/>
  <c r="F13" i="95" s="1"/>
  <c r="L13" s="1"/>
  <c r="C13" i="45"/>
  <c r="D13" i="95"/>
  <c r="J13" s="1"/>
  <c r="G12" i="54"/>
  <c r="E15" i="74"/>
  <c r="H15" s="1"/>
  <c r="E15" i="55"/>
  <c r="H15" s="1"/>
  <c r="C16" i="45"/>
  <c r="K37" i="7"/>
  <c r="L24" i="70"/>
  <c r="B24" i="71" s="1"/>
  <c r="L5" i="37"/>
  <c r="B5" i="43" s="1"/>
  <c r="L20" i="37"/>
  <c r="B20" i="43" s="1"/>
  <c r="C20" i="45" s="1"/>
  <c r="K19" i="54" s="1"/>
  <c r="L22" i="37"/>
  <c r="B22" i="43" s="1"/>
  <c r="D42" i="95"/>
  <c r="B15" i="43"/>
  <c r="E22" i="55"/>
  <c r="Y25" i="37"/>
  <c r="C25" i="43" s="1"/>
  <c r="L14" i="37"/>
  <c r="E16" i="74"/>
  <c r="H16" s="1"/>
  <c r="E16" i="55"/>
  <c r="H16" s="1"/>
  <c r="D16" i="95"/>
  <c r="J16" s="1"/>
  <c r="G15" i="54"/>
  <c r="G27" s="1"/>
  <c r="B16" i="45"/>
  <c r="I16" i="99" s="1"/>
  <c r="K16" s="1"/>
  <c r="E27" i="74"/>
  <c r="E27" i="55"/>
  <c r="N12" i="72"/>
  <c r="B13" i="73"/>
  <c r="D13" i="97" s="1"/>
  <c r="J13" s="1"/>
  <c r="C36" i="71"/>
  <c r="L18" i="70"/>
  <c r="B18" i="71" s="1"/>
  <c r="C18" i="73" s="1"/>
  <c r="L11" i="37"/>
  <c r="B11" i="43" s="1"/>
  <c r="C11" i="45" s="1"/>
  <c r="K10" i="54" s="1"/>
  <c r="L10" s="1"/>
  <c r="L5" i="70"/>
  <c r="B5" i="71" s="1"/>
  <c r="C35" i="74"/>
  <c r="B13" i="45"/>
  <c r="I13" i="99" s="1"/>
  <c r="K13" s="1"/>
  <c r="N33" i="42"/>
  <c r="L22" i="70"/>
  <c r="B22" i="71" s="1"/>
  <c r="C22" i="73" s="1"/>
  <c r="E22" s="1"/>
  <c r="Y5" i="70"/>
  <c r="C5" i="71" s="1"/>
  <c r="C34" s="1"/>
  <c r="L18" i="37"/>
  <c r="B18" i="43" s="1"/>
  <c r="C18" i="45" s="1"/>
  <c r="E25" i="55"/>
  <c r="E25" i="74"/>
  <c r="E24"/>
  <c r="E24" i="55"/>
  <c r="N6" i="72"/>
  <c r="B7" i="73"/>
  <c r="D7" i="97" s="1"/>
  <c r="J7" s="1"/>
  <c r="N10" i="72"/>
  <c r="B11" i="73"/>
  <c r="D11" i="97" s="1"/>
  <c r="J11" s="1"/>
  <c r="C15" i="73"/>
  <c r="D15" s="1"/>
  <c r="F15" s="1"/>
  <c r="L17" i="37"/>
  <c r="F30" i="71"/>
  <c r="G30" s="1"/>
  <c r="B30" i="43"/>
  <c r="C30" i="45" s="1"/>
  <c r="C17" i="43"/>
  <c r="E18" i="74"/>
  <c r="H18" s="1"/>
  <c r="E18" i="55"/>
  <c r="H18" s="1"/>
  <c r="B6" i="73"/>
  <c r="L33" i="72"/>
  <c r="N5"/>
  <c r="E14" i="74"/>
  <c r="E14" i="55"/>
  <c r="D7" i="95"/>
  <c r="J7" s="1"/>
  <c r="G6" i="54"/>
  <c r="B7" i="45"/>
  <c r="I7" i="99" s="1"/>
  <c r="K7" s="1"/>
  <c r="E5" i="55"/>
  <c r="H5" s="1"/>
  <c r="E5" i="74"/>
  <c r="H5" s="1"/>
  <c r="E6"/>
  <c r="H6" s="1"/>
  <c r="E6" i="55"/>
  <c r="H6" s="1"/>
  <c r="F21" i="97"/>
  <c r="M38" i="99"/>
  <c r="D28" i="71"/>
  <c r="B28" i="74" s="1"/>
  <c r="E38" i="99"/>
  <c r="N40" i="42"/>
  <c r="L24" i="37"/>
  <c r="B24" i="43" s="1"/>
  <c r="C24" i="45" s="1"/>
  <c r="E24" s="1"/>
  <c r="E34" i="96"/>
  <c r="H27" i="54"/>
  <c r="F13" i="43"/>
  <c r="C7" i="73"/>
  <c r="F7" i="97" s="1"/>
  <c r="M37" i="99"/>
  <c r="D37" i="7"/>
  <c r="D36"/>
  <c r="F37"/>
  <c r="F36"/>
  <c r="H37"/>
  <c r="H36"/>
  <c r="J37"/>
  <c r="J36"/>
  <c r="C13" i="73"/>
  <c r="F9" i="71"/>
  <c r="G6" i="74"/>
  <c r="E13" i="43"/>
  <c r="Y25" i="70"/>
  <c r="C25" i="71" s="1"/>
  <c r="C7" i="45"/>
  <c r="E24" i="71"/>
  <c r="D21" i="45"/>
  <c r="F21" s="1"/>
  <c r="D13" i="43"/>
  <c r="P12" i="42" s="1"/>
  <c r="G6" i="55"/>
  <c r="G28" i="73"/>
  <c r="F13" i="71"/>
  <c r="D16"/>
  <c r="B16" i="74" s="1"/>
  <c r="C31" i="43"/>
  <c r="D31" s="1"/>
  <c r="B28"/>
  <c r="C27"/>
  <c r="C16"/>
  <c r="F16" s="1"/>
  <c r="C9"/>
  <c r="C8"/>
  <c r="D31" i="97"/>
  <c r="H31" i="74"/>
  <c r="G31" i="45"/>
  <c r="E31"/>
  <c r="G31" i="55"/>
  <c r="I31" s="1"/>
  <c r="E30" i="47"/>
  <c r="H31" i="55"/>
  <c r="F28" i="97"/>
  <c r="C10" i="73"/>
  <c r="F10" i="97" s="1"/>
  <c r="E13" i="71"/>
  <c r="F16"/>
  <c r="G17" i="74"/>
  <c r="I17" s="1"/>
  <c r="J17" s="1"/>
  <c r="C17" i="73"/>
  <c r="E20" i="47"/>
  <c r="D34"/>
  <c r="N34" i="42"/>
  <c r="E24" i="47"/>
  <c r="B25" i="73"/>
  <c r="N24" i="72"/>
  <c r="N41" i="42"/>
  <c r="E19" i="55"/>
  <c r="N35" i="42"/>
  <c r="E19" i="74"/>
  <c r="L34" i="72"/>
  <c r="B19" i="73"/>
  <c r="L35" i="72"/>
  <c r="N18"/>
  <c r="B25" i="45"/>
  <c r="D25" i="95"/>
  <c r="L19" i="70"/>
  <c r="B19" i="71" s="1"/>
  <c r="D28" i="73"/>
  <c r="F28" s="1"/>
  <c r="L19" i="37"/>
  <c r="D21" i="71"/>
  <c r="B21" i="74" s="1"/>
  <c r="D17" i="71"/>
  <c r="B17" i="74" s="1"/>
  <c r="F17" i="71"/>
  <c r="E17"/>
  <c r="C30" i="54"/>
  <c r="C27"/>
  <c r="C28"/>
  <c r="C29"/>
  <c r="G14" i="99"/>
  <c r="E35"/>
  <c r="E34"/>
  <c r="E36"/>
  <c r="G23" i="73"/>
  <c r="E23"/>
  <c r="F23" i="97"/>
  <c r="I27" i="99"/>
  <c r="F23" i="71"/>
  <c r="E23"/>
  <c r="D23"/>
  <c r="B23" i="74" s="1"/>
  <c r="G8"/>
  <c r="I8" s="1"/>
  <c r="I5" i="99"/>
  <c r="I34" i="96"/>
  <c r="H11" i="74"/>
  <c r="H7" i="55"/>
  <c r="G25" i="54"/>
  <c r="G30" i="73"/>
  <c r="F30" i="97"/>
  <c r="E30" i="54"/>
  <c r="E25"/>
  <c r="H8" i="55"/>
  <c r="C9" i="73"/>
  <c r="D9" i="71"/>
  <c r="B9" i="74" s="1"/>
  <c r="E9" i="71"/>
  <c r="G9" i="74"/>
  <c r="I9" s="1"/>
  <c r="M35" i="99"/>
  <c r="M34"/>
  <c r="C26" i="73"/>
  <c r="D26" i="71"/>
  <c r="B26" i="74" s="1"/>
  <c r="G7" i="73"/>
  <c r="H4" i="54"/>
  <c r="D23" i="73"/>
  <c r="H9" i="74"/>
  <c r="H8"/>
  <c r="K15" i="99"/>
  <c r="H10" i="55"/>
  <c r="D29" i="73"/>
  <c r="E16" i="45" l="1"/>
  <c r="F11" i="71"/>
  <c r="I36" i="99"/>
  <c r="E28" i="71"/>
  <c r="G28" s="1"/>
  <c r="D13" i="73"/>
  <c r="H13" s="1"/>
  <c r="E10" i="71"/>
  <c r="E31"/>
  <c r="F31"/>
  <c r="G31" s="1"/>
  <c r="D24"/>
  <c r="B24" i="74" s="1"/>
  <c r="E7" i="43"/>
  <c r="C31" i="73"/>
  <c r="G31" s="1"/>
  <c r="C34" i="43"/>
  <c r="D13" i="71"/>
  <c r="B13" i="74" s="1"/>
  <c r="D31" i="71"/>
  <c r="B31" i="74" s="1"/>
  <c r="I7"/>
  <c r="I10"/>
  <c r="E30" i="97"/>
  <c r="H30" i="73"/>
  <c r="F11" i="43"/>
  <c r="E30" i="73"/>
  <c r="E8" i="71"/>
  <c r="E11"/>
  <c r="E15"/>
  <c r="G15" s="1"/>
  <c r="D29"/>
  <c r="B29" i="74" s="1"/>
  <c r="D11" i="71"/>
  <c r="B11" i="74" s="1"/>
  <c r="E7" i="71"/>
  <c r="E11" i="45"/>
  <c r="D27" i="71"/>
  <c r="B27" i="74" s="1"/>
  <c r="K20" i="54"/>
  <c r="E27" i="71"/>
  <c r="G12" i="74"/>
  <c r="I12" s="1"/>
  <c r="J12" s="1"/>
  <c r="I13" i="95"/>
  <c r="H7" i="74"/>
  <c r="F30" i="73"/>
  <c r="E21" i="71"/>
  <c r="G21" s="1"/>
  <c r="D20"/>
  <c r="B20" i="74" s="1"/>
  <c r="E21" i="43"/>
  <c r="F22"/>
  <c r="E26" i="71"/>
  <c r="G26" s="1"/>
  <c r="F12" i="73"/>
  <c r="H10" i="74"/>
  <c r="F20" i="97"/>
  <c r="F12"/>
  <c r="E19" i="71"/>
  <c r="F29"/>
  <c r="G29" s="1"/>
  <c r="F21" i="43"/>
  <c r="E25" i="71"/>
  <c r="D12"/>
  <c r="B12" i="74" s="1"/>
  <c r="D12" s="1"/>
  <c r="D15" i="71"/>
  <c r="E12"/>
  <c r="G12" s="1"/>
  <c r="F20"/>
  <c r="G20" s="1"/>
  <c r="G26" i="54"/>
  <c r="G29" i="73"/>
  <c r="N33" i="7"/>
  <c r="E12" i="97"/>
  <c r="H12" s="1"/>
  <c r="D6" i="71"/>
  <c r="B6" i="74" s="1"/>
  <c r="E6" i="71"/>
  <c r="G6" s="1"/>
  <c r="F21"/>
  <c r="F27"/>
  <c r="G27" s="1"/>
  <c r="D21" i="73"/>
  <c r="E21" i="97" s="1"/>
  <c r="K5" i="54"/>
  <c r="L5" s="1"/>
  <c r="E13" i="45"/>
  <c r="F24" i="71"/>
  <c r="F36" s="1"/>
  <c r="D11" i="45"/>
  <c r="F11" s="1"/>
  <c r="F29" i="97"/>
  <c r="G15" i="73"/>
  <c r="F7" i="71"/>
  <c r="G7" s="1"/>
  <c r="H21" i="73"/>
  <c r="C8"/>
  <c r="F8" i="97" s="1"/>
  <c r="F8" i="71"/>
  <c r="G12" i="73"/>
  <c r="F8" i="43"/>
  <c r="C16" i="73"/>
  <c r="D16" s="1"/>
  <c r="F16" s="1"/>
  <c r="E6" i="45"/>
  <c r="G11"/>
  <c r="D6"/>
  <c r="H6" s="1"/>
  <c r="H15" i="73"/>
  <c r="G20"/>
  <c r="E12"/>
  <c r="D20"/>
  <c r="H20" s="1"/>
  <c r="E16" i="71"/>
  <c r="G11" i="55"/>
  <c r="I11" s="1"/>
  <c r="J11" s="1"/>
  <c r="F11" i="95" s="1"/>
  <c r="I11" s="1"/>
  <c r="C12" i="45"/>
  <c r="D12" s="1"/>
  <c r="F12" s="1"/>
  <c r="F6" i="97"/>
  <c r="L6" s="1"/>
  <c r="D14" i="71"/>
  <c r="B14" i="74" s="1"/>
  <c r="C11" i="73"/>
  <c r="D11" s="1"/>
  <c r="H11" s="1"/>
  <c r="B35" i="71"/>
  <c r="F15" i="43"/>
  <c r="G13"/>
  <c r="E18"/>
  <c r="G12" i="55"/>
  <c r="I12" s="1"/>
  <c r="J12" s="1"/>
  <c r="F12" i="95" s="1"/>
  <c r="I12" s="1"/>
  <c r="E12" i="43"/>
  <c r="F12"/>
  <c r="G18" i="55"/>
  <c r="I18" s="1"/>
  <c r="J18" s="1"/>
  <c r="F18" i="95" s="1"/>
  <c r="L18" s="1"/>
  <c r="F25" i="43"/>
  <c r="F29" i="45"/>
  <c r="E20"/>
  <c r="D7" i="71"/>
  <c r="B7" i="74" s="1"/>
  <c r="E31" i="73"/>
  <c r="I16" i="74"/>
  <c r="J16" s="1"/>
  <c r="D10" i="73"/>
  <c r="F10" s="1"/>
  <c r="I6" i="74"/>
  <c r="E13" i="97"/>
  <c r="H13" s="1"/>
  <c r="F10" i="71"/>
  <c r="G13" i="45"/>
  <c r="F21" i="73"/>
  <c r="H31" i="45"/>
  <c r="F31" i="97"/>
  <c r="E7" i="73"/>
  <c r="J34" i="95"/>
  <c r="I13" i="74"/>
  <c r="J13" s="1"/>
  <c r="F14" i="71"/>
  <c r="E14"/>
  <c r="J6" i="74"/>
  <c r="C14" i="73"/>
  <c r="F13"/>
  <c r="F11"/>
  <c r="G13"/>
  <c r="E5" i="71"/>
  <c r="E35" s="1"/>
  <c r="G9"/>
  <c r="F22"/>
  <c r="D22"/>
  <c r="B22" i="74" s="1"/>
  <c r="D31" i="73"/>
  <c r="H31" s="1"/>
  <c r="C35" i="71"/>
  <c r="D35" i="95"/>
  <c r="F31" i="45"/>
  <c r="G16"/>
  <c r="D34" i="95"/>
  <c r="K12" i="54"/>
  <c r="L12" s="1"/>
  <c r="E20" i="43"/>
  <c r="D20" i="45"/>
  <c r="F20" s="1"/>
  <c r="C36" i="43"/>
  <c r="K14" i="99"/>
  <c r="G21" i="43"/>
  <c r="C6"/>
  <c r="E6" s="1"/>
  <c r="D24" i="45"/>
  <c r="K15" i="54"/>
  <c r="L15" s="1"/>
  <c r="D36" i="95"/>
  <c r="B10" i="43"/>
  <c r="F10" s="1"/>
  <c r="C13" i="55"/>
  <c r="D13" s="1"/>
  <c r="E13" i="95" s="1"/>
  <c r="D21" i="74"/>
  <c r="E31" i="43"/>
  <c r="D16" i="45"/>
  <c r="H16" s="1"/>
  <c r="B36"/>
  <c r="B14" i="43"/>
  <c r="F14" s="1"/>
  <c r="G30" i="54"/>
  <c r="D18" i="73"/>
  <c r="G18"/>
  <c r="F18" i="97"/>
  <c r="I18" s="1"/>
  <c r="E18" i="73"/>
  <c r="H21" i="99"/>
  <c r="D9" i="43"/>
  <c r="C9" i="55" s="1"/>
  <c r="D9" s="1"/>
  <c r="G22" i="73"/>
  <c r="D18" i="71"/>
  <c r="B18" i="74" s="1"/>
  <c r="B36" i="43"/>
  <c r="D22" i="73"/>
  <c r="E22" i="97" s="1"/>
  <c r="F5" i="43"/>
  <c r="G5" i="74"/>
  <c r="G18"/>
  <c r="I18" s="1"/>
  <c r="J18" s="1"/>
  <c r="F14" i="97"/>
  <c r="L14" s="1"/>
  <c r="F22"/>
  <c r="D11" i="43"/>
  <c r="P10" i="42" s="1"/>
  <c r="E15" i="43"/>
  <c r="F18"/>
  <c r="E22" i="71"/>
  <c r="D5"/>
  <c r="K23" i="54"/>
  <c r="D18" i="43"/>
  <c r="F18" i="71"/>
  <c r="D13" i="45"/>
  <c r="C15"/>
  <c r="G15" i="55"/>
  <c r="I15" s="1"/>
  <c r="J15" s="1"/>
  <c r="F15" i="95" s="1"/>
  <c r="L15" s="1"/>
  <c r="C24" i="73"/>
  <c r="B36" i="71"/>
  <c r="C21" i="55"/>
  <c r="D21" s="1"/>
  <c r="E21" i="95" s="1"/>
  <c r="G16" i="71"/>
  <c r="C35" i="43"/>
  <c r="I6" i="55"/>
  <c r="J6" s="1"/>
  <c r="F6" i="95" s="1"/>
  <c r="L6" s="1"/>
  <c r="B34" i="71"/>
  <c r="I16" i="55"/>
  <c r="J16" s="1"/>
  <c r="F16" i="95" s="1"/>
  <c r="L16" s="1"/>
  <c r="D7" i="45"/>
  <c r="H7" s="1"/>
  <c r="D15" i="43"/>
  <c r="C5" i="73"/>
  <c r="C34" s="1"/>
  <c r="E18" i="71"/>
  <c r="F5"/>
  <c r="F35" s="1"/>
  <c r="I15" i="74"/>
  <c r="J15" s="1"/>
  <c r="E34"/>
  <c r="H14"/>
  <c r="H34" s="1"/>
  <c r="G5" i="55"/>
  <c r="I5" s="1"/>
  <c r="J5" s="1"/>
  <c r="F5" i="95" s="1"/>
  <c r="C5" i="45"/>
  <c r="G18"/>
  <c r="E18"/>
  <c r="D18"/>
  <c r="H14" i="55"/>
  <c r="H34" s="1"/>
  <c r="E34"/>
  <c r="E6" i="73"/>
  <c r="D6" i="97"/>
  <c r="J6" s="1"/>
  <c r="B34" i="73"/>
  <c r="D6"/>
  <c r="B17" i="43"/>
  <c r="E36" i="74"/>
  <c r="E35"/>
  <c r="E36" i="55"/>
  <c r="E35"/>
  <c r="C12"/>
  <c r="D12" s="1"/>
  <c r="B35" i="45"/>
  <c r="E9" i="43"/>
  <c r="G9" i="45"/>
  <c r="E15" i="97"/>
  <c r="H15" s="1"/>
  <c r="D30" i="43"/>
  <c r="P29" i="42" s="1"/>
  <c r="E5" i="43"/>
  <c r="D5"/>
  <c r="K17" i="54"/>
  <c r="L17" s="1"/>
  <c r="F15" i="97"/>
  <c r="L15" s="1"/>
  <c r="H12" i="45"/>
  <c r="E9"/>
  <c r="F30" i="43"/>
  <c r="D30" i="45"/>
  <c r="E30"/>
  <c r="G11" i="73"/>
  <c r="E15"/>
  <c r="D22" i="43"/>
  <c r="P21" i="42" s="1"/>
  <c r="D9" i="45"/>
  <c r="H9" i="99" s="1"/>
  <c r="J9" s="1"/>
  <c r="F11" i="97"/>
  <c r="I11" s="1"/>
  <c r="B34" i="45"/>
  <c r="G9" i="55"/>
  <c r="I9" s="1"/>
  <c r="J9" s="1"/>
  <c r="F9" i="95" s="1"/>
  <c r="I9" s="1"/>
  <c r="F13" i="97"/>
  <c r="I13" s="1"/>
  <c r="G11" i="71"/>
  <c r="E13" i="73"/>
  <c r="E30" i="43"/>
  <c r="B35"/>
  <c r="D7" i="73"/>
  <c r="N33" i="72"/>
  <c r="I14" i="74"/>
  <c r="E10" i="73"/>
  <c r="E36" i="71"/>
  <c r="D25" i="43"/>
  <c r="P24" i="42" s="1"/>
  <c r="G7" i="45"/>
  <c r="E26" i="43"/>
  <c r="F31"/>
  <c r="E11"/>
  <c r="G11" s="1"/>
  <c r="F25" i="71"/>
  <c r="D25"/>
  <c r="B25" i="74" s="1"/>
  <c r="G10" i="73"/>
  <c r="H16"/>
  <c r="G13" i="71"/>
  <c r="C26" i="45"/>
  <c r="D26" s="1"/>
  <c r="D13" i="74"/>
  <c r="P11" i="42"/>
  <c r="D22" i="74"/>
  <c r="K6" i="54"/>
  <c r="L6" s="1"/>
  <c r="E7" i="45"/>
  <c r="E27" i="43"/>
  <c r="C25" i="45"/>
  <c r="D25" s="1"/>
  <c r="E25" i="43"/>
  <c r="F26"/>
  <c r="F27"/>
  <c r="C23" i="45"/>
  <c r="E23" i="43"/>
  <c r="D23"/>
  <c r="E29"/>
  <c r="F29"/>
  <c r="D29"/>
  <c r="D16"/>
  <c r="E16"/>
  <c r="G16" s="1"/>
  <c r="F20"/>
  <c r="D20"/>
  <c r="C27" i="45"/>
  <c r="D27" i="43"/>
  <c r="C28" i="45"/>
  <c r="D28" i="43"/>
  <c r="E28"/>
  <c r="F28"/>
  <c r="F7"/>
  <c r="G7" s="1"/>
  <c r="D7"/>
  <c r="F19" i="71"/>
  <c r="F23" i="43"/>
  <c r="D48" i="95"/>
  <c r="B19" i="43"/>
  <c r="D19" s="1"/>
  <c r="P18" i="42" s="1"/>
  <c r="I25" i="99"/>
  <c r="D8" i="43"/>
  <c r="G8" i="55"/>
  <c r="I8" s="1"/>
  <c r="J8" s="1"/>
  <c r="F8" i="95" s="1"/>
  <c r="E8" i="43"/>
  <c r="C8" i="45"/>
  <c r="C22"/>
  <c r="E22" i="43"/>
  <c r="G22" s="1"/>
  <c r="E24"/>
  <c r="D24"/>
  <c r="F24"/>
  <c r="F9"/>
  <c r="J31" i="99"/>
  <c r="J31" i="74"/>
  <c r="F31" i="73"/>
  <c r="J31" i="55"/>
  <c r="C31"/>
  <c r="P30" i="42"/>
  <c r="J9" i="74"/>
  <c r="D19" i="71"/>
  <c r="B19" i="74" s="1"/>
  <c r="G17" i="73"/>
  <c r="D17"/>
  <c r="E17"/>
  <c r="F17" i="97"/>
  <c r="E34" i="47"/>
  <c r="E35"/>
  <c r="H28" i="73"/>
  <c r="D25" i="97"/>
  <c r="C19" i="73"/>
  <c r="D19" s="1"/>
  <c r="N35" i="72"/>
  <c r="N34"/>
  <c r="D19" i="97"/>
  <c r="B35" i="73"/>
  <c r="B36"/>
  <c r="E27"/>
  <c r="G27"/>
  <c r="F27" i="97"/>
  <c r="D27" i="73"/>
  <c r="E28" i="97"/>
  <c r="I12"/>
  <c r="L12"/>
  <c r="J7" i="55"/>
  <c r="F7" i="95" s="1"/>
  <c r="L7" s="1"/>
  <c r="J11" i="74"/>
  <c r="G17" i="71"/>
  <c r="G34" i="99"/>
  <c r="L10" i="97"/>
  <c r="I10"/>
  <c r="E9" i="73"/>
  <c r="G9"/>
  <c r="F9" i="97"/>
  <c r="D9" i="73"/>
  <c r="G8"/>
  <c r="D8"/>
  <c r="D26" i="74"/>
  <c r="C26" i="55"/>
  <c r="D26" s="1"/>
  <c r="F29" i="73"/>
  <c r="H29"/>
  <c r="E29" i="97"/>
  <c r="H25" i="54"/>
  <c r="E26" i="73"/>
  <c r="G26"/>
  <c r="F26" i="97"/>
  <c r="D26" i="73"/>
  <c r="P8" i="42"/>
  <c r="J13" i="96"/>
  <c r="E25" i="73"/>
  <c r="G25"/>
  <c r="F25" i="97"/>
  <c r="D25" i="73"/>
  <c r="H23"/>
  <c r="F23"/>
  <c r="E23" i="97"/>
  <c r="K12"/>
  <c r="I35" i="99"/>
  <c r="I34"/>
  <c r="K5"/>
  <c r="J8" i="74"/>
  <c r="G10" i="71"/>
  <c r="G23"/>
  <c r="I7" i="97"/>
  <c r="L7"/>
  <c r="G24" i="71" l="1"/>
  <c r="G36" s="1"/>
  <c r="G25"/>
  <c r="K11" i="54"/>
  <c r="L11" s="1"/>
  <c r="G12" i="45"/>
  <c r="H12" i="99"/>
  <c r="J12" s="1"/>
  <c r="D36" i="71"/>
  <c r="B15" i="74"/>
  <c r="D14" i="43"/>
  <c r="E12" i="45"/>
  <c r="G22" i="71"/>
  <c r="G12" i="43"/>
  <c r="D34" i="71"/>
  <c r="B5" i="74"/>
  <c r="J10"/>
  <c r="J7"/>
  <c r="H11" i="45"/>
  <c r="G15" i="43"/>
  <c r="G8" i="71"/>
  <c r="H6" i="99"/>
  <c r="J6" s="1"/>
  <c r="L12" i="95"/>
  <c r="H11" i="99"/>
  <c r="J11" s="1"/>
  <c r="L11" i="97"/>
  <c r="E8" i="73"/>
  <c r="I15" i="97"/>
  <c r="G15" s="1"/>
  <c r="M15" s="1"/>
  <c r="G8" i="43"/>
  <c r="G16" i="73"/>
  <c r="E16" i="97"/>
  <c r="F6" i="45"/>
  <c r="G19" i="71"/>
  <c r="F16" i="97"/>
  <c r="I16" s="1"/>
  <c r="E16" i="73"/>
  <c r="K15" i="97"/>
  <c r="L13"/>
  <c r="B34" i="43"/>
  <c r="F20" i="73"/>
  <c r="E11" i="97"/>
  <c r="K11" s="1"/>
  <c r="K13"/>
  <c r="L18"/>
  <c r="G20" i="43"/>
  <c r="G25"/>
  <c r="E20" i="97"/>
  <c r="E10"/>
  <c r="K10" s="1"/>
  <c r="E11" i="73"/>
  <c r="H10"/>
  <c r="I6" i="97"/>
  <c r="D6" i="43"/>
  <c r="P5" i="42" s="1"/>
  <c r="G18" i="43"/>
  <c r="F34"/>
  <c r="G31"/>
  <c r="G9"/>
  <c r="D30" i="74"/>
  <c r="D25"/>
  <c r="C30" i="55"/>
  <c r="D30" s="1"/>
  <c r="E30" i="95" s="1"/>
  <c r="J12" i="96"/>
  <c r="K12" s="1"/>
  <c r="D10" i="43"/>
  <c r="P9" i="42" s="1"/>
  <c r="I12" i="54"/>
  <c r="J12" s="1"/>
  <c r="E31" i="97"/>
  <c r="F6" i="43"/>
  <c r="G6" s="1"/>
  <c r="G14" i="71"/>
  <c r="F34"/>
  <c r="E14" i="43"/>
  <c r="G14" s="1"/>
  <c r="G14" i="55"/>
  <c r="I14" s="1"/>
  <c r="J14" s="1"/>
  <c r="F14" i="95" s="1"/>
  <c r="C14" i="45"/>
  <c r="G14" s="1"/>
  <c r="D14" i="73"/>
  <c r="E14"/>
  <c r="G14"/>
  <c r="E34" i="71"/>
  <c r="I14" i="97"/>
  <c r="H10"/>
  <c r="G10" s="1"/>
  <c r="M10" s="1"/>
  <c r="D35" i="71"/>
  <c r="H20" i="99"/>
  <c r="F9" i="45"/>
  <c r="D9" i="74"/>
  <c r="I16" i="95"/>
  <c r="I11" i="54"/>
  <c r="J11" s="1"/>
  <c r="C10" i="45"/>
  <c r="G10" i="55"/>
  <c r="I10" s="1"/>
  <c r="J10" s="1"/>
  <c r="F10" i="95" s="1"/>
  <c r="I10" s="1"/>
  <c r="H24" i="99"/>
  <c r="F24" i="45"/>
  <c r="C25" i="55"/>
  <c r="D25" s="1"/>
  <c r="G27" i="43"/>
  <c r="I20" i="54"/>
  <c r="I15" i="95"/>
  <c r="F19" i="43"/>
  <c r="H16" i="99"/>
  <c r="J16" s="1"/>
  <c r="F16" i="45"/>
  <c r="E10" i="43"/>
  <c r="G10" s="1"/>
  <c r="F7" i="45"/>
  <c r="H7" i="99"/>
  <c r="J7" s="1"/>
  <c r="F13" i="45"/>
  <c r="H13"/>
  <c r="H13" i="99"/>
  <c r="J13" s="1"/>
  <c r="C15" i="55"/>
  <c r="D15" s="1"/>
  <c r="D15" i="74"/>
  <c r="P14" i="42"/>
  <c r="G15" i="45"/>
  <c r="K14" i="54"/>
  <c r="L14" s="1"/>
  <c r="D15" i="45"/>
  <c r="E15"/>
  <c r="C11" i="55"/>
  <c r="D11" s="1"/>
  <c r="D11" i="74"/>
  <c r="H22" i="73"/>
  <c r="F22"/>
  <c r="H18"/>
  <c r="E18" i="97"/>
  <c r="F18" i="73"/>
  <c r="H9" i="45"/>
  <c r="G5" i="71"/>
  <c r="D5" i="73"/>
  <c r="G5"/>
  <c r="G34" s="1"/>
  <c r="F5" i="97"/>
  <c r="G24" i="73"/>
  <c r="E24"/>
  <c r="D24"/>
  <c r="F24" i="97"/>
  <c r="C18" i="55"/>
  <c r="D18" s="1"/>
  <c r="D18" i="74"/>
  <c r="P17" i="42"/>
  <c r="I5" i="74"/>
  <c r="J5" s="1"/>
  <c r="G34"/>
  <c r="E26" i="45"/>
  <c r="I6" i="95"/>
  <c r="E5" i="73"/>
  <c r="G18" i="71"/>
  <c r="E6" i="97"/>
  <c r="F6" i="73"/>
  <c r="H6"/>
  <c r="J14" i="74"/>
  <c r="F30" i="45"/>
  <c r="H30" i="99"/>
  <c r="P4" i="42"/>
  <c r="C5" i="55"/>
  <c r="D5" s="1"/>
  <c r="D5" i="74"/>
  <c r="P13" i="42"/>
  <c r="C14" i="55"/>
  <c r="D14" s="1"/>
  <c r="C17" i="45"/>
  <c r="G17" i="55"/>
  <c r="I17" s="1"/>
  <c r="J17" s="1"/>
  <c r="F17" i="95" s="1"/>
  <c r="D17" i="43"/>
  <c r="E17"/>
  <c r="F17"/>
  <c r="H18" i="99"/>
  <c r="J18" s="1"/>
  <c r="H18" i="45"/>
  <c r="F18"/>
  <c r="G30" i="43"/>
  <c r="E12" i="95"/>
  <c r="K12" s="1"/>
  <c r="C22" i="55"/>
  <c r="D22" s="1"/>
  <c r="E7" i="97"/>
  <c r="F7" i="73"/>
  <c r="H7"/>
  <c r="E5" i="45"/>
  <c r="D5"/>
  <c r="K4" i="54"/>
  <c r="G5" i="45"/>
  <c r="C19"/>
  <c r="E19" s="1"/>
  <c r="E25"/>
  <c r="I18" i="95"/>
  <c r="G5" i="43"/>
  <c r="E19"/>
  <c r="G26"/>
  <c r="G29"/>
  <c r="I7" i="95"/>
  <c r="L11"/>
  <c r="L8"/>
  <c r="I8"/>
  <c r="P23" i="42"/>
  <c r="D36" i="43"/>
  <c r="C24" i="55"/>
  <c r="E8" i="45"/>
  <c r="K7" i="54"/>
  <c r="G8" i="45"/>
  <c r="D8"/>
  <c r="E28"/>
  <c r="D28"/>
  <c r="E27"/>
  <c r="D27"/>
  <c r="P15" i="42"/>
  <c r="C16" i="55"/>
  <c r="D16" s="1"/>
  <c r="D16" i="74"/>
  <c r="P22" i="42"/>
  <c r="D23" i="74"/>
  <c r="C23" i="55"/>
  <c r="D23" s="1"/>
  <c r="K22" i="54"/>
  <c r="K28" s="1"/>
  <c r="E23" i="45"/>
  <c r="D23"/>
  <c r="G28" i="43"/>
  <c r="F36"/>
  <c r="F35"/>
  <c r="G24"/>
  <c r="G36" s="1"/>
  <c r="E36"/>
  <c r="E35"/>
  <c r="D22" i="45"/>
  <c r="K21" i="54"/>
  <c r="E22" i="45"/>
  <c r="P7" i="42"/>
  <c r="D8" i="74"/>
  <c r="C8" i="55"/>
  <c r="D8" s="1"/>
  <c r="C7"/>
  <c r="D7" s="1"/>
  <c r="D7" i="74"/>
  <c r="P6" i="42"/>
  <c r="C28" i="55"/>
  <c r="D28" s="1"/>
  <c r="E28" i="95" s="1"/>
  <c r="D28" i="74"/>
  <c r="P27" i="42"/>
  <c r="C27" i="55"/>
  <c r="D27" s="1"/>
  <c r="E27" i="95" s="1"/>
  <c r="D27" i="74"/>
  <c r="P26" i="42"/>
  <c r="P19"/>
  <c r="D20" i="74"/>
  <c r="C20" i="55"/>
  <c r="D20" s="1"/>
  <c r="C29"/>
  <c r="D29" s="1"/>
  <c r="E29" i="95" s="1"/>
  <c r="D29" i="74"/>
  <c r="P28" i="42"/>
  <c r="G23" i="43"/>
  <c r="D31" i="74"/>
  <c r="F31" i="95"/>
  <c r="D31" i="55"/>
  <c r="I17" i="97"/>
  <c r="L17"/>
  <c r="H17" i="73"/>
  <c r="F17"/>
  <c r="E17" i="97"/>
  <c r="G12"/>
  <c r="M12" s="1"/>
  <c r="G13"/>
  <c r="M13" s="1"/>
  <c r="F27" i="73"/>
  <c r="H27"/>
  <c r="E27" i="97"/>
  <c r="H19" i="73"/>
  <c r="F19"/>
  <c r="E19" i="97"/>
  <c r="G19" i="73"/>
  <c r="F19" i="97"/>
  <c r="E19" i="73"/>
  <c r="C35"/>
  <c r="C36"/>
  <c r="C19" i="55"/>
  <c r="D19" s="1"/>
  <c r="D19" i="74"/>
  <c r="H13" i="95"/>
  <c r="G13" s="1"/>
  <c r="K13"/>
  <c r="F26" i="73"/>
  <c r="H26"/>
  <c r="E26" i="97"/>
  <c r="H8" i="73"/>
  <c r="F8"/>
  <c r="E8" i="97"/>
  <c r="K34" i="99"/>
  <c r="M13" i="96"/>
  <c r="K13"/>
  <c r="E9" i="95"/>
  <c r="H9" s="1"/>
  <c r="G9" s="1"/>
  <c r="J9" i="96"/>
  <c r="I8" i="54"/>
  <c r="J8" s="1"/>
  <c r="L9" i="97"/>
  <c r="I9"/>
  <c r="F25" i="73"/>
  <c r="H25"/>
  <c r="E25" i="97"/>
  <c r="H9" i="73"/>
  <c r="F9"/>
  <c r="E9" i="97"/>
  <c r="F25" i="45"/>
  <c r="H25" i="99"/>
  <c r="F26" i="45"/>
  <c r="H26" i="99"/>
  <c r="E26" i="95"/>
  <c r="L8" i="97"/>
  <c r="I8"/>
  <c r="L16" l="1"/>
  <c r="J34" i="74"/>
  <c r="H16" i="97"/>
  <c r="G16" s="1"/>
  <c r="M16" s="1"/>
  <c r="K16"/>
  <c r="D34" i="73"/>
  <c r="M12" i="96"/>
  <c r="L10" i="95"/>
  <c r="H11" i="97"/>
  <c r="G11" s="1"/>
  <c r="M11" s="1"/>
  <c r="I34" i="74"/>
  <c r="G34" i="71"/>
  <c r="F34" i="95"/>
  <c r="C6" i="55"/>
  <c r="D6" s="1"/>
  <c r="I5" i="54" s="1"/>
  <c r="G38" i="43"/>
  <c r="C10" i="55"/>
  <c r="D10" s="1"/>
  <c r="E10" i="95" s="1"/>
  <c r="H10" s="1"/>
  <c r="G10" s="1"/>
  <c r="D6" i="74"/>
  <c r="E34" i="43"/>
  <c r="D10" i="74"/>
  <c r="D19" i="45"/>
  <c r="F19" s="1"/>
  <c r="E14"/>
  <c r="K13" i="54"/>
  <c r="L13" s="1"/>
  <c r="D14" i="45"/>
  <c r="E14" i="97"/>
  <c r="F14" i="73"/>
  <c r="H14"/>
  <c r="E34"/>
  <c r="K10" i="95"/>
  <c r="G10" i="45"/>
  <c r="G34" s="1"/>
  <c r="K9" i="54"/>
  <c r="L9" s="1"/>
  <c r="E10" i="45"/>
  <c r="D10"/>
  <c r="K18" i="54"/>
  <c r="K29" s="1"/>
  <c r="G19" i="43"/>
  <c r="J34" i="55"/>
  <c r="C36" i="45"/>
  <c r="C34"/>
  <c r="I14" i="95"/>
  <c r="L14"/>
  <c r="F40"/>
  <c r="F24" i="73"/>
  <c r="E24" i="97"/>
  <c r="H24" i="73"/>
  <c r="H36" s="1"/>
  <c r="I17" i="54"/>
  <c r="J17" s="1"/>
  <c r="J18" i="96"/>
  <c r="E18" i="95"/>
  <c r="H18" i="97"/>
  <c r="G18" s="1"/>
  <c r="M18" s="1"/>
  <c r="K18"/>
  <c r="I14" i="54"/>
  <c r="J14" s="1"/>
  <c r="J15" i="96"/>
  <c r="E15" i="95"/>
  <c r="E5" i="97"/>
  <c r="F5" i="73"/>
  <c r="F34" s="1"/>
  <c r="H5"/>
  <c r="H15" i="99"/>
  <c r="J15" s="1"/>
  <c r="F15" i="45"/>
  <c r="H15"/>
  <c r="H12" i="95"/>
  <c r="G12" s="1"/>
  <c r="D36" i="73"/>
  <c r="D35"/>
  <c r="E11" i="95"/>
  <c r="J11" i="96"/>
  <c r="I10" i="54"/>
  <c r="J10" s="1"/>
  <c r="G35" i="71"/>
  <c r="I21" i="54"/>
  <c r="E22" i="95"/>
  <c r="I17"/>
  <c r="L17"/>
  <c r="B34" i="74"/>
  <c r="D14"/>
  <c r="D34" s="1"/>
  <c r="K6" i="97"/>
  <c r="H6"/>
  <c r="G6" s="1"/>
  <c r="M6" s="1"/>
  <c r="F5" i="45"/>
  <c r="H5" i="99"/>
  <c r="J5" s="1"/>
  <c r="H5" i="45"/>
  <c r="K7" i="97"/>
  <c r="H7"/>
  <c r="G7" s="1"/>
  <c r="M7" s="1"/>
  <c r="D17" i="74"/>
  <c r="C17" i="55"/>
  <c r="D17" s="1"/>
  <c r="K25" i="54"/>
  <c r="L4"/>
  <c r="L25" s="1"/>
  <c r="E14" i="95"/>
  <c r="J14" i="96"/>
  <c r="I13" i="54"/>
  <c r="J13" s="1"/>
  <c r="J5" i="96"/>
  <c r="M5" s="1"/>
  <c r="E5" i="95"/>
  <c r="I4" i="54"/>
  <c r="J4" s="1"/>
  <c r="C35" i="45"/>
  <c r="G17" i="43"/>
  <c r="G17" i="45"/>
  <c r="K16" i="54"/>
  <c r="K30" s="1"/>
  <c r="D17" i="45"/>
  <c r="E17"/>
  <c r="P16" i="42"/>
  <c r="F36" i="73"/>
  <c r="I19" i="54"/>
  <c r="E20" i="95"/>
  <c r="H22" i="99"/>
  <c r="F22" i="45"/>
  <c r="H23" i="99"/>
  <c r="F23" i="45"/>
  <c r="J7" i="96"/>
  <c r="I6" i="54"/>
  <c r="J6" s="1"/>
  <c r="E7" i="95"/>
  <c r="I7" i="54"/>
  <c r="J7" s="1"/>
  <c r="J8" i="96"/>
  <c r="E8" i="95"/>
  <c r="I22" i="54"/>
  <c r="E23" i="95"/>
  <c r="E16"/>
  <c r="I15" i="54"/>
  <c r="J16" i="96"/>
  <c r="H27" i="99"/>
  <c r="F27" i="45"/>
  <c r="H28" i="99"/>
  <c r="F28" i="45"/>
  <c r="F8"/>
  <c r="H8"/>
  <c r="H8" i="99"/>
  <c r="L7" i="54"/>
  <c r="D24" i="55"/>
  <c r="C36"/>
  <c r="B36" i="74"/>
  <c r="D24"/>
  <c r="B35"/>
  <c r="J31" i="96"/>
  <c r="E31" i="95"/>
  <c r="H17" i="97"/>
  <c r="G17" s="1"/>
  <c r="M17" s="1"/>
  <c r="K17"/>
  <c r="E19" i="95"/>
  <c r="I18" i="54"/>
  <c r="E36" i="73"/>
  <c r="E35"/>
  <c r="G36"/>
  <c r="G35"/>
  <c r="I19" i="97"/>
  <c r="H19"/>
  <c r="E25" i="95"/>
  <c r="I34"/>
  <c r="K9" i="97"/>
  <c r="H9"/>
  <c r="G9" s="1"/>
  <c r="M9" s="1"/>
  <c r="M9" i="96"/>
  <c r="K9"/>
  <c r="K8" i="97"/>
  <c r="H8"/>
  <c r="D34" i="45" l="1"/>
  <c r="J10" i="96"/>
  <c r="K10" s="1"/>
  <c r="F35" i="73"/>
  <c r="E6" i="95"/>
  <c r="E34" s="1"/>
  <c r="J6" i="96"/>
  <c r="M6" s="1"/>
  <c r="L34" i="95"/>
  <c r="H34" i="73"/>
  <c r="I9" i="54"/>
  <c r="J9" s="1"/>
  <c r="J26" s="1"/>
  <c r="K26"/>
  <c r="E35" i="45"/>
  <c r="E34"/>
  <c r="H19" i="99"/>
  <c r="H14"/>
  <c r="J14" s="1"/>
  <c r="H14" i="45"/>
  <c r="F14"/>
  <c r="D36"/>
  <c r="K14" i="97"/>
  <c r="H14"/>
  <c r="G14" s="1"/>
  <c r="M14" s="1"/>
  <c r="L26" i="54"/>
  <c r="H10" i="99"/>
  <c r="J10" s="1"/>
  <c r="F10" i="45"/>
  <c r="H10"/>
  <c r="L5" i="96"/>
  <c r="H11" i="95"/>
  <c r="G11" s="1"/>
  <c r="K11"/>
  <c r="H15"/>
  <c r="G15" s="1"/>
  <c r="K15"/>
  <c r="K11" i="96"/>
  <c r="M11"/>
  <c r="M10"/>
  <c r="K18"/>
  <c r="M18"/>
  <c r="M15"/>
  <c r="K15"/>
  <c r="H18" i="95"/>
  <c r="G18" s="1"/>
  <c r="K18"/>
  <c r="H35" i="73"/>
  <c r="D35" i="45"/>
  <c r="L16" i="54"/>
  <c r="L27" s="1"/>
  <c r="K27"/>
  <c r="K14" i="95"/>
  <c r="H14"/>
  <c r="G14" s="1"/>
  <c r="H17" i="45"/>
  <c r="H17" i="99"/>
  <c r="J17" s="1"/>
  <c r="F17" i="45"/>
  <c r="F36" s="1"/>
  <c r="M14" i="96"/>
  <c r="K14"/>
  <c r="J17"/>
  <c r="E17" i="95"/>
  <c r="I16" i="54"/>
  <c r="J16" s="1"/>
  <c r="E36" i="45"/>
  <c r="D35" i="74"/>
  <c r="D36"/>
  <c r="J8" i="99"/>
  <c r="J15" i="54"/>
  <c r="K8" i="95"/>
  <c r="H8"/>
  <c r="G8" s="1"/>
  <c r="K7"/>
  <c r="H7"/>
  <c r="G7" s="1"/>
  <c r="K7" i="96"/>
  <c r="M7"/>
  <c r="D36" i="55"/>
  <c r="E24" i="95"/>
  <c r="I23" i="54"/>
  <c r="I29" s="1"/>
  <c r="K16" i="96"/>
  <c r="M16"/>
  <c r="H16" i="95"/>
  <c r="G16" s="1"/>
  <c r="K16"/>
  <c r="K8" i="96"/>
  <c r="M8"/>
  <c r="J5" i="54"/>
  <c r="J25" s="1"/>
  <c r="I25"/>
  <c r="G19" i="97"/>
  <c r="M19" s="1"/>
  <c r="M31" i="96"/>
  <c r="L31"/>
  <c r="H19" i="95"/>
  <c r="G8" i="97"/>
  <c r="H6" i="95" l="1"/>
  <c r="K6" i="96"/>
  <c r="I26" i="54"/>
  <c r="K6" i="95"/>
  <c r="J34" i="96"/>
  <c r="F34" i="45"/>
  <c r="J34" i="99"/>
  <c r="H34" i="45"/>
  <c r="H34" i="99"/>
  <c r="F35" i="45"/>
  <c r="H36" i="99"/>
  <c r="M14" i="95"/>
  <c r="H35" i="99"/>
  <c r="K17" i="96"/>
  <c r="M17"/>
  <c r="K17" i="95"/>
  <c r="H17"/>
  <c r="G17" s="1"/>
  <c r="J27" i="54"/>
  <c r="I27"/>
  <c r="E36" i="95"/>
  <c r="M34" i="96"/>
  <c r="K34"/>
  <c r="K34" i="95"/>
  <c r="I28" i="54"/>
  <c r="I30"/>
  <c r="G6" i="95"/>
  <c r="H34"/>
  <c r="E42"/>
  <c r="E35"/>
  <c r="M8" i="97"/>
  <c r="M35" i="2"/>
  <c r="M34"/>
  <c r="B21" i="95"/>
  <c r="H22" s="1"/>
  <c r="L26" i="41"/>
  <c r="B24" i="95"/>
  <c r="L25" i="41"/>
  <c r="M22" i="7"/>
  <c r="B22" i="95"/>
  <c r="L29" i="41"/>
  <c r="O18" i="2"/>
  <c r="M18" i="7" s="1"/>
  <c r="D30" i="96" l="1"/>
  <c r="E31" s="1"/>
  <c r="B42" i="95"/>
  <c r="B41"/>
  <c r="G34"/>
  <c r="C22"/>
  <c r="K22" s="1"/>
  <c r="H25"/>
  <c r="N18" i="7"/>
  <c r="G19" i="45"/>
  <c r="L18" i="54"/>
  <c r="H19" i="45"/>
  <c r="J18" i="54"/>
  <c r="H23" i="45"/>
  <c r="N22" i="7"/>
  <c r="H22" i="54" s="1"/>
  <c r="G23" i="45"/>
  <c r="L22" i="54"/>
  <c r="J22"/>
  <c r="F25" i="28"/>
  <c r="L25"/>
  <c r="I25"/>
  <c r="D25"/>
  <c r="K25"/>
  <c r="D26" i="96"/>
  <c r="E25" i="28"/>
  <c r="C25"/>
  <c r="B25"/>
  <c r="J25"/>
  <c r="H25"/>
  <c r="G25"/>
  <c r="F26" i="99"/>
  <c r="G26" s="1"/>
  <c r="G26" i="55"/>
  <c r="I26" s="1"/>
  <c r="F26"/>
  <c r="H26" s="1"/>
  <c r="D26" i="28"/>
  <c r="L26"/>
  <c r="G26"/>
  <c r="I26"/>
  <c r="E26"/>
  <c r="H26"/>
  <c r="J26"/>
  <c r="B26"/>
  <c r="F26"/>
  <c r="C26"/>
  <c r="K26"/>
  <c r="F27" i="55"/>
  <c r="H27" s="1"/>
  <c r="D27" i="96"/>
  <c r="G27" i="55"/>
  <c r="I27" s="1"/>
  <c r="F27" i="99"/>
  <c r="G27" s="1"/>
  <c r="B29" i="96"/>
  <c r="P28" i="2"/>
  <c r="M28" i="7"/>
  <c r="P24" i="2"/>
  <c r="B25" i="96"/>
  <c r="B30"/>
  <c r="P29" i="2"/>
  <c r="M29" i="7"/>
  <c r="B22" i="96"/>
  <c r="P21" i="2"/>
  <c r="M21" i="7"/>
  <c r="P19" i="2"/>
  <c r="B20" i="96"/>
  <c r="M19" i="7"/>
  <c r="L18" i="41"/>
  <c r="L24"/>
  <c r="G30" i="55"/>
  <c r="B25" i="95"/>
  <c r="B43" s="1"/>
  <c r="H23"/>
  <c r="B23"/>
  <c r="M24" i="7"/>
  <c r="B26" i="95"/>
  <c r="B29"/>
  <c r="B30"/>
  <c r="B19"/>
  <c r="B27"/>
  <c r="B20"/>
  <c r="C21" s="1"/>
  <c r="L28" i="41"/>
  <c r="L19"/>
  <c r="P18" i="2"/>
  <c r="B19" i="96"/>
  <c r="B29" i="28"/>
  <c r="J29"/>
  <c r="D29"/>
  <c r="E29"/>
  <c r="C29"/>
  <c r="I29"/>
  <c r="H29"/>
  <c r="L29"/>
  <c r="K29"/>
  <c r="G29"/>
  <c r="F30" i="55"/>
  <c r="F29" i="28"/>
  <c r="F30" i="99"/>
  <c r="G30" s="1"/>
  <c r="B23" i="96"/>
  <c r="P22" i="2"/>
  <c r="P27"/>
  <c r="B28" i="96"/>
  <c r="M27" i="7"/>
  <c r="B26" i="96"/>
  <c r="P25" i="2"/>
  <c r="M25" i="7"/>
  <c r="P23" i="2"/>
  <c r="M23" i="7"/>
  <c r="O34" i="2"/>
  <c r="O35"/>
  <c r="B24" i="96"/>
  <c r="P26" i="2"/>
  <c r="B27" i="96"/>
  <c r="M26" i="7"/>
  <c r="P20" i="2"/>
  <c r="M20" i="7"/>
  <c r="B21" i="96"/>
  <c r="B28" i="95"/>
  <c r="L23" i="41"/>
  <c r="L22"/>
  <c r="L27"/>
  <c r="L21"/>
  <c r="L20"/>
  <c r="L36" l="1"/>
  <c r="B36" i="95"/>
  <c r="B35"/>
  <c r="J22"/>
  <c r="M37" i="7"/>
  <c r="B37" i="96"/>
  <c r="B43"/>
  <c r="B37" i="95"/>
  <c r="B38"/>
  <c r="M36" i="7"/>
  <c r="E27" i="96"/>
  <c r="B38"/>
  <c r="C31" i="95"/>
  <c r="I31"/>
  <c r="H31"/>
  <c r="H31" i="96"/>
  <c r="I31" s="1"/>
  <c r="K31" s="1"/>
  <c r="C31"/>
  <c r="C27" i="28"/>
  <c r="I27"/>
  <c r="H27"/>
  <c r="E27"/>
  <c r="F27"/>
  <c r="D28" i="96"/>
  <c r="E28" s="1"/>
  <c r="F28" i="99"/>
  <c r="G28" s="1"/>
  <c r="G27" i="28"/>
  <c r="J27"/>
  <c r="B27"/>
  <c r="D27"/>
  <c r="L27"/>
  <c r="K27"/>
  <c r="F28" i="55"/>
  <c r="H28" s="1"/>
  <c r="G28"/>
  <c r="I28" s="1"/>
  <c r="L34" i="41"/>
  <c r="K23" i="28"/>
  <c r="D23"/>
  <c r="I23"/>
  <c r="C23"/>
  <c r="B23"/>
  <c r="L35" i="41"/>
  <c r="L23" i="28"/>
  <c r="J23"/>
  <c r="D24" i="96"/>
  <c r="E23" i="28"/>
  <c r="H23"/>
  <c r="F24" i="55"/>
  <c r="G23" i="28"/>
  <c r="F23"/>
  <c r="F24" i="99"/>
  <c r="G24" s="1"/>
  <c r="G24" i="55"/>
  <c r="H22" i="96"/>
  <c r="I22" s="1"/>
  <c r="C21"/>
  <c r="H28"/>
  <c r="I28" s="1"/>
  <c r="C27"/>
  <c r="B42"/>
  <c r="B41"/>
  <c r="H25"/>
  <c r="I25" s="1"/>
  <c r="C24"/>
  <c r="N27" i="7"/>
  <c r="G28" i="45"/>
  <c r="H28"/>
  <c r="H24" i="96"/>
  <c r="I24" s="1"/>
  <c r="C23"/>
  <c r="B36"/>
  <c r="B35"/>
  <c r="C19"/>
  <c r="H20"/>
  <c r="I19"/>
  <c r="K21" i="95"/>
  <c r="J21"/>
  <c r="I28" i="28"/>
  <c r="H28"/>
  <c r="E28"/>
  <c r="C28"/>
  <c r="D28"/>
  <c r="K28"/>
  <c r="F29" i="99"/>
  <c r="G29" s="1"/>
  <c r="F29" i="55"/>
  <c r="H29" s="1"/>
  <c r="J28" i="28"/>
  <c r="L28"/>
  <c r="F28"/>
  <c r="G28"/>
  <c r="B28"/>
  <c r="D29" i="96"/>
  <c r="G29" i="55"/>
  <c r="I29" s="1"/>
  <c r="C27" i="95"/>
  <c r="H28"/>
  <c r="C30"/>
  <c r="C26"/>
  <c r="H27"/>
  <c r="C23"/>
  <c r="H24"/>
  <c r="H26"/>
  <c r="C25"/>
  <c r="H24" i="28"/>
  <c r="H36" s="1"/>
  <c r="G24"/>
  <c r="G36" s="1"/>
  <c r="C24"/>
  <c r="C36" s="1"/>
  <c r="I24"/>
  <c r="I36" s="1"/>
  <c r="L24"/>
  <c r="B24"/>
  <c r="B36" s="1"/>
  <c r="K24"/>
  <c r="K36" s="1"/>
  <c r="J24"/>
  <c r="J36" s="1"/>
  <c r="E24"/>
  <c r="E36" s="1"/>
  <c r="F24"/>
  <c r="F36" s="1"/>
  <c r="D24"/>
  <c r="D36" s="1"/>
  <c r="D25" i="96"/>
  <c r="F25" i="55"/>
  <c r="F37" s="1"/>
  <c r="F25" i="99"/>
  <c r="G25" i="55"/>
  <c r="G20" i="45"/>
  <c r="J19" i="54"/>
  <c r="N19" i="7"/>
  <c r="H19" i="54" s="1"/>
  <c r="L19"/>
  <c r="H20" i="45"/>
  <c r="H30"/>
  <c r="N29" i="7"/>
  <c r="G30" i="45"/>
  <c r="J27" i="99"/>
  <c r="K27"/>
  <c r="J26" i="55"/>
  <c r="F26" i="95" s="1"/>
  <c r="J26" i="96"/>
  <c r="H18" i="54"/>
  <c r="M34" i="7"/>
  <c r="I20" i="28"/>
  <c r="G20"/>
  <c r="H20"/>
  <c r="F20"/>
  <c r="L20"/>
  <c r="J20"/>
  <c r="D21" i="96"/>
  <c r="E20" i="28"/>
  <c r="B20"/>
  <c r="K20"/>
  <c r="C20"/>
  <c r="D20"/>
  <c r="F21" i="55"/>
  <c r="H21" s="1"/>
  <c r="G21"/>
  <c r="I21" s="1"/>
  <c r="F21" i="99"/>
  <c r="G21" s="1"/>
  <c r="G21" i="28"/>
  <c r="K21"/>
  <c r="D21"/>
  <c r="L21"/>
  <c r="I21"/>
  <c r="J21"/>
  <c r="B21"/>
  <c r="E21"/>
  <c r="C21"/>
  <c r="F21"/>
  <c r="H21"/>
  <c r="D22" i="96"/>
  <c r="E22" s="1"/>
  <c r="F22" i="55"/>
  <c r="H22" s="1"/>
  <c r="F22" i="99"/>
  <c r="G22" s="1"/>
  <c r="G22" i="55"/>
  <c r="I22" s="1"/>
  <c r="H22" i="28"/>
  <c r="I22"/>
  <c r="K22"/>
  <c r="E22"/>
  <c r="D22"/>
  <c r="B22"/>
  <c r="G22"/>
  <c r="C22"/>
  <c r="J22"/>
  <c r="F22"/>
  <c r="L22"/>
  <c r="D23" i="96"/>
  <c r="F23" i="99"/>
  <c r="G23" s="1"/>
  <c r="F23" i="55"/>
  <c r="H23" s="1"/>
  <c r="G23"/>
  <c r="I23" s="1"/>
  <c r="C28" i="95"/>
  <c r="H29"/>
  <c r="G21" i="45"/>
  <c r="J20" i="54"/>
  <c r="H21" i="45"/>
  <c r="L20" i="54"/>
  <c r="N20" i="7"/>
  <c r="H20" i="54" s="1"/>
  <c r="N26" i="7"/>
  <c r="H27" i="45"/>
  <c r="G27"/>
  <c r="G24"/>
  <c r="J23" i="54"/>
  <c r="J28" s="1"/>
  <c r="L23"/>
  <c r="L28" s="1"/>
  <c r="H24" i="45"/>
  <c r="N23" i="7"/>
  <c r="H23" i="54" s="1"/>
  <c r="H28" s="1"/>
  <c r="H26" i="45"/>
  <c r="N25" i="7"/>
  <c r="G26" i="45"/>
  <c r="C26" i="96"/>
  <c r="H27"/>
  <c r="I27" s="1"/>
  <c r="C28"/>
  <c r="H29"/>
  <c r="I29" s="1"/>
  <c r="K30" i="99"/>
  <c r="J30"/>
  <c r="H30" i="55"/>
  <c r="E19" i="28"/>
  <c r="H19"/>
  <c r="F19"/>
  <c r="C19"/>
  <c r="D19"/>
  <c r="F20" i="99"/>
  <c r="G20" s="1"/>
  <c r="J19" i="28"/>
  <c r="L19"/>
  <c r="B19"/>
  <c r="K19"/>
  <c r="I19"/>
  <c r="G19"/>
  <c r="D20" i="96"/>
  <c r="F20" i="55"/>
  <c r="H20" s="1"/>
  <c r="G20"/>
  <c r="I20" s="1"/>
  <c r="H21" i="95"/>
  <c r="C20"/>
  <c r="K20" s="1"/>
  <c r="H20"/>
  <c r="C19"/>
  <c r="C29"/>
  <c r="H30"/>
  <c r="N24" i="7"/>
  <c r="H25" i="45"/>
  <c r="G25"/>
  <c r="I30" i="55"/>
  <c r="J18" i="28"/>
  <c r="I18"/>
  <c r="E18"/>
  <c r="F18"/>
  <c r="L18"/>
  <c r="D19" i="96"/>
  <c r="F19" i="55"/>
  <c r="H19" s="1"/>
  <c r="G18" i="28"/>
  <c r="H18"/>
  <c r="C18"/>
  <c r="D18"/>
  <c r="K18"/>
  <c r="B18"/>
  <c r="F19" i="99"/>
  <c r="G19" i="55"/>
  <c r="I19" s="1"/>
  <c r="C20" i="96"/>
  <c r="H21"/>
  <c r="I21" s="1"/>
  <c r="G22" i="45"/>
  <c r="J21" i="54"/>
  <c r="N21" i="7"/>
  <c r="H21" i="54" s="1"/>
  <c r="L21"/>
  <c r="H22" i="45"/>
  <c r="C22" i="96"/>
  <c r="H23"/>
  <c r="I23" s="1"/>
  <c r="C30"/>
  <c r="H26"/>
  <c r="I26" s="1"/>
  <c r="C25"/>
  <c r="G29" i="45"/>
  <c r="H29"/>
  <c r="N28" i="7"/>
  <c r="H30" i="96"/>
  <c r="I30" s="1"/>
  <c r="C29"/>
  <c r="J27" i="55"/>
  <c r="F27" i="95" s="1"/>
  <c r="J27" i="96"/>
  <c r="K26" i="99"/>
  <c r="J26"/>
  <c r="L16" i="96"/>
  <c r="L13"/>
  <c r="L7"/>
  <c r="L14"/>
  <c r="L12"/>
  <c r="L8"/>
  <c r="L6"/>
  <c r="L10"/>
  <c r="L17"/>
  <c r="L18"/>
  <c r="L11"/>
  <c r="L9"/>
  <c r="L15"/>
  <c r="M35" i="7"/>
  <c r="C24" i="95"/>
  <c r="F37" i="99" l="1"/>
  <c r="D37" i="96"/>
  <c r="D43"/>
  <c r="H38"/>
  <c r="C37"/>
  <c r="H37"/>
  <c r="I20"/>
  <c r="I35" s="1"/>
  <c r="F38" i="99"/>
  <c r="D38" i="96"/>
  <c r="C38" i="95"/>
  <c r="C37"/>
  <c r="C38" i="96"/>
  <c r="I37"/>
  <c r="H25" i="55"/>
  <c r="J31" i="95"/>
  <c r="L31"/>
  <c r="K31"/>
  <c r="E26" i="96"/>
  <c r="G31" i="95"/>
  <c r="H36" i="45"/>
  <c r="G36"/>
  <c r="H35"/>
  <c r="I25" i="55"/>
  <c r="G35" i="45"/>
  <c r="L30" i="54"/>
  <c r="J29"/>
  <c r="L29"/>
  <c r="J30"/>
  <c r="E20" i="96"/>
  <c r="J19"/>
  <c r="J19" i="55"/>
  <c r="F19" i="95" s="1"/>
  <c r="K29"/>
  <c r="J29"/>
  <c r="H35"/>
  <c r="H36"/>
  <c r="J20"/>
  <c r="J20" i="55"/>
  <c r="F20" i="95" s="1"/>
  <c r="J20" i="96"/>
  <c r="J23"/>
  <c r="J23" i="55"/>
  <c r="F23" i="95" s="1"/>
  <c r="K23" i="99"/>
  <c r="J23"/>
  <c r="K22"/>
  <c r="J22"/>
  <c r="K21"/>
  <c r="J21"/>
  <c r="L26" i="96"/>
  <c r="M26"/>
  <c r="K26"/>
  <c r="M9" i="95"/>
  <c r="M18"/>
  <c r="M7"/>
  <c r="M11"/>
  <c r="M17"/>
  <c r="M6"/>
  <c r="M16"/>
  <c r="M13"/>
  <c r="M8"/>
  <c r="M12"/>
  <c r="M10"/>
  <c r="M15"/>
  <c r="J27"/>
  <c r="K27"/>
  <c r="E29" i="96"/>
  <c r="E30"/>
  <c r="C36"/>
  <c r="C35"/>
  <c r="J24" i="99"/>
  <c r="K24"/>
  <c r="G34" i="28"/>
  <c r="G35"/>
  <c r="H35"/>
  <c r="H34"/>
  <c r="D42" i="96"/>
  <c r="E24"/>
  <c r="D41"/>
  <c r="B34" i="28"/>
  <c r="B35"/>
  <c r="I34"/>
  <c r="I35"/>
  <c r="K35"/>
  <c r="K34"/>
  <c r="J28" i="96"/>
  <c r="J28" i="55"/>
  <c r="F28" i="95" s="1"/>
  <c r="K28" i="99"/>
  <c r="J28"/>
  <c r="E21" i="96"/>
  <c r="N34" i="7"/>
  <c r="N35"/>
  <c r="L27" i="95"/>
  <c r="I27"/>
  <c r="G27" s="1"/>
  <c r="J24"/>
  <c r="K24"/>
  <c r="L34" i="96"/>
  <c r="M27"/>
  <c r="L27"/>
  <c r="K27"/>
  <c r="F36" i="99"/>
  <c r="F35"/>
  <c r="G19"/>
  <c r="D35" i="96"/>
  <c r="D36"/>
  <c r="E19"/>
  <c r="J30" i="55"/>
  <c r="J30" i="96"/>
  <c r="C35" i="95"/>
  <c r="C36"/>
  <c r="J19"/>
  <c r="K19"/>
  <c r="K20" i="99"/>
  <c r="J20"/>
  <c r="K28" i="95"/>
  <c r="J28"/>
  <c r="J22" i="96"/>
  <c r="J22" i="55"/>
  <c r="F22" i="95" s="1"/>
  <c r="J21" i="55"/>
  <c r="F21" i="95" s="1"/>
  <c r="J21" i="96"/>
  <c r="H30" i="54"/>
  <c r="H29"/>
  <c r="L26" i="95"/>
  <c r="I26"/>
  <c r="G26" s="1"/>
  <c r="G25" i="99"/>
  <c r="G37" s="1"/>
  <c r="E25" i="96"/>
  <c r="J25" i="95"/>
  <c r="K25"/>
  <c r="K23"/>
  <c r="J23"/>
  <c r="K26"/>
  <c r="J26"/>
  <c r="K30"/>
  <c r="J30"/>
  <c r="J29" i="55"/>
  <c r="F29" i="95" s="1"/>
  <c r="J29" i="96"/>
  <c r="K29" i="99"/>
  <c r="J29"/>
  <c r="H36" i="96"/>
  <c r="H35"/>
  <c r="G36" i="55"/>
  <c r="I24"/>
  <c r="F34" i="28"/>
  <c r="F35"/>
  <c r="F35" i="55"/>
  <c r="H24"/>
  <c r="F36"/>
  <c r="E34" i="28"/>
  <c r="E35"/>
  <c r="J35"/>
  <c r="J34"/>
  <c r="C35"/>
  <c r="C34"/>
  <c r="D35"/>
  <c r="D34"/>
  <c r="E23" i="96"/>
  <c r="I36" l="1"/>
  <c r="G38" i="99"/>
  <c r="E37" i="96"/>
  <c r="E38"/>
  <c r="I38"/>
  <c r="M31" i="95"/>
  <c r="J25" i="55"/>
  <c r="J25" i="96"/>
  <c r="J24" i="55"/>
  <c r="I36"/>
  <c r="J24" i="96"/>
  <c r="J36" s="1"/>
  <c r="I29" i="95"/>
  <c r="G29" s="1"/>
  <c r="L29"/>
  <c r="L21"/>
  <c r="I21"/>
  <c r="G21" s="1"/>
  <c r="M29" i="96"/>
  <c r="K29"/>
  <c r="L29"/>
  <c r="J25" i="99"/>
  <c r="K25"/>
  <c r="M21" i="96"/>
  <c r="K21"/>
  <c r="L21"/>
  <c r="I22" i="95"/>
  <c r="G22" s="1"/>
  <c r="L22"/>
  <c r="K36"/>
  <c r="K35"/>
  <c r="J35"/>
  <c r="J36"/>
  <c r="F30"/>
  <c r="E35" i="96"/>
  <c r="E36"/>
  <c r="G36" i="99"/>
  <c r="K19"/>
  <c r="G35"/>
  <c r="J19"/>
  <c r="I28" i="95"/>
  <c r="G28" s="1"/>
  <c r="L28"/>
  <c r="M34"/>
  <c r="K23" i="96"/>
  <c r="M23"/>
  <c r="L23"/>
  <c r="L20" i="95"/>
  <c r="I20"/>
  <c r="G20" s="1"/>
  <c r="L19" i="96"/>
  <c r="M19"/>
  <c r="K19"/>
  <c r="H36" i="55"/>
  <c r="H35"/>
  <c r="M22" i="96"/>
  <c r="K22"/>
  <c r="L22"/>
  <c r="L30"/>
  <c r="K30"/>
  <c r="M30"/>
  <c r="M27" i="95"/>
  <c r="M26"/>
  <c r="L28" i="96"/>
  <c r="K28"/>
  <c r="M28"/>
  <c r="I23" i="95"/>
  <c r="G23" s="1"/>
  <c r="L23"/>
  <c r="K20" i="96"/>
  <c r="M20"/>
  <c r="L20"/>
  <c r="L19" i="95"/>
  <c r="I19"/>
  <c r="J35" i="96" l="1"/>
  <c r="M25"/>
  <c r="F25" i="95"/>
  <c r="L25" i="96"/>
  <c r="K25"/>
  <c r="M23" i="95"/>
  <c r="G19"/>
  <c r="J36" i="99"/>
  <c r="J35"/>
  <c r="L30" i="95"/>
  <c r="I30"/>
  <c r="G30" s="1"/>
  <c r="M22"/>
  <c r="M21"/>
  <c r="J42" i="96"/>
  <c r="M24"/>
  <c r="M42" s="1"/>
  <c r="L24"/>
  <c r="L42" s="1"/>
  <c r="K24"/>
  <c r="K42" s="1"/>
  <c r="J35" i="55"/>
  <c r="J36"/>
  <c r="F24" i="95"/>
  <c r="K35" i="96"/>
  <c r="M20" i="95"/>
  <c r="M28"/>
  <c r="K35" i="99"/>
  <c r="K36"/>
  <c r="M29" i="95"/>
  <c r="L35" i="96" l="1"/>
  <c r="I25" i="95"/>
  <c r="G25" s="1"/>
  <c r="M25" s="1"/>
  <c r="L25"/>
  <c r="K36" i="96"/>
  <c r="L36"/>
  <c r="M30" i="95"/>
  <c r="M19"/>
  <c r="M36" i="96"/>
  <c r="I24" i="95"/>
  <c r="F42"/>
  <c r="L24"/>
  <c r="F41"/>
  <c r="F36"/>
  <c r="F35"/>
  <c r="M35" i="96"/>
  <c r="L35" i="95" l="1"/>
  <c r="L36"/>
  <c r="G24"/>
  <c r="I36"/>
  <c r="I35"/>
  <c r="M24" l="1"/>
  <c r="G35"/>
  <c r="G36"/>
  <c r="M42" l="1"/>
  <c r="M35"/>
  <c r="M36"/>
  <c r="M35" i="67"/>
  <c r="M34"/>
  <c r="O22"/>
  <c r="L22" i="68" s="1"/>
  <c r="O24" i="67"/>
  <c r="O36" s="1"/>
  <c r="O26"/>
  <c r="O25"/>
  <c r="L25" i="68" s="1"/>
  <c r="O23" i="67"/>
  <c r="O34" s="1"/>
  <c r="O29"/>
  <c r="O19"/>
  <c r="L19" i="68" s="1"/>
  <c r="F20" i="74" s="1"/>
  <c r="H20" s="1"/>
  <c r="O27" i="67"/>
  <c r="B28" i="97" s="1"/>
  <c r="I29" s="1"/>
  <c r="O20" i="67"/>
  <c r="B21" i="97" s="1"/>
  <c r="H22" s="1"/>
  <c r="O21" i="67"/>
  <c r="O18"/>
  <c r="O28"/>
  <c r="B29" i="97" s="1"/>
  <c r="I30" s="1"/>
  <c r="L20" i="68" l="1"/>
  <c r="H20" i="69" s="1"/>
  <c r="S22" i="67"/>
  <c r="L21" i="68"/>
  <c r="J21" i="69" s="1"/>
  <c r="L27" i="68"/>
  <c r="F28" i="74" s="1"/>
  <c r="H28" s="1"/>
  <c r="L24" i="68"/>
  <c r="L36" s="1"/>
  <c r="B20" i="97"/>
  <c r="H21" s="1"/>
  <c r="B25"/>
  <c r="H26" s="1"/>
  <c r="L28" i="68"/>
  <c r="B28" i="69" s="1"/>
  <c r="H30" i="97"/>
  <c r="G30" s="1"/>
  <c r="M30" s="1"/>
  <c r="L23" i="68"/>
  <c r="G23" i="69" s="1"/>
  <c r="B22" i="97"/>
  <c r="I23" s="1"/>
  <c r="B26"/>
  <c r="H27" s="1"/>
  <c r="S28" i="67"/>
  <c r="F21" i="69"/>
  <c r="S29" i="67"/>
  <c r="B24" i="97"/>
  <c r="S21" i="67"/>
  <c r="O35"/>
  <c r="K28" i="69"/>
  <c r="G29" i="74"/>
  <c r="I29" s="1"/>
  <c r="L25" i="69"/>
  <c r="K25"/>
  <c r="C25"/>
  <c r="B25"/>
  <c r="J25"/>
  <c r="I25"/>
  <c r="F25"/>
  <c r="E25"/>
  <c r="H25"/>
  <c r="D25"/>
  <c r="G25"/>
  <c r="L22"/>
  <c r="G22"/>
  <c r="C22"/>
  <c r="H22"/>
  <c r="D22"/>
  <c r="I22"/>
  <c r="G23" i="74"/>
  <c r="I23" s="1"/>
  <c r="B22" i="69"/>
  <c r="F22"/>
  <c r="E22"/>
  <c r="J22"/>
  <c r="K22"/>
  <c r="B19" i="97"/>
  <c r="L18" i="68"/>
  <c r="I22" i="97"/>
  <c r="G22" s="1"/>
  <c r="M22" s="1"/>
  <c r="K27" i="69"/>
  <c r="I27"/>
  <c r="H27"/>
  <c r="E27"/>
  <c r="L27"/>
  <c r="C27"/>
  <c r="C19"/>
  <c r="J19"/>
  <c r="H19"/>
  <c r="L19"/>
  <c r="D19"/>
  <c r="G19"/>
  <c r="G20" i="74"/>
  <c r="I20" s="1"/>
  <c r="J20" s="1"/>
  <c r="K19" i="69"/>
  <c r="I19"/>
  <c r="E19"/>
  <c r="F19"/>
  <c r="B19"/>
  <c r="L29" i="68"/>
  <c r="B30" i="97"/>
  <c r="C22"/>
  <c r="H25"/>
  <c r="S30" i="67"/>
  <c r="L26" i="68"/>
  <c r="S23" i="67"/>
  <c r="B23" i="97"/>
  <c r="H29"/>
  <c r="G29" s="1"/>
  <c r="M29" s="1"/>
  <c r="G26" i="74"/>
  <c r="I26" s="1"/>
  <c r="F26"/>
  <c r="H26" s="1"/>
  <c r="B27" i="97"/>
  <c r="C28" s="1"/>
  <c r="C29"/>
  <c r="S19" i="67"/>
  <c r="S32"/>
  <c r="F23" i="74"/>
  <c r="H23" s="1"/>
  <c r="S20" i="67"/>
  <c r="S24"/>
  <c r="K24" i="69" l="1"/>
  <c r="K36" s="1"/>
  <c r="D20"/>
  <c r="L20"/>
  <c r="J20"/>
  <c r="E23"/>
  <c r="E35" s="1"/>
  <c r="I24"/>
  <c r="I36" s="1"/>
  <c r="E20"/>
  <c r="G21" i="74"/>
  <c r="I21" s="1"/>
  <c r="B20" i="69"/>
  <c r="G25" i="74"/>
  <c r="I25" s="1"/>
  <c r="G20" i="69"/>
  <c r="K20"/>
  <c r="F24"/>
  <c r="F36" s="1"/>
  <c r="F20"/>
  <c r="C20"/>
  <c r="D23"/>
  <c r="D34" s="1"/>
  <c r="G22" i="74"/>
  <c r="I22" s="1"/>
  <c r="I21" i="97"/>
  <c r="G21" s="1"/>
  <c r="M21" s="1"/>
  <c r="F22" i="74"/>
  <c r="H22" s="1"/>
  <c r="I27" i="97"/>
  <c r="G27" s="1"/>
  <c r="G27" i="69"/>
  <c r="J27"/>
  <c r="B27"/>
  <c r="C21"/>
  <c r="J28"/>
  <c r="H28"/>
  <c r="H24"/>
  <c r="H36" s="1"/>
  <c r="E24"/>
  <c r="E36" s="1"/>
  <c r="D27"/>
  <c r="G28" i="74"/>
  <c r="I28" s="1"/>
  <c r="J28" s="1"/>
  <c r="F27" i="69"/>
  <c r="B21"/>
  <c r="G28"/>
  <c r="D28"/>
  <c r="I20"/>
  <c r="F21" i="74"/>
  <c r="H21" s="1"/>
  <c r="K21" i="69"/>
  <c r="L35" i="68"/>
  <c r="L34"/>
  <c r="I21" i="69"/>
  <c r="D21"/>
  <c r="B23"/>
  <c r="B34" s="1"/>
  <c r="I23"/>
  <c r="I35" s="1"/>
  <c r="E21"/>
  <c r="L21"/>
  <c r="G24" i="74"/>
  <c r="I24" s="1"/>
  <c r="F23" i="69"/>
  <c r="F35" s="1"/>
  <c r="I26" i="97"/>
  <c r="G26" s="1"/>
  <c r="M26" s="1"/>
  <c r="H21" i="69"/>
  <c r="G21"/>
  <c r="H23"/>
  <c r="H35" s="1"/>
  <c r="I25" i="97"/>
  <c r="G25" s="1"/>
  <c r="M25" s="1"/>
  <c r="C25"/>
  <c r="J25" s="1"/>
  <c r="C24" i="69"/>
  <c r="C36" s="1"/>
  <c r="L24"/>
  <c r="L36" s="1"/>
  <c r="G24"/>
  <c r="G36" s="1"/>
  <c r="F25" i="74"/>
  <c r="F37" s="1"/>
  <c r="J24" i="69"/>
  <c r="J36" s="1"/>
  <c r="D24"/>
  <c r="D36" s="1"/>
  <c r="B24"/>
  <c r="B36" s="1"/>
  <c r="H23" i="97"/>
  <c r="G23" s="1"/>
  <c r="M23" s="1"/>
  <c r="C26"/>
  <c r="L26" s="1"/>
  <c r="K23" i="69"/>
  <c r="K35" s="1"/>
  <c r="L23"/>
  <c r="L35" s="1"/>
  <c r="C21" i="97"/>
  <c r="L21" s="1"/>
  <c r="J23" i="69"/>
  <c r="J35" s="1"/>
  <c r="C23"/>
  <c r="C34" s="1"/>
  <c r="F24" i="74"/>
  <c r="F35" s="1"/>
  <c r="I28" i="69"/>
  <c r="F28"/>
  <c r="C28"/>
  <c r="F29" i="74"/>
  <c r="H29" s="1"/>
  <c r="J29" s="1"/>
  <c r="L28" i="69"/>
  <c r="E28"/>
  <c r="I31" i="97"/>
  <c r="H31"/>
  <c r="C30"/>
  <c r="K30" s="1"/>
  <c r="C31"/>
  <c r="L29"/>
  <c r="J29"/>
  <c r="K29"/>
  <c r="K28"/>
  <c r="L28"/>
  <c r="J28"/>
  <c r="J26" i="69"/>
  <c r="I26"/>
  <c r="F26"/>
  <c r="L26"/>
  <c r="E26"/>
  <c r="F27" i="74"/>
  <c r="H27" s="1"/>
  <c r="B26" i="69"/>
  <c r="K26"/>
  <c r="C26"/>
  <c r="H26"/>
  <c r="D26"/>
  <c r="G26"/>
  <c r="G27" i="74"/>
  <c r="I27" s="1"/>
  <c r="D18" i="69"/>
  <c r="B18"/>
  <c r="G18"/>
  <c r="J18"/>
  <c r="F18"/>
  <c r="F19" i="74"/>
  <c r="H19" s="1"/>
  <c r="H18" i="69"/>
  <c r="C18"/>
  <c r="K18"/>
  <c r="E18"/>
  <c r="L18"/>
  <c r="I18"/>
  <c r="G19" i="74"/>
  <c r="I19" s="1"/>
  <c r="H28" i="97"/>
  <c r="I28"/>
  <c r="C27"/>
  <c r="I24"/>
  <c r="C23"/>
  <c r="H24"/>
  <c r="K26"/>
  <c r="L22"/>
  <c r="K22"/>
  <c r="J22"/>
  <c r="J29" i="69"/>
  <c r="K29"/>
  <c r="F29"/>
  <c r="H29"/>
  <c r="D29"/>
  <c r="F30" i="74"/>
  <c r="L29" i="69"/>
  <c r="C29"/>
  <c r="G29"/>
  <c r="I29"/>
  <c r="G30" i="74"/>
  <c r="B29" i="69"/>
  <c r="E29"/>
  <c r="I20" i="97"/>
  <c r="C19"/>
  <c r="C20"/>
  <c r="H20"/>
  <c r="G34" i="69"/>
  <c r="G35"/>
  <c r="J26" i="74"/>
  <c r="C24" i="97"/>
  <c r="J23" i="74"/>
  <c r="K25" i="97" l="1"/>
  <c r="G35" i="74"/>
  <c r="G24" i="97"/>
  <c r="M24" s="1"/>
  <c r="J22" i="74"/>
  <c r="I34" i="69"/>
  <c r="E34"/>
  <c r="J21" i="74"/>
  <c r="L30" i="97"/>
  <c r="D35" i="69"/>
  <c r="J21" i="97"/>
  <c r="L25"/>
  <c r="H25" i="74"/>
  <c r="J25" s="1"/>
  <c r="G36"/>
  <c r="K21" i="97"/>
  <c r="B35" i="69"/>
  <c r="J34"/>
  <c r="K34"/>
  <c r="H34"/>
  <c r="F34"/>
  <c r="F36" i="74"/>
  <c r="C35" i="69"/>
  <c r="L34"/>
  <c r="H24" i="74"/>
  <c r="H36" s="1"/>
  <c r="J26" i="97"/>
  <c r="J30"/>
  <c r="G31"/>
  <c r="M31" s="1"/>
  <c r="M27"/>
  <c r="K31"/>
  <c r="L31"/>
  <c r="J31"/>
  <c r="G28"/>
  <c r="M28" s="1"/>
  <c r="J27" i="74"/>
  <c r="G20" i="97"/>
  <c r="L19"/>
  <c r="K19"/>
  <c r="J19"/>
  <c r="I30" i="74"/>
  <c r="H30"/>
  <c r="J23" i="97"/>
  <c r="K23"/>
  <c r="L23"/>
  <c r="J27"/>
  <c r="K27"/>
  <c r="L27"/>
  <c r="I35" i="74"/>
  <c r="I36"/>
  <c r="L24" i="97"/>
  <c r="K24"/>
  <c r="J24"/>
  <c r="K20"/>
  <c r="L20"/>
  <c r="J20"/>
  <c r="J19" i="74"/>
  <c r="H35" l="1"/>
  <c r="J24"/>
  <c r="J35" s="1"/>
  <c r="J30"/>
  <c r="M20" i="97"/>
  <c r="J36" i="74" l="1"/>
  <c r="C31" i="114"/>
  <c r="C31" i="58" s="1"/>
  <c r="C43" l="1"/>
  <c r="C42"/>
  <c r="C36"/>
  <c r="C31" i="42"/>
  <c r="C31" i="72" s="1"/>
  <c r="C37" l="1"/>
  <c r="C36"/>
  <c r="C43" i="42"/>
  <c r="C37"/>
  <c r="C31" i="7"/>
  <c r="C42" i="42"/>
  <c r="C36"/>
  <c r="C36" i="7" l="1"/>
  <c r="C37"/>
  <c r="B31" i="58"/>
  <c r="B37" l="1"/>
  <c r="B43"/>
  <c r="L31"/>
  <c r="B42"/>
  <c r="B36"/>
  <c r="B31" i="42"/>
  <c r="B31" i="72" s="1"/>
  <c r="B37" l="1"/>
  <c r="B36"/>
  <c r="L31"/>
  <c r="B42" i="42"/>
  <c r="B36"/>
  <c r="B31" i="7"/>
  <c r="M31" i="42"/>
  <c r="C32" i="74" s="1"/>
  <c r="B43" i="42"/>
  <c r="B37"/>
  <c r="L31"/>
  <c r="B32" i="70" s="1"/>
  <c r="G32" i="46"/>
  <c r="F32"/>
  <c r="L42" i="58"/>
  <c r="J32" i="46"/>
  <c r="E32"/>
  <c r="D32"/>
  <c r="I32"/>
  <c r="L36" i="58"/>
  <c r="H32" i="46"/>
  <c r="K32"/>
  <c r="C32"/>
  <c r="L43" i="58"/>
  <c r="B32" i="46"/>
  <c r="O32" i="70" l="1"/>
  <c r="C38" i="74"/>
  <c r="C37"/>
  <c r="L37" i="72"/>
  <c r="N31"/>
  <c r="L36"/>
  <c r="B32" i="73"/>
  <c r="J32" i="37"/>
  <c r="C32" i="70"/>
  <c r="K32"/>
  <c r="E32" i="37"/>
  <c r="L36" i="42"/>
  <c r="E32" i="70"/>
  <c r="H32" i="37"/>
  <c r="C32"/>
  <c r="D32" i="70"/>
  <c r="F32" i="37"/>
  <c r="G32" i="70"/>
  <c r="D32" i="37"/>
  <c r="H32" i="70"/>
  <c r="I32"/>
  <c r="J32"/>
  <c r="K32" i="37"/>
  <c r="L43" i="42"/>
  <c r="L42"/>
  <c r="L37"/>
  <c r="F32" i="70"/>
  <c r="G32" i="37"/>
  <c r="I32"/>
  <c r="B36" i="7"/>
  <c r="B37"/>
  <c r="L31"/>
  <c r="D32" i="95" s="1"/>
  <c r="B32" i="37"/>
  <c r="M32" i="46"/>
  <c r="C31" i="47" s="1"/>
  <c r="L32" i="46"/>
  <c r="B31" i="47" s="1"/>
  <c r="U32" i="37"/>
  <c r="W32" i="70"/>
  <c r="P32"/>
  <c r="M42" i="42"/>
  <c r="U32" i="70"/>
  <c r="T32" i="37"/>
  <c r="R32"/>
  <c r="X32" i="70"/>
  <c r="V32" i="37"/>
  <c r="Q32"/>
  <c r="S32" i="70"/>
  <c r="N31" i="42"/>
  <c r="E32" i="74" s="1"/>
  <c r="B32" i="55"/>
  <c r="W32" i="37"/>
  <c r="X32"/>
  <c r="R32" i="70"/>
  <c r="M37" i="42"/>
  <c r="M36"/>
  <c r="T32" i="70"/>
  <c r="S32" i="37"/>
  <c r="Q32" i="70"/>
  <c r="V32"/>
  <c r="M43" i="42"/>
  <c r="P32" i="37"/>
  <c r="O32"/>
  <c r="L32" i="70" l="1"/>
  <c r="B32" i="71" s="1"/>
  <c r="G32" i="74" s="1"/>
  <c r="Y32" i="70"/>
  <c r="C32" i="71" s="1"/>
  <c r="C38" s="1"/>
  <c r="L32" i="37"/>
  <c r="B32" i="43" s="1"/>
  <c r="B37" s="1"/>
  <c r="E38" i="74"/>
  <c r="E37"/>
  <c r="H32"/>
  <c r="D37" i="95"/>
  <c r="D43"/>
  <c r="D38"/>
  <c r="J32"/>
  <c r="B37" i="73"/>
  <c r="D32" i="97"/>
  <c r="B38" i="73"/>
  <c r="N37" i="72"/>
  <c r="N36"/>
  <c r="N36" i="42"/>
  <c r="N42"/>
  <c r="E32" i="55"/>
  <c r="N43" i="42"/>
  <c r="N37"/>
  <c r="B42" i="47"/>
  <c r="B43"/>
  <c r="D31"/>
  <c r="B37"/>
  <c r="O31" i="42"/>
  <c r="B36" i="47"/>
  <c r="L36" i="7"/>
  <c r="B32" i="45"/>
  <c r="I32" i="99" s="1"/>
  <c r="L37" i="7"/>
  <c r="N31"/>
  <c r="Y32" i="37"/>
  <c r="C32" i="43" s="1"/>
  <c r="B38" i="55"/>
  <c r="B37"/>
  <c r="C43" i="47"/>
  <c r="C37"/>
  <c r="C42"/>
  <c r="C36"/>
  <c r="D32" i="43" l="1"/>
  <c r="C37" i="71"/>
  <c r="B37"/>
  <c r="C32" i="73"/>
  <c r="F32" i="97" s="1"/>
  <c r="B38" i="71"/>
  <c r="G32" i="55"/>
  <c r="I32" s="1"/>
  <c r="B38" i="43"/>
  <c r="E32" i="71"/>
  <c r="E37" s="1"/>
  <c r="F32"/>
  <c r="F38" s="1"/>
  <c r="D32"/>
  <c r="C32" i="45"/>
  <c r="C38" s="1"/>
  <c r="I38" i="99"/>
  <c r="I37"/>
  <c r="K32"/>
  <c r="J32" i="97"/>
  <c r="J38" i="95"/>
  <c r="J37"/>
  <c r="H37" i="74"/>
  <c r="H38"/>
  <c r="G38"/>
  <c r="I32"/>
  <c r="G37"/>
  <c r="C37" i="73"/>
  <c r="C38"/>
  <c r="D32"/>
  <c r="N37" i="7"/>
  <c r="N36"/>
  <c r="B38" i="45"/>
  <c r="B37"/>
  <c r="D36" i="47"/>
  <c r="D43"/>
  <c r="D37"/>
  <c r="D42"/>
  <c r="E31"/>
  <c r="E37" i="55"/>
  <c r="E38"/>
  <c r="H32"/>
  <c r="C38" i="43"/>
  <c r="C37"/>
  <c r="F32"/>
  <c r="E32"/>
  <c r="D38" i="71" l="1"/>
  <c r="B32" i="74"/>
  <c r="B37" s="1"/>
  <c r="G37" i="55"/>
  <c r="F37" i="71"/>
  <c r="C32" i="55"/>
  <c r="D32" s="1"/>
  <c r="D37" i="71"/>
  <c r="D37" i="43"/>
  <c r="P31" i="42"/>
  <c r="G32" i="73"/>
  <c r="G38" s="1"/>
  <c r="G32" i="45"/>
  <c r="G37" s="1"/>
  <c r="E32" i="73"/>
  <c r="E37" s="1"/>
  <c r="E32" i="45"/>
  <c r="E38" s="1"/>
  <c r="D32"/>
  <c r="H32" i="99" s="1"/>
  <c r="J32" s="1"/>
  <c r="C37" i="45"/>
  <c r="G32" i="71"/>
  <c r="G37" s="1"/>
  <c r="E38"/>
  <c r="H38" i="99"/>
  <c r="K38"/>
  <c r="K37"/>
  <c r="D38" i="73"/>
  <c r="H32"/>
  <c r="F32"/>
  <c r="E32" i="97"/>
  <c r="D37" i="73"/>
  <c r="E38"/>
  <c r="L32" i="97"/>
  <c r="I32"/>
  <c r="I38" i="74"/>
  <c r="I37"/>
  <c r="J32"/>
  <c r="E37" i="43"/>
  <c r="G32"/>
  <c r="G37" s="1"/>
  <c r="E38"/>
  <c r="F37"/>
  <c r="F38"/>
  <c r="H38" i="55"/>
  <c r="H37"/>
  <c r="I37"/>
  <c r="J32"/>
  <c r="F32" i="95" s="1"/>
  <c r="E43" i="47"/>
  <c r="E36"/>
  <c r="E42"/>
  <c r="E37"/>
  <c r="G38" i="71"/>
  <c r="D32" i="74" l="1"/>
  <c r="D37" s="1"/>
  <c r="C37" i="55"/>
  <c r="G38" i="45"/>
  <c r="F32"/>
  <c r="F37" s="1"/>
  <c r="H32"/>
  <c r="H37" s="1"/>
  <c r="E37"/>
  <c r="D38"/>
  <c r="G37" i="73"/>
  <c r="H37" i="99"/>
  <c r="D37" i="45"/>
  <c r="J32" i="96"/>
  <c r="F44" i="95"/>
  <c r="F38"/>
  <c r="I32"/>
  <c r="F43"/>
  <c r="F37"/>
  <c r="L32"/>
  <c r="J38" i="99"/>
  <c r="J37"/>
  <c r="E32" i="95"/>
  <c r="J37" i="74"/>
  <c r="J38"/>
  <c r="F38" i="73"/>
  <c r="F37"/>
  <c r="H32" i="97"/>
  <c r="K32"/>
  <c r="H38" i="73"/>
  <c r="H37"/>
  <c r="D37" i="55"/>
  <c r="J37"/>
  <c r="J38"/>
  <c r="H38" i="45" l="1"/>
  <c r="F38"/>
  <c r="J38" i="96"/>
  <c r="M32"/>
  <c r="J43"/>
  <c r="J37"/>
  <c r="K32"/>
  <c r="L32"/>
  <c r="L38" s="1"/>
  <c r="I38" i="95"/>
  <c r="I37"/>
  <c r="E43"/>
  <c r="E38"/>
  <c r="K32"/>
  <c r="E37"/>
  <c r="H32"/>
  <c r="L38"/>
  <c r="L37"/>
  <c r="G32" i="97"/>
  <c r="H38" i="95" l="1"/>
  <c r="H37"/>
  <c r="G32"/>
  <c r="K38"/>
  <c r="K37"/>
  <c r="K37" i="96"/>
  <c r="K38"/>
  <c r="L43"/>
  <c r="L37"/>
  <c r="M38"/>
  <c r="M43"/>
  <c r="M37"/>
  <c r="M32" i="97"/>
  <c r="G38" i="95" l="1"/>
  <c r="M32"/>
  <c r="G37"/>
  <c r="M43" l="1"/>
  <c r="M37"/>
  <c r="M38"/>
</calcChain>
</file>

<file path=xl/sharedStrings.xml><?xml version="1.0" encoding="utf-8"?>
<sst xmlns="http://schemas.openxmlformats.org/spreadsheetml/2006/main" count="1892" uniqueCount="470">
  <si>
    <t>Newf</t>
  </si>
  <si>
    <t>PEI</t>
  </si>
  <si>
    <t>NS</t>
  </si>
  <si>
    <t>NB</t>
  </si>
  <si>
    <t>Que</t>
  </si>
  <si>
    <t>Ont</t>
  </si>
  <si>
    <t>Man</t>
  </si>
  <si>
    <t>Sask</t>
  </si>
  <si>
    <t>Alb</t>
  </si>
  <si>
    <t>BC</t>
  </si>
  <si>
    <t>Net Change</t>
  </si>
  <si>
    <t>Canada</t>
  </si>
  <si>
    <t>Total GDP Canada</t>
  </si>
  <si>
    <t>Total Population Canada</t>
  </si>
  <si>
    <t>Total Out Migration</t>
  </si>
  <si>
    <t>Total In-Migration</t>
  </si>
  <si>
    <t>Net Change/ GDP*100</t>
  </si>
  <si>
    <t>Canada*</t>
  </si>
  <si>
    <t>Source: Statistics Canada LFS Survey CANSIM Table 282-0002.</t>
  </si>
  <si>
    <t xml:space="preserve">Source: Tables 1 and 5 </t>
  </si>
  <si>
    <t xml:space="preserve">Source: Tables 2 and 3. </t>
  </si>
  <si>
    <t>Source: Tables 4 and 10.</t>
  </si>
  <si>
    <t>Source: Tables 1 and 5A.</t>
  </si>
  <si>
    <t>Source: Tables 1 and 5B.</t>
  </si>
  <si>
    <t>Atlantic Canada</t>
  </si>
  <si>
    <t>Total</t>
  </si>
  <si>
    <t>*Does not include the Territories</t>
  </si>
  <si>
    <t>* Does not include territories</t>
  </si>
  <si>
    <t>* Does not include the Territories</t>
  </si>
  <si>
    <t>Source: Tables 5A and 5B.</t>
  </si>
  <si>
    <t>87-89</t>
  </si>
  <si>
    <t>89-00</t>
  </si>
  <si>
    <t>89-96</t>
  </si>
  <si>
    <t>96-00</t>
  </si>
  <si>
    <t>Total Net Migration</t>
  </si>
  <si>
    <t>90-95</t>
  </si>
  <si>
    <t>01-05</t>
  </si>
  <si>
    <t>Source: Statistics Canada, CANSIM Table 051-0019</t>
  </si>
  <si>
    <t xml:space="preserve">Source: Tables 12A and 12B. </t>
  </si>
  <si>
    <t>Average Net Migration Estimates</t>
  </si>
  <si>
    <t>Net Contribution</t>
  </si>
  <si>
    <t>Contribution of Interprovincial Migration to Canadian GDP, 2005 (millions of 1997 dollars)</t>
  </si>
  <si>
    <t>Sum of Net Positive Migrants</t>
  </si>
  <si>
    <t>A</t>
  </si>
  <si>
    <t>B</t>
  </si>
  <si>
    <t>A-B</t>
  </si>
  <si>
    <t>A/((A+B)/2)</t>
  </si>
  <si>
    <t>B/((A+B)/2)</t>
  </si>
  <si>
    <t>(A-B)/((A+B)/2)</t>
  </si>
  <si>
    <t>Average Annual Net Migration</t>
  </si>
  <si>
    <t>Average Annual Period Output Changes</t>
  </si>
  <si>
    <t>Difference</t>
  </si>
  <si>
    <t>Sum of Positive Workers</t>
  </si>
  <si>
    <t>Sum of Negative Workers</t>
  </si>
  <si>
    <t>Employment</t>
  </si>
  <si>
    <t>Re-allocation</t>
  </si>
  <si>
    <t>Total Output Gains</t>
  </si>
  <si>
    <t>As a Percentage of Total Output Gains</t>
  </si>
  <si>
    <t>As a Percentage of GDP</t>
  </si>
  <si>
    <t>Average Annual Output</t>
  </si>
  <si>
    <t>Average Annual Net Migration as a Percentage of Total Population</t>
  </si>
  <si>
    <t>Interprovincial Contribution to Output Growth in Canada, 1987-2005 (per cent)</t>
  </si>
  <si>
    <t>Contribution of Migration to Output Growth</t>
  </si>
  <si>
    <t>Actual Output Growth</t>
  </si>
  <si>
    <t xml:space="preserve">Output Gains due to Re-allocation </t>
  </si>
  <si>
    <t>Total Gross Migration</t>
  </si>
  <si>
    <t>As a % of the Total Population</t>
  </si>
  <si>
    <t xml:space="preserve">As a % of GDP </t>
  </si>
  <si>
    <t>Output Gains due to Re-allocation of Workers</t>
  </si>
  <si>
    <t>As a % of GDP</t>
  </si>
  <si>
    <t>Source: Table 4B</t>
  </si>
  <si>
    <t>Total Net Positive Migration/Total Pop*100</t>
  </si>
  <si>
    <t>Percentage Point Difference</t>
  </si>
  <si>
    <t>Source: Table 8A.</t>
  </si>
  <si>
    <t>Emp. Rate of Provinces with Net Gains</t>
  </si>
  <si>
    <t>Emp. Rate of Provinces with Net Losses</t>
  </si>
  <si>
    <t xml:space="preserve">Note: Net Worker Migration for each province was obtained by using gross interprovincial population flows (CANSIM Table 051-0019) and the Working Age Population to Total Population and the Employment Rates for every province. For a detailed summary, see Section II in the paper. </t>
  </si>
  <si>
    <t>Output Gains due to Employment Increases</t>
  </si>
  <si>
    <t>Source: Tables 4C, 10 and 11.</t>
  </si>
  <si>
    <t>Total Net Migration to Positive Balance Provinces</t>
  </si>
  <si>
    <t xml:space="preserve">Source: Tables 5, 5A, 6 and 6A. </t>
  </si>
  <si>
    <t>Total Output Gains due to Migration</t>
  </si>
  <si>
    <t xml:space="preserve">Source: Tables 11 and 11A. </t>
  </si>
  <si>
    <t>Sum of Net Workers Moving Away from Negative Balance Provinces (persons)</t>
  </si>
  <si>
    <t>A*B/1,000,000</t>
  </si>
  <si>
    <t>Weighted Sum of Positive Provinces</t>
  </si>
  <si>
    <t>Weighted Sum of Negative Provinces</t>
  </si>
  <si>
    <t>Weighted Sum of Provinces with Net Losses</t>
  </si>
  <si>
    <t>Weighted Sum of Provinces with Net Gains</t>
  </si>
  <si>
    <t>Note: Weights were obtained from the share of each province of the total net flow of workers. Totals for provinces with negative net migration and provinces with positive net migration were summed up separately.</t>
  </si>
  <si>
    <t>Average Employment Rate</t>
  </si>
  <si>
    <t>Absolute Change in the Employment Rate</t>
  </si>
  <si>
    <t>87-06</t>
  </si>
  <si>
    <t>00-06</t>
  </si>
  <si>
    <t>01-06</t>
  </si>
  <si>
    <t>Summary Table 1: Total Gross Migration and Total Net Migration, 1987-2006 (persons)</t>
  </si>
  <si>
    <t>Summary Table 2: Output and Labour Productivity Gains, 1987-2006 (millions of 1997 dollars)</t>
  </si>
  <si>
    <t>05-06</t>
  </si>
  <si>
    <t>Period Averages</t>
  </si>
  <si>
    <t>Nominal Output Growth</t>
  </si>
  <si>
    <t>Contribution of Migration to Nominal Output Growth</t>
  </si>
  <si>
    <t>Summary Table 3: Total Gross Migration and Total Net Migration, 1987-2006 (persons)</t>
  </si>
  <si>
    <t>Total Nominal Output Gains due to Migration</t>
  </si>
  <si>
    <t>Nominal Output Gains due to Re-allocation of Workers</t>
  </si>
  <si>
    <t xml:space="preserve"> Nominal Output Gains due to Employment Increases</t>
  </si>
  <si>
    <t>Note: Sum of net positive migrants is equal to the sum of net negative migrants. Net migrants at the national levels are by definition zero.</t>
  </si>
  <si>
    <t>Source: Tables 4G, 10 and 11C.</t>
  </si>
  <si>
    <t>Source: Tables 4D and 10</t>
  </si>
  <si>
    <t>Source: Table 4F</t>
  </si>
  <si>
    <t xml:space="preserve">Source: Tables 11C and 11D. </t>
  </si>
  <si>
    <t>All ages</t>
  </si>
  <si>
    <t>&lt;14</t>
  </si>
  <si>
    <t>15-24</t>
  </si>
  <si>
    <t>25-34</t>
  </si>
  <si>
    <t>35-44</t>
  </si>
  <si>
    <t>45-54</t>
  </si>
  <si>
    <t>55-64</t>
  </si>
  <si>
    <t>65 and over</t>
  </si>
  <si>
    <t>Source: Statistics Canada, Population Estimates Program.</t>
  </si>
  <si>
    <t>Summary Table 3: Output and Labour Productivity Gains, 1987-2006 (millions  dollars)</t>
  </si>
  <si>
    <t>1987-2006</t>
  </si>
  <si>
    <t>Note: The weights used are the shares for the province of total net migration the given group of provinces.</t>
  </si>
  <si>
    <t>Provinces with net positive migration</t>
  </si>
  <si>
    <t>Provinces with net negative migration</t>
  </si>
  <si>
    <t>Source: Tables 5C and 8.</t>
  </si>
  <si>
    <t>Negative numbers are used where net migration is negative and positive numbers if net migration is positive</t>
  </si>
  <si>
    <t>Note: Gross migration flows were decomposed to show the movement of people between every pair of provinces.  Each gross outflow was multiplied by the working age population, persons 15 years old and over, to population ratio of each origin province.</t>
  </si>
  <si>
    <t>C</t>
  </si>
  <si>
    <t>D</t>
  </si>
  <si>
    <t>E</t>
  </si>
  <si>
    <t>F + G</t>
  </si>
  <si>
    <t>F = C*D/1,000,000</t>
  </si>
  <si>
    <t>G = C*E/1,000,000</t>
  </si>
  <si>
    <t>Net New Employment due to Migration (persons)</t>
  </si>
  <si>
    <t>-</t>
  </si>
  <si>
    <t xml:space="preserve">Source: Tables 4, 4C and 10. </t>
  </si>
  <si>
    <t xml:space="preserve">Source: Tables 4D,  4G and 10. </t>
  </si>
  <si>
    <t xml:space="preserve">Real GDP Growth (per cent) </t>
  </si>
  <si>
    <t>Employment Growth (per cent)</t>
  </si>
  <si>
    <t>Labour Productivity Growth (per cent)</t>
  </si>
  <si>
    <t xml:space="preserve">C </t>
  </si>
  <si>
    <t>GDP without Labour Productivity Growth (million of $1997)</t>
  </si>
  <si>
    <t>GDP Growth due to productivity growth (million of $1997)</t>
  </si>
  <si>
    <t>H</t>
  </si>
  <si>
    <t>Contribution of Migration to Labour Productivity Growth (per cent)</t>
  </si>
  <si>
    <t>Share of GDP Growth due to Migration</t>
  </si>
  <si>
    <t>Share of GDP Growth due to Reallocation of Workers</t>
  </si>
  <si>
    <t>C = D + E</t>
  </si>
  <si>
    <t>F = G + H</t>
  </si>
  <si>
    <t>I = J + K</t>
  </si>
  <si>
    <t>J = D/B*100</t>
  </si>
  <si>
    <t>Source: Table 3, Table 4 and Table 11B</t>
  </si>
  <si>
    <t>Source: Table 3, Table 11 and Table 11B</t>
  </si>
  <si>
    <t>Contribution of Migration to Trend Labour Productivity Growth (per cent)</t>
  </si>
  <si>
    <t>Nominal Gross Domestic Product (GDP) in Canada (million of dollars)</t>
  </si>
  <si>
    <t>Growth of Real Gross Domestic Product (GDP) in Canada (million of dollars)</t>
  </si>
  <si>
    <t>Total Output Gains due to Migration (million of dollars)</t>
  </si>
  <si>
    <t>Migration Output Gains due to Reallocation of Workers (million of dollars)</t>
  </si>
  <si>
    <t>Migration Output Gains due to New Employment (million of dollars)</t>
  </si>
  <si>
    <t>Employment (persons)</t>
  </si>
  <si>
    <t>Migration Output Gains Contributing to Productivity Growth</t>
  </si>
  <si>
    <t>Migration Output Gains Contributing to Productivity Growth as a share of GDP (per cent)</t>
  </si>
  <si>
    <t>Percentage Point Contribution of Migration to Output Growth</t>
  </si>
  <si>
    <r>
      <t>G = D/A</t>
    </r>
    <r>
      <rPr>
        <vertAlign val="superscript"/>
        <sz val="10"/>
        <rFont val="Times New Roman"/>
        <family val="1"/>
      </rPr>
      <t>t-1</t>
    </r>
    <r>
      <rPr>
        <sz val="10"/>
        <rFont val="Times New Roman"/>
        <family val="1"/>
      </rPr>
      <t>*100</t>
    </r>
  </si>
  <si>
    <r>
      <t>H = E/A</t>
    </r>
    <r>
      <rPr>
        <vertAlign val="superscript"/>
        <sz val="10"/>
        <rFont val="Times New Roman"/>
        <family val="1"/>
      </rPr>
      <t>t-1</t>
    </r>
    <r>
      <rPr>
        <sz val="10"/>
        <rFont val="Times New Roman"/>
        <family val="1"/>
      </rPr>
      <t>*100</t>
    </r>
  </si>
  <si>
    <t>Percentage Point Contribution of the Reallocation of Workers to Output Growth</t>
  </si>
  <si>
    <t>Percentage Point Contribution of New Employment to Output Growth</t>
  </si>
  <si>
    <t>K = E/B*100</t>
  </si>
  <si>
    <t>Relative Contribution of Interprovincial Migration to Trend Nominal Output Growth</t>
  </si>
  <si>
    <t>L=F/5.10</t>
  </si>
  <si>
    <t>Gross flow of employed workers</t>
  </si>
  <si>
    <t>GDP per worker</t>
  </si>
  <si>
    <t>Net flows of migrants</t>
  </si>
  <si>
    <t>Ratio of Net to Gross flows of migrants</t>
  </si>
  <si>
    <t>D= A*B*C/10,000</t>
  </si>
  <si>
    <t>F = D*E*0.046/1,000,000</t>
  </si>
  <si>
    <t>G</t>
  </si>
  <si>
    <t>I = F-G</t>
  </si>
  <si>
    <t>J = F-H</t>
  </si>
  <si>
    <t>K</t>
  </si>
  <si>
    <t>L = K/A</t>
  </si>
  <si>
    <t>Employment Rate</t>
  </si>
  <si>
    <t>WAP to Poppulation Ratio</t>
  </si>
  <si>
    <t>Estimates based on Finnie (2001)</t>
  </si>
  <si>
    <t>Output Gains due to Re-allocation of Labour from CSLS</t>
  </si>
  <si>
    <t>Total Output Gains due to Migration from CSLS</t>
  </si>
  <si>
    <t>Difference between Finnie and CSLS Total Estimates</t>
  </si>
  <si>
    <t>Difference between Finnie and CSLS Re-allocation Estimates</t>
  </si>
  <si>
    <t>List of Tables</t>
  </si>
  <si>
    <t>Note: Territories are not included in these estimates.</t>
  </si>
  <si>
    <t>..</t>
  </si>
  <si>
    <t>* Does not include Territories</t>
  </si>
  <si>
    <t>Note:  Employment totals for 15 years and over</t>
  </si>
  <si>
    <t xml:space="preserve">Source: Statistics Canada CANSIM Table 384-0038. </t>
  </si>
  <si>
    <t>Source: Statistics Canada CANSIM Table 384-0038.</t>
  </si>
  <si>
    <t>Source: Table 4</t>
  </si>
  <si>
    <t xml:space="preserve"> Newfoundland and Labrador</t>
  </si>
  <si>
    <t xml:space="preserve"> Prince Edward Island</t>
  </si>
  <si>
    <t xml:space="preserve"> Nova Scotia</t>
  </si>
  <si>
    <t xml:space="preserve"> New Brunswick</t>
  </si>
  <si>
    <t xml:space="preserve"> Quebec</t>
  </si>
  <si>
    <t xml:space="preserve"> Ontario</t>
  </si>
  <si>
    <t xml:space="preserve"> Manitoba</t>
  </si>
  <si>
    <t xml:space="preserve"> Saskatchewan</t>
  </si>
  <si>
    <t xml:space="preserve"> Alberta</t>
  </si>
  <si>
    <t xml:space="preserve"> British Columbia</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</si>
  <si>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</si>
  <si>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</si>
  <si>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</si>
  <si>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</si>
  <si>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</si>
  <si>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</si>
  <si>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</si>
  <si>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</si>
  <si>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</si>
  <si>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</si>
  <si>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</si>
  <si>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</si>
  <si>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</si>
  <si>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</si>
  <si>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</si>
  <si>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</si>
  <si>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</si>
  <si>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</si>
  <si>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</si>
  <si>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</si>
  <si>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</si>
  <si>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</si>
  <si>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</si>
  <si>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</si>
  <si>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</si>
  <si>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</si>
  <si>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Note: Total Out-Migration estimate is different than the official Statistics Canada estimate from CANSIM Table 051-0012, as the Territories were not included in calculations.</t>
  </si>
  <si>
    <t>15-64</t>
  </si>
  <si>
    <t xml:space="preserve"> 65+</t>
  </si>
  <si>
    <t xml:space="preserve">CALCULATIONS: </t>
  </si>
  <si>
    <t>15-64 plus 65+</t>
  </si>
  <si>
    <t>Source: Calculations from Tables 7 and detailed province by province migration flows obtained from Cansim, Table 051-0012.</t>
  </si>
  <si>
    <t>Net provincial migration, both sexes, 15-64 and 64+ (CANSIM 051-0012)</t>
  </si>
  <si>
    <t>Age group: 15 years and over</t>
  </si>
  <si>
    <t>Difference as a Per Cent of the Average Employment Rate (%)</t>
  </si>
  <si>
    <t>Provinces with net (-) migration</t>
  </si>
  <si>
    <t>Weighted Sum of (-) Provinces</t>
  </si>
  <si>
    <t>Provinces with net (+) migration</t>
  </si>
  <si>
    <t>Weighted Sum of (+) Provinces</t>
  </si>
  <si>
    <t>Note: Weights were obtained from the share of each province of the total net flow of workers employed. Totals for provinces with (-) net migration and provinces with (+) net migration were summed up separately.</t>
  </si>
  <si>
    <t>Source: CANSIM 384-0038</t>
  </si>
  <si>
    <t>Gross domestic product at market prices (Current prices (x 1,000,000))</t>
  </si>
  <si>
    <t>Gross domestic product at market prices (Chained (2007) dollars (x 1,000,000))</t>
  </si>
  <si>
    <t>*Does nto include Territories</t>
  </si>
  <si>
    <t>Table 15A: Provincial Deflators (2007 = 100) for GDP at Market Prices (Expenditure-based)</t>
  </si>
  <si>
    <t>Source: CANSIM 282-0002.</t>
  </si>
  <si>
    <t>(Created jobs/Left jobs) = (Destination ER / Home ER)</t>
  </si>
  <si>
    <t xml:space="preserve"> 0 to 4 years</t>
  </si>
  <si>
    <t xml:space="preserve"> 5 to 9 years</t>
  </si>
  <si>
    <t xml:space="preserve"> 10 to 14 years</t>
  </si>
  <si>
    <t xml:space="preserve"> 15 to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</si>
  <si>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</si>
  <si>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</si>
  <si>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</si>
  <si>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</si>
  <si>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</si>
  <si>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</si>
  <si>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</si>
  <si>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</si>
  <si>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</si>
  <si>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</si>
  <si>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</si>
  <si>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</si>
  <si>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</si>
  <si>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to 89 years</t>
  </si>
  <si>
    <t xml:space="preserve"> 90 to 94 years</t>
  </si>
  <si>
    <t xml:space="preserve"> 95 to 99 years</t>
  </si>
  <si>
    <t>1971/1972</t>
  </si>
  <si>
    <t xml:space="preserve">  </t>
  </si>
  <si>
    <t>1972/1973</t>
  </si>
  <si>
    <t>1973/1974</t>
  </si>
  <si>
    <t>1974/1975</t>
  </si>
  <si>
    <t>1975/1976</t>
  </si>
  <si>
    <t>1976/1977</t>
  </si>
  <si>
    <t>1977/1978</t>
  </si>
  <si>
    <t>1978/1979</t>
  </si>
  <si>
    <t>1979/1980</t>
  </si>
  <si>
    <t>1980/1981</t>
  </si>
  <si>
    <t>1981/1982</t>
  </si>
  <si>
    <t>1982/1983</t>
  </si>
  <si>
    <t>1983/1984</t>
  </si>
  <si>
    <t>1984/1985</t>
  </si>
  <si>
    <t>1985/1986</t>
  </si>
  <si>
    <t>1986/1987</t>
  </si>
  <si>
    <t>Geography: Canada; Sex: Both sexes</t>
  </si>
  <si>
    <t>Geography: Canada; Sex: Both sexes; Migrants: In-migrants</t>
  </si>
  <si>
    <t xml:space="preserve"> 65 years and over</t>
  </si>
  <si>
    <t>QC</t>
  </si>
  <si>
    <t>ON</t>
  </si>
  <si>
    <t>MB</t>
  </si>
  <si>
    <t>SK</t>
  </si>
  <si>
    <t>AB</t>
  </si>
  <si>
    <t>PE</t>
  </si>
  <si>
    <t>NL</t>
  </si>
  <si>
    <t>Source: Statistics Canada CANSIM Table 051-0017. Total Canadian population from Sheet 1.</t>
  </si>
  <si>
    <t>CAGR:</t>
  </si>
  <si>
    <t>L=F/2.36</t>
  </si>
  <si>
    <t>Real Gross Domestic Product (GDP) in Canada (million of chained 2007 dollars)</t>
  </si>
  <si>
    <t>YK</t>
  </si>
  <si>
    <t>NW+NU</t>
  </si>
  <si>
    <t>Table 13A: In-Migrants by Age Group</t>
  </si>
  <si>
    <t>Table 13B: Total Population by Age Group</t>
  </si>
  <si>
    <t>Gross flow of persons (thousands of persons)</t>
  </si>
  <si>
    <t>Population and Employment Data</t>
  </si>
  <si>
    <t>GDP Data</t>
  </si>
  <si>
    <t>Migration As Share of Population</t>
  </si>
  <si>
    <t>Migration Data - Levels</t>
  </si>
  <si>
    <t>Employment Data</t>
  </si>
  <si>
    <t>Output Data</t>
  </si>
  <si>
    <t>Nominal Output Data</t>
  </si>
  <si>
    <t>Alberta Data</t>
  </si>
  <si>
    <t>Age-Group Examination of Migrants</t>
  </si>
  <si>
    <t>Migration Contributions</t>
  </si>
  <si>
    <t>Deflators</t>
  </si>
  <si>
    <t>Comparison with Finnie Estimates</t>
  </si>
  <si>
    <t>1987-1996</t>
  </si>
  <si>
    <t>1997-2006</t>
  </si>
  <si>
    <t>Compound Annual Growth Rate</t>
  </si>
  <si>
    <t>YT</t>
  </si>
  <si>
    <t>NT+NU</t>
  </si>
  <si>
    <t>Difference Between Positive Province Productivity and Negative Province Productivity</t>
  </si>
  <si>
    <t>Weighted Positive Labour Productivity as a Percentage of the Average</t>
  </si>
  <si>
    <t>Difference as a Percentage of Average Productivity of the Two Types of Provinces</t>
  </si>
  <si>
    <t>Weighted Labour Productivity of Positive Net Migration Provinces</t>
  </si>
  <si>
    <t>Weighted Productivity of Negative Net Migration Provinces</t>
  </si>
  <si>
    <t>Weighted Negative Labour Productivity as a Percentage of the Average</t>
  </si>
  <si>
    <t>n.a.</t>
  </si>
  <si>
    <t>Note: CAGR cannot be calculated if the start and end values are not both positive or negative ("n.a.").</t>
  </si>
  <si>
    <t>Source: Table 4D</t>
  </si>
  <si>
    <t>In-Migration as a Percentage of the Total Population</t>
  </si>
  <si>
    <t>Total Population of Canada</t>
  </si>
  <si>
    <t>Note: Total In-Migration estimate is different than the official Statistics Canada estimate from CANSIM 051-0012, as the Territories were not included in calculations.</t>
  </si>
  <si>
    <t>Source: Statistics Canada CANSIM 051-0017. Total Canadian population from Table 1.</t>
  </si>
  <si>
    <t>Annual Average Flows</t>
  </si>
  <si>
    <r>
      <t>B = ((A</t>
    </r>
    <r>
      <rPr>
        <vertAlign val="superscript"/>
        <sz val="10"/>
        <rFont val="Times New Roman"/>
        <family val="1"/>
      </rPr>
      <t>t-1</t>
    </r>
    <r>
      <rPr>
        <sz val="10"/>
        <rFont val="Times New Roman"/>
        <family val="1"/>
      </rPr>
      <t>/A</t>
    </r>
    <r>
      <rPr>
        <vertAlign val="superscript"/>
        <sz val="10"/>
        <rFont val="Times New Roman"/>
        <family val="1"/>
      </rPr>
      <t>t</t>
    </r>
    <r>
      <rPr>
        <sz val="10"/>
        <rFont val="Times New Roman"/>
        <family val="1"/>
      </rPr>
      <t>)-1)*100</t>
    </r>
  </si>
  <si>
    <r>
      <t>D = ((C</t>
    </r>
    <r>
      <rPr>
        <vertAlign val="superscript"/>
        <sz val="10"/>
        <rFont val="Times New Roman"/>
        <family val="1"/>
      </rPr>
      <t>t-1</t>
    </r>
    <r>
      <rPr>
        <sz val="10"/>
        <rFont val="Times New Roman"/>
        <family val="1"/>
      </rPr>
      <t>/C</t>
    </r>
    <r>
      <rPr>
        <vertAlign val="superscript"/>
        <sz val="10"/>
        <rFont val="Times New Roman"/>
        <family val="1"/>
      </rPr>
      <t>t</t>
    </r>
    <r>
      <rPr>
        <sz val="10"/>
        <rFont val="Times New Roman"/>
        <family val="1"/>
      </rPr>
      <t>)-1)*100</t>
    </r>
  </si>
  <si>
    <r>
      <t>F = ((E</t>
    </r>
    <r>
      <rPr>
        <vertAlign val="superscript"/>
        <sz val="10"/>
        <rFont val="Times New Roman"/>
        <family val="1"/>
      </rPr>
      <t>t-1</t>
    </r>
    <r>
      <rPr>
        <sz val="10"/>
        <rFont val="Times New Roman"/>
        <family val="1"/>
      </rPr>
      <t>/E</t>
    </r>
    <r>
      <rPr>
        <vertAlign val="superscript"/>
        <sz val="10"/>
        <rFont val="Times New Roman"/>
        <family val="1"/>
      </rPr>
      <t>t</t>
    </r>
    <r>
      <rPr>
        <sz val="10"/>
        <rFont val="Times New Roman"/>
        <family val="1"/>
      </rPr>
      <t>)-1)*100</t>
    </r>
  </si>
  <si>
    <t>Source: Annual Statistics Canada Estimates, CANSIM Table 051-0001.</t>
  </si>
  <si>
    <t>Source: Tables 1 and 1A.</t>
  </si>
  <si>
    <t xml:space="preserve">Source: Tables 4C, 5C, and 8. </t>
  </si>
  <si>
    <t>Note: Changes in output by Province calculated as follows: [change = output per worker* net interprovincial employment migration of province].</t>
  </si>
  <si>
    <t>Difference Between Positive Province Prod. and Negative Province Prod. (dollars per worker)</t>
  </si>
  <si>
    <t xml:space="preserve">Output Gains due to Re-allocation (millions of  dollars) </t>
  </si>
  <si>
    <t xml:space="preserve">Output Gains due to Geographical  Composition of New Employment (millions of dollars) </t>
  </si>
  <si>
    <t xml:space="preserve">Total Output Gains due to New Employment (millions of dollars) </t>
  </si>
  <si>
    <t xml:space="preserve">Output Gains due to Employment at average Canadian Productivity (millions of dollars) </t>
  </si>
  <si>
    <t>Difference Between Positive Province Prod. and Average Canadian Prod. (dollars per worker)</t>
  </si>
  <si>
    <t>Average Canadian Productivity  (dollars per worker)</t>
  </si>
  <si>
    <t xml:space="preserve">Output Gains due to Reallocation </t>
  </si>
  <si>
    <t>Reallocation</t>
  </si>
  <si>
    <t>Output Gains due to Reallocation (millions of dollars)</t>
  </si>
  <si>
    <t xml:space="preserve">Output Gains due to Employment at average Canadian Productivity  (millions of dollars) </t>
  </si>
  <si>
    <t xml:space="preserve">1972-2012 </t>
  </si>
  <si>
    <t>Total Change</t>
  </si>
  <si>
    <t>Average</t>
  </si>
  <si>
    <t>Total Output Gains due to Migration (millions of dollars)</t>
  </si>
  <si>
    <t>Growth of Real Gross Domestic Product (GDP) in Canada (millions of dollars)</t>
  </si>
  <si>
    <t>Note: All dollar values are chained 2007 dollars</t>
  </si>
  <si>
    <t>Real GDP per Worker in Canada</t>
  </si>
  <si>
    <t>Nominal Productivity Data</t>
  </si>
  <si>
    <t>Out Migration as a Percentage of the Total Population</t>
  </si>
  <si>
    <t>Relative Contribution of Interprovincial Migration to Trend GDP Growth</t>
  </si>
  <si>
    <t>Real Gross Domestic Product (GDP) in Canada (millions)</t>
  </si>
  <si>
    <t>Output Gains due to Reallocation of Workers (millions)</t>
  </si>
  <si>
    <t>Output Gains due to New Employment (millions)</t>
  </si>
  <si>
    <t>2007-2014</t>
  </si>
  <si>
    <t>1987-2014</t>
  </si>
  <si>
    <t>Table 1: Total Population in Canada and the Provinces, 1987-2014 (persons)</t>
  </si>
  <si>
    <t>Table 1A: Total Working-Age (15+) Population in Canada and the Provinces, 1987-2014 (persons)</t>
  </si>
  <si>
    <t>Table 1B: Total Labour Force for Canada and the Provinces, 1987-2014 (thousands)</t>
  </si>
  <si>
    <t>Table 2: Total Employment in Canada and the Provinces, 1987-2014 (thousands)</t>
  </si>
  <si>
    <t>2007-2013</t>
  </si>
  <si>
    <t>Note: Data are only available to 2013 ( as of June 26, 2015)</t>
  </si>
  <si>
    <t>2013/2014</t>
  </si>
  <si>
    <t>Table 5B: Gross Flows of Interprovincial Migration by Province, 1987-2014 - Out-Migration (persons)</t>
  </si>
  <si>
    <t xml:space="preserve">Source: Tables 2 and 3A. </t>
  </si>
  <si>
    <t>Source: CANSIM 051-0001</t>
  </si>
  <si>
    <t>Table 2A: Total Unemployment in Canada and the Provinces, 1987-2014 (thousands)</t>
  </si>
  <si>
    <t>Table 5: Net Interprovincial Migration in the Provinces, 1987-2014 (persons)</t>
  </si>
  <si>
    <t>Table 5A: Gross Flows of Interprovincial Migration by Province, 1987-2014 - In-Migration (persons)</t>
  </si>
  <si>
    <t>Table 6: Net Migration as a Percentage of Total Population by Province, 1987-2014 (per cent)</t>
  </si>
  <si>
    <t>Table 6A: Total Gross In-Migration as a Percentage of Total Population for Canada and the Provinces, 1987-2014 (%)</t>
  </si>
  <si>
    <t>Table 6B: Total Gross Out-Migration as a Percentage of Total Population for Canada and the Provinces, 1987-2014 (%)</t>
  </si>
  <si>
    <t>Table 7: Working Age Population (15+) as a Percentage of Total Population in Canada and the Provinces, 1987-2014 (%)</t>
  </si>
  <si>
    <t>Table 8: Employment Rate in Canada and the Provinces, 1987-2014</t>
  </si>
  <si>
    <t>Table 9: Unemployment Rate in Canada and the Provinces, 1987-2014, Per cent</t>
  </si>
  <si>
    <t>Source: CANSIM 051-0012</t>
  </si>
  <si>
    <t>Source: Tables 4 and 10</t>
  </si>
  <si>
    <t>Source: Statistics Canada LFS Survey. CANSIM Table 282-0002. (Tables 1B and 2A)</t>
  </si>
  <si>
    <t>Population (thousands)</t>
  </si>
  <si>
    <t xml:space="preserve">  Employment (thousands)</t>
  </si>
  <si>
    <t>Table 1C: Labour Force Survey: Working-Age Population 1987-2014 (thousands)</t>
  </si>
  <si>
    <t>Source: CANSIM Table 051-0012</t>
  </si>
  <si>
    <t>CALCULATIONS</t>
  </si>
  <si>
    <t>Sex: Both sexes</t>
  </si>
  <si>
    <t>Migrants: In-migrants</t>
  </si>
  <si>
    <t>15 to 64 years</t>
  </si>
  <si>
    <t>Migrants: Out-migrants</t>
  </si>
  <si>
    <t>Average 1987-2013</t>
  </si>
  <si>
    <t>Source: Tables 5A and 5C</t>
  </si>
  <si>
    <t>Source: Tables 5D and 5B</t>
  </si>
  <si>
    <t>Note: Values for 2014 were calculated using the average ratio of  of in-migrants (15+) to gross in-migrants from 1987-2013</t>
  </si>
  <si>
    <t>Note: Values for 2014 were calculated using the average ratio of out-migrants (15+) to gross migrants (Tables 5E and 5B)</t>
  </si>
  <si>
    <t>North American: All industries</t>
  </si>
  <si>
    <t>Value: Chained (2007) dollars</t>
  </si>
  <si>
    <t>NT</t>
  </si>
  <si>
    <t>NU</t>
  </si>
  <si>
    <t>Growth Rate 2013-2014</t>
  </si>
  <si>
    <t>Source: CANSIM Table 379-0030 (provinces)</t>
  </si>
  <si>
    <t xml:space="preserve">Note: Data available to 2013 ( as of June 26, 2015) </t>
  </si>
  <si>
    <t>Note: Data for 2014 were calculated using the growth rate of Real GDP by Industry between 2013-2014</t>
  </si>
  <si>
    <t xml:space="preserve"> </t>
  </si>
  <si>
    <t>Table 3: Real Gross Domestic Product by Expenditure at Market Prices, Canada and the Provinces, 1987-2014 (millions of 2007 chained dollars)</t>
  </si>
  <si>
    <t>Table 3A: Nominal Gross Domestic Product in Canada and the Provinces, 1987-2014 (millions of current dollars)</t>
  </si>
  <si>
    <t>Table 4: Real GDP per Worker in Canada and the Provinces, 1987-2014 (chained 2007 dollars)</t>
  </si>
  <si>
    <t>Table 4A: Real GDP per Worker for the Provinces as a Percentage of Total Canadian GDP per Worker, 1987-2014</t>
  </si>
  <si>
    <t>Table 4B: Weighted Average Productivity for Provinces that Gained Net Workers and Provinces that Lost Net Workers, 1987-2014</t>
  </si>
  <si>
    <t>Table 4C: Summary of Average Weighted Labour Productivity, 1987-2014 (chained 2007 dollars)</t>
  </si>
  <si>
    <t>Table 4D: Nominal GDP per Worker in Canada and the Provinces, 1987-2014</t>
  </si>
  <si>
    <t>Table 4E: Nominal GDP per Worker for the Provinces as a Share of Total Canadian GDP per Worker, 1987-2014</t>
  </si>
  <si>
    <t>Table 4F: Weighted Average Nominal Output per Worker for Provinces that Gained Net Workers and Provinces that Lost Net Workers, 1987-2014</t>
  </si>
  <si>
    <t>Table 4G: Summary of Average Weighted Nominal Output per Worker, 1987-2014 (current dollars)</t>
  </si>
  <si>
    <t>Table 5C: In-Migration in the Provinces, Working Age Population (15+), 1987-2014 (persons)</t>
  </si>
  <si>
    <t>Table 8A: Weighted Employment Rates of Provinces with Positive Net Migration and Provinces with Negative Net Migration, 1987-2014</t>
  </si>
  <si>
    <t>Table 10: Changes in Total Employment as a Result of Interprovincial Migration in the Provinces, 1987-2014 (persons)</t>
  </si>
  <si>
    <t>Table 11: Changes in Output as a Result of Interprovincial Migration in Canada and the Provinces, 1987-2014 (millions of chained 2007 dollars)</t>
  </si>
  <si>
    <t>Table 11A: Decomposition of Total Output Gains due to Migration into Output Gains due to Re-allocation of Workers and Output Gains due to Employment Increases, 1987-2014 (million of chained 2007 dollars)</t>
  </si>
  <si>
    <t>Table 11B: Decomposition of Output Gains due to Re-allocation and Employment into their Components, 1987-2014</t>
  </si>
  <si>
    <t>Table 11C: Changes in Nominal Output as a Result of Interprovincial Migration in Canada and the Provinces, 1987-2014 (millions of dollars)</t>
  </si>
  <si>
    <t>Table 11D: Decomposition of Total Nominal Output Gains due to Migration into Output Gains due to Re-allocation of Workers and Output Gains due to Employment Increases, 1987-2014 (millions of $)</t>
  </si>
  <si>
    <t>Table 11E: Decomposition of Nominal Output Gains due to Re-allocation and Employment into their Components, 1987-2014</t>
  </si>
  <si>
    <t>Table 14A: Contribution of Migration to Labour Productivity, chained 2007 dollars, 1987-2014</t>
  </si>
  <si>
    <t xml:space="preserve">Net Postitive Migration as a percentage of the total Canadian Population </t>
  </si>
  <si>
    <t xml:space="preserve">Note: Data for 2014 were calculated using the growth rate of nominal GDP by expendirue between 2008 and 2013 as data for 2014 was unavailable. </t>
  </si>
  <si>
    <t xml:space="preserve"> 06-14</t>
  </si>
  <si>
    <t xml:space="preserve"> 87-14</t>
  </si>
  <si>
    <t>Source: Statistics Canada CANSIM Table 384-0002. Calculated from Table 15 .</t>
  </si>
  <si>
    <t>2014/2015</t>
  </si>
  <si>
    <t>CALCULATED USING 2012-2013/2013-2014 GROWTH RATE</t>
  </si>
  <si>
    <t>Table 13: Incidence of Interprovincial Migrants in Total Population by Age Group in Canada, 1972-2014, per 100 person</t>
  </si>
  <si>
    <t>Table 14: Contribution of Migration to GDP, chained 2007 dollars, 1987-2014</t>
  </si>
  <si>
    <t>Table 14B: Contribution of Migration to Nominal GDP, 1987-2014</t>
  </si>
  <si>
    <t>Table 15: Gross Domestic Product Deflators for Canada and the Provinces, 1987-2014</t>
  </si>
  <si>
    <t>Table 16: Comparison of CSLS Estimates and Estimates Based on Findings from Finnie (2001), 1987-2014</t>
  </si>
  <si>
    <t>G = A*(1+E/100)</t>
  </si>
  <si>
    <t>H = A - G</t>
  </si>
  <si>
    <t>I</t>
  </si>
  <si>
    <t>J= I/H*100</t>
  </si>
  <si>
    <t>Table 12: Net Interprovincial Migration to Alberta, Arranged by Province, 1987-2014 (persons)</t>
  </si>
  <si>
    <t>Table 12 Continued: Provincial Net Migration to Alberta as a Percentage of Total Net Migration to Alberta, 1987-2014 (persons)</t>
  </si>
  <si>
    <t>K = I / (A * 0.00975)</t>
  </si>
  <si>
    <t>L = I/A*100</t>
  </si>
  <si>
    <t>Table 12A: Gross Interprovincial Migration to Alberta, Arranged by Province of Origin, 1987-2014 (persons):</t>
  </si>
  <si>
    <t>Table 12A Continued: Provincial Gross Migration to Alberta as a Percentage of Total In Migration to Alberta, 1987-2014 (persons):</t>
  </si>
  <si>
    <t>Table 12B: Gross Interprovincial Migration from Alberta, Arranged by Province of Destination, 1987-2014 (persons):</t>
  </si>
  <si>
    <t>Table 12B Continued: Provincial Gross Migration from Alberta as a Percentage of Total Out Migration from Alberta, 1987-2014 (persons):</t>
  </si>
  <si>
    <t>Real Productivity Data</t>
  </si>
  <si>
    <t>Real Gross Domestic Product by Industry at Market Prices, Canada and the Provinces, 1987-2014 (millions of 2007 chained dollars)</t>
  </si>
  <si>
    <t>Ratio of Out-Migrants 15+ to Total Number of Out-Migrants</t>
  </si>
  <si>
    <t>Ratio of In-Migrants 15+ to Total Number of In-Migrants</t>
  </si>
  <si>
    <t>Table 5D:  Out-Migration in the Provinces, Working Age Population (15+), 1987-2014 (persons)</t>
  </si>
  <si>
    <t>Table 5F: Net Interprovincial Migration in the Provinces, Working Age Population (15+), 1987-2014 (persons)</t>
  </si>
  <si>
    <t>Table 8B: Summary of Weighted Average Employment Rates for Provinces Sorted by Net Migration, 1987-2014</t>
  </si>
  <si>
    <t>Table 5E: Ratio of In-Migrants 15+ to Total Number of In-Migrants and Ratio of Out-Migrants 15+ to Total Number of Out-Migrants</t>
  </si>
</sst>
</file>

<file path=xl/styles.xml><?xml version="1.0" encoding="utf-8"?>
<styleSheet xmlns="http://schemas.openxmlformats.org/spreadsheetml/2006/main">
  <numFmts count="6">
    <numFmt numFmtId="164" formatCode="_(* #,##0.00_);_(* \(#,##0.00\);_(* &quot;-&quot;??_);_(@_)"/>
    <numFmt numFmtId="165" formatCode="0.0"/>
    <numFmt numFmtId="166" formatCode="#,##0.0"/>
    <numFmt numFmtId="167" formatCode="0.000"/>
    <numFmt numFmtId="168" formatCode="#,##0.000"/>
    <numFmt numFmtId="169" formatCode="#,##0.0000"/>
  </numFmts>
  <fonts count="39">
    <font>
      <sz val="10"/>
      <name val="Times New Roman"/>
    </font>
    <font>
      <sz val="10"/>
      <name val="Times New Roman"/>
      <family val="1"/>
    </font>
    <font>
      <sz val="10"/>
      <name val="Arial"/>
      <family val="2"/>
    </font>
    <font>
      <b/>
      <sz val="10"/>
      <name val="Arial"/>
      <family val="2"/>
    </font>
    <font>
      <sz val="8"/>
      <name val="Times New Roman"/>
      <family val="1"/>
    </font>
    <font>
      <sz val="9"/>
      <name val="Times New Roman"/>
      <family val="1"/>
    </font>
    <font>
      <sz val="10"/>
      <name val="Times New Roman"/>
      <family val="1"/>
    </font>
    <font>
      <b/>
      <sz val="10"/>
      <name val="Times New Roman"/>
      <family val="1"/>
    </font>
    <font>
      <sz val="11"/>
      <color indexed="8"/>
      <name val="Calibri"/>
      <family val="2"/>
    </font>
    <font>
      <sz val="10"/>
      <color indexed="8"/>
      <name val="Times New Roman"/>
      <family val="1"/>
    </font>
    <font>
      <sz val="10"/>
      <name val="Arial"/>
      <family val="2"/>
    </font>
    <font>
      <sz val="8"/>
      <name val="Times New Roman"/>
      <family val="1"/>
    </font>
    <font>
      <sz val="9"/>
      <name val="Times New Roman"/>
      <family val="1"/>
    </font>
    <font>
      <sz val="10"/>
      <name val="Helvetica"/>
      <family val="2"/>
    </font>
    <font>
      <vertAlign val="superscript"/>
      <sz val="10"/>
      <name val="Times New Roman"/>
      <family val="1"/>
    </font>
    <font>
      <sz val="8"/>
      <name val="Times New Roman"/>
      <family val="1"/>
    </font>
    <font>
      <sz val="12"/>
      <name val="Times New Roman"/>
      <family val="1"/>
    </font>
    <font>
      <sz val="11"/>
      <color theme="1"/>
      <name val="Calibri"/>
      <family val="2"/>
      <scheme val="minor"/>
    </font>
    <font>
      <b/>
      <sz val="11"/>
      <name val="Times New Roman"/>
      <family val="1"/>
    </font>
    <font>
      <sz val="10"/>
      <color rgb="FFC00000"/>
      <name val="Times New Roman"/>
      <family val="1"/>
    </font>
    <font>
      <b/>
      <sz val="10"/>
      <color rgb="FFC00000"/>
      <name val="Times New Roman"/>
      <family val="1"/>
    </font>
    <font>
      <i/>
      <sz val="10"/>
      <color rgb="FFC00000"/>
      <name val="Times New Roman"/>
      <family val="1"/>
    </font>
    <font>
      <sz val="10"/>
      <color rgb="FFFFC000"/>
      <name val="Times New Roman"/>
      <family val="1"/>
    </font>
    <font>
      <b/>
      <sz val="10"/>
      <color rgb="FFFFC000"/>
      <name val="Times New Roman"/>
      <family val="1"/>
    </font>
    <font>
      <sz val="10"/>
      <color theme="9" tint="-0.249977111117893"/>
      <name val="Times New Roman"/>
      <family val="1"/>
    </font>
    <font>
      <b/>
      <sz val="10"/>
      <color indexed="8"/>
      <name val="Times New Roman"/>
      <family val="1"/>
    </font>
    <font>
      <u/>
      <sz val="10"/>
      <color theme="10"/>
      <name val="Times New Roman"/>
      <family val="1"/>
    </font>
    <font>
      <u/>
      <sz val="10"/>
      <color theme="11"/>
      <name val="Times New Roman"/>
      <family val="1"/>
    </font>
    <font>
      <b/>
      <sz val="10"/>
      <color theme="1" tint="0.499984740745262"/>
      <name val="Times New Roman"/>
      <family val="1"/>
    </font>
    <font>
      <sz val="10"/>
      <color theme="1" tint="0.499984740745262"/>
      <name val="Times New Roman"/>
      <family val="1"/>
    </font>
    <font>
      <b/>
      <sz val="12"/>
      <name val="Times New Roman"/>
      <family val="1"/>
    </font>
    <font>
      <sz val="10"/>
      <color rgb="FFFF0000"/>
      <name val="Times New Roman"/>
      <family val="1"/>
    </font>
    <font>
      <sz val="10"/>
      <color theme="1"/>
      <name val="Times New Roman"/>
      <family val="1"/>
    </font>
    <font>
      <b/>
      <sz val="10"/>
      <color theme="1"/>
      <name val="Times New Roman"/>
      <family val="1"/>
    </font>
    <font>
      <sz val="10"/>
      <color theme="0" tint="-0.499984740745262"/>
      <name val="Times New Roman"/>
      <family val="1"/>
    </font>
    <font>
      <b/>
      <sz val="10"/>
      <color theme="0" tint="-0.499984740745262"/>
      <name val="Times New Roman"/>
      <family val="1"/>
    </font>
    <font>
      <sz val="11"/>
      <color theme="0" tint="-0.499984740745262"/>
      <name val="Calibri"/>
      <family val="2"/>
      <scheme val="minor"/>
    </font>
    <font>
      <b/>
      <sz val="10"/>
      <color rgb="FFFF0000"/>
      <name val="Times New Roman"/>
      <family val="1"/>
    </font>
    <font>
      <b/>
      <sz val="11"/>
      <color theme="0" tint="-0.499984740745262"/>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right style="double">
        <color indexed="64"/>
      </right>
      <top style="thin">
        <color auto="1"/>
      </top>
      <bottom/>
      <diagonal/>
    </border>
    <border>
      <left/>
      <right style="double">
        <color indexed="64"/>
      </right>
      <top/>
      <bottom/>
      <diagonal/>
    </border>
    <border>
      <left style="double">
        <color indexed="64"/>
      </left>
      <right style="thin">
        <color indexed="64"/>
      </right>
      <top style="thin">
        <color auto="1"/>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thin">
        <color auto="1"/>
      </left>
      <right style="double">
        <color indexed="64"/>
      </right>
      <top/>
      <bottom style="thin">
        <color auto="1"/>
      </bottom>
      <diagonal/>
    </border>
  </borders>
  <cellStyleXfs count="17">
    <xf numFmtId="0" fontId="0" fillId="0" borderId="0"/>
    <xf numFmtId="164" fontId="1" fillId="0" borderId="0" applyFont="0" applyFill="0" applyBorder="0" applyAlignment="0" applyProtection="0"/>
    <xf numFmtId="166" fontId="13" fillId="0" borderId="0">
      <alignment horizontal="right" vertical="center"/>
    </xf>
    <xf numFmtId="0" fontId="17" fillId="0" borderId="0"/>
    <xf numFmtId="0" fontId="17" fillId="0" borderId="0"/>
    <xf numFmtId="0" fontId="8" fillId="0" borderId="0"/>
    <xf numFmtId="0" fontId="8" fillId="0" borderId="0"/>
    <xf numFmtId="0" fontId="2" fillId="0" borderId="0"/>
    <xf numFmtId="0" fontId="10" fillId="0" borderId="0"/>
    <xf numFmtId="0" fontId="10" fillId="0" borderId="0"/>
    <xf numFmtId="0" fontId="10" fillId="0" borderId="0"/>
    <xf numFmtId="0" fontId="6" fillId="0" borderId="0"/>
    <xf numFmtId="0" fontId="2"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849">
    <xf numFmtId="0" fontId="0" fillId="0" borderId="0" xfId="0"/>
    <xf numFmtId="3" fontId="0" fillId="0" borderId="0" xfId="0" applyNumberFormat="1" applyAlignment="1">
      <alignment horizontal="center"/>
    </xf>
    <xf numFmtId="165" fontId="0" fillId="0" borderId="1" xfId="0" applyNumberFormat="1" applyBorder="1" applyAlignment="1">
      <alignment horizontal="center"/>
    </xf>
    <xf numFmtId="165" fontId="0" fillId="0" borderId="0" xfId="0" applyNumberFormat="1" applyBorder="1" applyAlignment="1">
      <alignment horizontal="center"/>
    </xf>
    <xf numFmtId="165" fontId="0" fillId="0" borderId="2" xfId="0" applyNumberFormat="1" applyBorder="1" applyAlignment="1">
      <alignment horizontal="center"/>
    </xf>
    <xf numFmtId="165" fontId="0" fillId="0" borderId="3" xfId="0" applyNumberFormat="1" applyBorder="1" applyAlignment="1">
      <alignment horizontal="center"/>
    </xf>
    <xf numFmtId="165" fontId="0" fillId="0" borderId="4" xfId="0" applyNumberFormat="1"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165" fontId="0" fillId="0" borderId="5" xfId="0" applyNumberFormat="1" applyBorder="1" applyAlignment="1">
      <alignment horizontal="center"/>
    </xf>
    <xf numFmtId="165" fontId="0" fillId="0" borderId="6" xfId="0" applyNumberFormat="1" applyBorder="1" applyAlignment="1">
      <alignment horizontal="center"/>
    </xf>
    <xf numFmtId="3" fontId="0" fillId="0" borderId="0" xfId="0" applyNumberFormat="1" applyBorder="1" applyAlignment="1">
      <alignment horizontal="center"/>
    </xf>
    <xf numFmtId="3" fontId="0" fillId="0" borderId="3" xfId="0" applyNumberFormat="1" applyBorder="1" applyAlignment="1">
      <alignment horizontal="center"/>
    </xf>
    <xf numFmtId="3" fontId="0" fillId="0" borderId="6" xfId="0" applyNumberFormat="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9" xfId="0" applyBorder="1" applyAlignment="1">
      <alignment horizontal="center" wrapText="1"/>
    </xf>
    <xf numFmtId="3" fontId="0" fillId="0" borderId="11" xfId="0" applyNumberFormat="1" applyBorder="1" applyAlignment="1">
      <alignment horizontal="center"/>
    </xf>
    <xf numFmtId="3" fontId="0" fillId="0" borderId="10" xfId="0" applyNumberForma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3" fontId="0" fillId="0" borderId="14" xfId="0" applyNumberFormat="1" applyBorder="1" applyAlignment="1">
      <alignment horizontal="center"/>
    </xf>
    <xf numFmtId="165" fontId="0" fillId="0" borderId="10" xfId="0" applyNumberFormat="1" applyBorder="1" applyAlignment="1">
      <alignment horizontal="center"/>
    </xf>
    <xf numFmtId="165" fontId="0" fillId="0" borderId="13" xfId="0" applyNumberFormat="1" applyBorder="1" applyAlignment="1">
      <alignment horizontal="center"/>
    </xf>
    <xf numFmtId="165" fontId="0" fillId="0" borderId="14" xfId="0" applyNumberFormat="1" applyBorder="1" applyAlignment="1">
      <alignment horizontal="center"/>
    </xf>
    <xf numFmtId="2" fontId="0" fillId="0" borderId="2" xfId="0" applyNumberFormat="1" applyBorder="1" applyAlignment="1">
      <alignment horizontal="center"/>
    </xf>
    <xf numFmtId="2" fontId="0" fillId="0" borderId="4" xfId="0" applyNumberFormat="1" applyBorder="1" applyAlignment="1">
      <alignment horizontal="center"/>
    </xf>
    <xf numFmtId="0" fontId="0" fillId="0" borderId="0" xfId="0" applyBorder="1"/>
    <xf numFmtId="0" fontId="0" fillId="0" borderId="3" xfId="0" applyBorder="1"/>
    <xf numFmtId="0" fontId="0" fillId="0" borderId="0" xfId="0" applyFill="1" applyBorder="1" applyAlignment="1">
      <alignment horizontal="center"/>
    </xf>
    <xf numFmtId="2" fontId="0" fillId="0" borderId="15" xfId="0" applyNumberFormat="1" applyBorder="1" applyAlignment="1">
      <alignment horizontal="center"/>
    </xf>
    <xf numFmtId="167" fontId="0" fillId="0" borderId="2" xfId="0" applyNumberFormat="1" applyBorder="1" applyAlignment="1">
      <alignment horizontal="center"/>
    </xf>
    <xf numFmtId="167" fontId="0" fillId="0" borderId="4" xfId="0" applyNumberFormat="1" applyBorder="1" applyAlignment="1">
      <alignment horizontal="center"/>
    </xf>
    <xf numFmtId="0" fontId="0" fillId="0" borderId="0" xfId="0" applyBorder="1" applyAlignment="1">
      <alignment horizontal="center"/>
    </xf>
    <xf numFmtId="49" fontId="0" fillId="0" borderId="0" xfId="0" applyNumberFormat="1" applyFill="1" applyBorder="1"/>
    <xf numFmtId="4" fontId="0" fillId="0" borderId="0" xfId="0" applyNumberFormat="1" applyBorder="1" applyAlignment="1">
      <alignment horizontal="center"/>
    </xf>
    <xf numFmtId="4" fontId="0" fillId="0" borderId="5" xfId="0" applyNumberFormat="1" applyBorder="1" applyAlignment="1">
      <alignment horizontal="center"/>
    </xf>
    <xf numFmtId="4" fontId="0" fillId="0" borderId="6" xfId="0" applyNumberFormat="1" applyBorder="1" applyAlignment="1">
      <alignment horizontal="center"/>
    </xf>
    <xf numFmtId="0" fontId="0" fillId="0" borderId="0" xfId="0" applyAlignment="1"/>
    <xf numFmtId="4" fontId="0" fillId="0" borderId="0" xfId="0" applyNumberFormat="1" applyFill="1" applyBorder="1" applyAlignment="1">
      <alignment horizontal="center"/>
    </xf>
    <xf numFmtId="166" fontId="0" fillId="0" borderId="1" xfId="0" applyNumberFormat="1" applyBorder="1" applyAlignment="1">
      <alignment horizontal="center"/>
    </xf>
    <xf numFmtId="166" fontId="0" fillId="0" borderId="0" xfId="0" applyNumberFormat="1" applyBorder="1" applyAlignment="1">
      <alignment horizontal="center"/>
    </xf>
    <xf numFmtId="166" fontId="0" fillId="0" borderId="14" xfId="0" applyNumberFormat="1" applyBorder="1" applyAlignment="1">
      <alignment horizontal="center"/>
    </xf>
    <xf numFmtId="166" fontId="0" fillId="0" borderId="3" xfId="0" applyNumberFormat="1" applyBorder="1" applyAlignment="1">
      <alignment horizontal="center"/>
    </xf>
    <xf numFmtId="0" fontId="0" fillId="0" borderId="0" xfId="0" applyAlignment="1">
      <alignment wrapText="1"/>
    </xf>
    <xf numFmtId="0" fontId="0" fillId="0" borderId="11" xfId="0" applyBorder="1"/>
    <xf numFmtId="0" fontId="0" fillId="0" borderId="0" xfId="0" applyAlignment="1">
      <alignment horizontal="center"/>
    </xf>
    <xf numFmtId="0" fontId="0" fillId="0" borderId="8" xfId="0" applyBorder="1" applyAlignment="1">
      <alignment horizontal="center" wrapText="1"/>
    </xf>
    <xf numFmtId="165" fontId="0" fillId="0" borderId="0" xfId="0" applyNumberFormat="1" applyAlignment="1">
      <alignment horizontal="center"/>
    </xf>
    <xf numFmtId="167" fontId="0" fillId="0" borderId="15" xfId="0" applyNumberFormat="1" applyBorder="1" applyAlignment="1">
      <alignment horizontal="center"/>
    </xf>
    <xf numFmtId="0" fontId="0" fillId="0" borderId="12" xfId="0" applyBorder="1" applyAlignment="1">
      <alignment wrapText="1"/>
    </xf>
    <xf numFmtId="0" fontId="0" fillId="0" borderId="8" xfId="0" applyBorder="1" applyAlignment="1">
      <alignment wrapText="1"/>
    </xf>
    <xf numFmtId="166" fontId="0" fillId="0" borderId="6" xfId="0" applyNumberFormat="1" applyBorder="1" applyAlignment="1">
      <alignment horizontal="center"/>
    </xf>
    <xf numFmtId="4" fontId="0" fillId="0" borderId="2" xfId="0" applyNumberFormat="1" applyBorder="1" applyAlignment="1">
      <alignment horizontal="center"/>
    </xf>
    <xf numFmtId="4" fontId="0" fillId="0" borderId="4" xfId="0" applyNumberFormat="1" applyBorder="1" applyAlignment="1">
      <alignment horizontal="center"/>
    </xf>
    <xf numFmtId="0" fontId="0" fillId="0" borderId="12" xfId="0" applyNumberFormat="1" applyBorder="1" applyAlignment="1">
      <alignment horizontal="center" wrapText="1"/>
    </xf>
    <xf numFmtId="0" fontId="0" fillId="0" borderId="14" xfId="0" applyBorder="1"/>
    <xf numFmtId="0" fontId="6" fillId="0" borderId="0" xfId="0" applyFont="1"/>
    <xf numFmtId="0" fontId="0" fillId="0" borderId="4" xfId="0" applyBorder="1"/>
    <xf numFmtId="165" fontId="6" fillId="0" borderId="1" xfId="0" applyNumberFormat="1" applyFont="1" applyBorder="1" applyAlignment="1">
      <alignment horizontal="center"/>
    </xf>
    <xf numFmtId="165" fontId="6" fillId="0" borderId="0"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0" fontId="0" fillId="0" borderId="15" xfId="0" applyBorder="1" applyAlignment="1">
      <alignment wrapText="1"/>
    </xf>
    <xf numFmtId="0" fontId="1" fillId="0" borderId="0" xfId="0" applyFont="1"/>
    <xf numFmtId="0" fontId="7" fillId="0" borderId="0" xfId="0" applyFont="1"/>
    <xf numFmtId="167" fontId="0" fillId="0" borderId="0" xfId="0" applyNumberFormat="1"/>
    <xf numFmtId="0" fontId="0" fillId="0" borderId="5" xfId="0" applyFill="1" applyBorder="1" applyAlignment="1">
      <alignment horizontal="right" wrapText="1"/>
    </xf>
    <xf numFmtId="0" fontId="0" fillId="0" borderId="6" xfId="0" applyFill="1" applyBorder="1" applyAlignment="1">
      <alignment horizontal="right" wrapText="1"/>
    </xf>
    <xf numFmtId="49" fontId="0" fillId="0" borderId="6" xfId="0" applyNumberFormat="1" applyFill="1" applyBorder="1" applyAlignment="1">
      <alignment horizontal="right" wrapText="1"/>
    </xf>
    <xf numFmtId="49" fontId="0" fillId="0" borderId="7" xfId="0" applyNumberFormat="1" applyFill="1" applyBorder="1" applyAlignment="1">
      <alignment horizontal="right" wrapText="1"/>
    </xf>
    <xf numFmtId="168" fontId="0" fillId="0" borderId="0" xfId="0" applyNumberFormat="1" applyBorder="1" applyAlignment="1">
      <alignment horizontal="center"/>
    </xf>
    <xf numFmtId="167" fontId="0" fillId="0" borderId="1" xfId="0" applyNumberFormat="1" applyBorder="1" applyAlignment="1">
      <alignment horizontal="center"/>
    </xf>
    <xf numFmtId="168" fontId="0" fillId="0" borderId="3" xfId="0" applyNumberFormat="1" applyBorder="1" applyAlignment="1">
      <alignment horizontal="center"/>
    </xf>
    <xf numFmtId="168" fontId="0" fillId="0" borderId="2" xfId="0" applyNumberFormat="1" applyBorder="1" applyAlignment="1">
      <alignment horizontal="center"/>
    </xf>
    <xf numFmtId="168" fontId="0" fillId="0" borderId="4" xfId="0" applyNumberFormat="1" applyBorder="1" applyAlignment="1">
      <alignment horizontal="center"/>
    </xf>
    <xf numFmtId="0" fontId="6" fillId="0" borderId="9" xfId="0" applyFont="1" applyBorder="1" applyAlignment="1">
      <alignment horizontal="center" wrapText="1"/>
    </xf>
    <xf numFmtId="0" fontId="6" fillId="0" borderId="9" xfId="0" applyFont="1" applyFill="1" applyBorder="1" applyAlignment="1">
      <alignment horizontal="center" wrapText="1"/>
    </xf>
    <xf numFmtId="0" fontId="6" fillId="0" borderId="9" xfId="0" applyFont="1" applyBorder="1" applyAlignment="1">
      <alignment horizontal="center"/>
    </xf>
    <xf numFmtId="0" fontId="0" fillId="0" borderId="9" xfId="0" applyBorder="1" applyAlignment="1">
      <alignment horizontal="center" vertical="center" wrapText="1"/>
    </xf>
    <xf numFmtId="0" fontId="7" fillId="0" borderId="9" xfId="0" applyFont="1" applyBorder="1"/>
    <xf numFmtId="0" fontId="7" fillId="0" borderId="11" xfId="0" applyFont="1" applyBorder="1" applyAlignment="1">
      <alignment horizontal="center"/>
    </xf>
    <xf numFmtId="0" fontId="18" fillId="0" borderId="0" xfId="0" applyFont="1"/>
    <xf numFmtId="0" fontId="7" fillId="0" borderId="6" xfId="0" applyFont="1" applyBorder="1"/>
    <xf numFmtId="0" fontId="7" fillId="0" borderId="5" xfId="0" applyFont="1" applyBorder="1"/>
    <xf numFmtId="0" fontId="7" fillId="0" borderId="9" xfId="0" applyFont="1" applyBorder="1" applyAlignment="1">
      <alignment horizontal="center"/>
    </xf>
    <xf numFmtId="167" fontId="1" fillId="0" borderId="2" xfId="0" applyNumberFormat="1" applyFont="1" applyBorder="1" applyAlignment="1">
      <alignment horizontal="center"/>
    </xf>
    <xf numFmtId="0" fontId="1" fillId="0" borderId="0" xfId="0" applyFont="1" applyAlignment="1"/>
    <xf numFmtId="0" fontId="20" fillId="0" borderId="0" xfId="0" applyFont="1" applyAlignment="1">
      <alignment horizontal="center" vertical="center" wrapText="1"/>
    </xf>
    <xf numFmtId="0" fontId="7" fillId="3" borderId="3" xfId="0" applyFont="1" applyFill="1" applyBorder="1" applyAlignment="1">
      <alignment horizontal="center" vertical="center" wrapText="1"/>
    </xf>
    <xf numFmtId="0" fontId="7" fillId="0" borderId="0" xfId="0" applyFont="1" applyAlignment="1"/>
    <xf numFmtId="0" fontId="0" fillId="0" borderId="0" xfId="0" applyAlignment="1">
      <alignment horizontal="center" vertical="center" wrapText="1"/>
    </xf>
    <xf numFmtId="0" fontId="7" fillId="0" borderId="0" xfId="0" applyFont="1" applyAlignment="1">
      <alignment vertical="center"/>
    </xf>
    <xf numFmtId="0" fontId="0" fillId="0" borderId="5" xfId="0"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xf>
    <xf numFmtId="0" fontId="24" fillId="0" borderId="0" xfId="0" applyFont="1"/>
    <xf numFmtId="0" fontId="24" fillId="0" borderId="0" xfId="0" applyFont="1" applyBorder="1"/>
    <xf numFmtId="3" fontId="24" fillId="0" borderId="0" xfId="0" applyNumberFormat="1" applyFont="1" applyBorder="1"/>
    <xf numFmtId="166" fontId="24" fillId="0" borderId="0" xfId="0" applyNumberFormat="1" applyFont="1" applyBorder="1"/>
    <xf numFmtId="0" fontId="24" fillId="0" borderId="0" xfId="0" applyFont="1" applyAlignment="1">
      <alignment vertical="center"/>
    </xf>
    <xf numFmtId="165" fontId="1" fillId="0" borderId="0" xfId="0" applyNumberFormat="1" applyFont="1" applyBorder="1" applyAlignment="1">
      <alignment horizontal="center"/>
    </xf>
    <xf numFmtId="0" fontId="1" fillId="0" borderId="9" xfId="0" applyFont="1" applyBorder="1" applyAlignment="1">
      <alignment vertical="center"/>
    </xf>
    <xf numFmtId="0" fontId="1" fillId="0" borderId="0" xfId="0" applyFont="1" applyAlignment="1">
      <alignment vertical="center"/>
    </xf>
    <xf numFmtId="0" fontId="1" fillId="0" borderId="0" xfId="0" applyFont="1" applyBorder="1"/>
    <xf numFmtId="165" fontId="1" fillId="0" borderId="15" xfId="0" applyNumberFormat="1" applyFont="1" applyBorder="1" applyAlignment="1">
      <alignment horizontal="center"/>
    </xf>
    <xf numFmtId="165" fontId="1" fillId="0" borderId="2" xfId="0" applyNumberFormat="1" applyFont="1" applyBorder="1" applyAlignment="1">
      <alignment horizontal="center"/>
    </xf>
    <xf numFmtId="167" fontId="1" fillId="0" borderId="0" xfId="0" applyNumberFormat="1" applyFont="1" applyBorder="1" applyAlignment="1">
      <alignment horizontal="center"/>
    </xf>
    <xf numFmtId="0" fontId="1" fillId="0" borderId="0" xfId="0" applyFont="1" applyFill="1" applyBorder="1" applyAlignment="1">
      <alignment wrapText="1"/>
    </xf>
    <xf numFmtId="0" fontId="1" fillId="0" borderId="0" xfId="0" applyFont="1" applyFill="1" applyBorder="1" applyAlignment="1"/>
    <xf numFmtId="168" fontId="24" fillId="0" borderId="0" xfId="0" applyNumberFormat="1" applyFont="1" applyBorder="1"/>
    <xf numFmtId="4" fontId="24" fillId="0" borderId="0" xfId="0" applyNumberFormat="1" applyFont="1" applyBorder="1"/>
    <xf numFmtId="4" fontId="24" fillId="0" borderId="0" xfId="0" applyNumberFormat="1" applyFont="1" applyFill="1" applyBorder="1" applyAlignment="1">
      <alignment horizontal="center"/>
    </xf>
    <xf numFmtId="0" fontId="7" fillId="0" borderId="0" xfId="0" applyFont="1" applyFill="1" applyAlignment="1"/>
    <xf numFmtId="165" fontId="1" fillId="0" borderId="0" xfId="0" applyNumberFormat="1" applyFont="1" applyFill="1" applyBorder="1" applyAlignment="1">
      <alignment horizontal="center"/>
    </xf>
    <xf numFmtId="0" fontId="1" fillId="0" borderId="0" xfId="0" applyFont="1" applyFill="1"/>
    <xf numFmtId="0" fontId="7" fillId="0" borderId="9" xfId="11" applyFont="1" applyBorder="1" applyAlignment="1">
      <alignment horizontal="center" vertical="center" wrapText="1"/>
    </xf>
    <xf numFmtId="0" fontId="7" fillId="0" borderId="11" xfId="11" applyFont="1" applyBorder="1" applyAlignment="1">
      <alignment horizontal="center" vertical="center" wrapText="1"/>
    </xf>
    <xf numFmtId="0" fontId="0" fillId="0" borderId="0" xfId="0" applyAlignment="1">
      <alignment vertical="center"/>
    </xf>
    <xf numFmtId="0" fontId="6" fillId="0" borderId="0" xfId="11" applyFont="1" applyAlignment="1">
      <alignment horizontal="left" vertical="center"/>
    </xf>
    <xf numFmtId="0" fontId="0" fillId="0" borderId="0" xfId="0" applyAlignment="1">
      <alignment horizontal="left" vertical="center"/>
    </xf>
    <xf numFmtId="0" fontId="7" fillId="0" borderId="0" xfId="11" applyFont="1" applyAlignment="1">
      <alignment horizontal="left" vertical="center"/>
    </xf>
    <xf numFmtId="0" fontId="6"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Alignment="1">
      <alignment horizontal="center" vertical="center"/>
    </xf>
    <xf numFmtId="0" fontId="5" fillId="0" borderId="13" xfId="0" applyFont="1" applyBorder="1" applyAlignment="1">
      <alignment vertical="center"/>
    </xf>
    <xf numFmtId="0" fontId="5" fillId="0" borderId="0" xfId="0" applyFont="1" applyAlignment="1">
      <alignment vertical="center"/>
    </xf>
    <xf numFmtId="0" fontId="7"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xf numFmtId="0" fontId="1" fillId="0" borderId="9"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3" fillId="0" borderId="0" xfId="0" applyFont="1" applyAlignment="1">
      <alignment horizontal="center" vertical="center"/>
    </xf>
    <xf numFmtId="0" fontId="0" fillId="0" borderId="8" xfId="0" applyBorder="1" applyAlignment="1">
      <alignment horizontal="center" vertical="center"/>
    </xf>
    <xf numFmtId="0" fontId="7" fillId="0" borderId="8" xfId="0" applyFont="1" applyBorder="1" applyAlignment="1">
      <alignment horizontal="center" vertical="center"/>
    </xf>
    <xf numFmtId="0" fontId="7" fillId="0" borderId="15" xfId="0" applyFont="1" applyFill="1" applyBorder="1" applyAlignment="1">
      <alignment horizontal="center" vertical="center"/>
    </xf>
    <xf numFmtId="0" fontId="7" fillId="0" borderId="1" xfId="0" applyFont="1" applyBorder="1" applyAlignment="1">
      <alignment horizontal="center" vertical="center" wrapText="1"/>
    </xf>
    <xf numFmtId="2" fontId="1" fillId="0" borderId="13" xfId="0" applyNumberFormat="1" applyFont="1" applyFill="1" applyBorder="1" applyAlignment="1">
      <alignment horizontal="center" vertical="center"/>
    </xf>
    <xf numFmtId="0" fontId="7" fillId="0" borderId="8"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0" fillId="0" borderId="9" xfId="0" applyBorder="1" applyAlignment="1">
      <alignment vertical="center"/>
    </xf>
    <xf numFmtId="2" fontId="1" fillId="0" borderId="1" xfId="11" applyNumberFormat="1" applyFont="1" applyBorder="1" applyAlignment="1">
      <alignment horizontal="center" vertical="center"/>
    </xf>
    <xf numFmtId="2" fontId="1" fillId="0" borderId="3" xfId="11" applyNumberFormat="1" applyFont="1" applyBorder="1" applyAlignment="1">
      <alignment horizontal="center" vertical="center"/>
    </xf>
    <xf numFmtId="0" fontId="7" fillId="0" borderId="9" xfId="0" applyFont="1" applyBorder="1" applyAlignment="1">
      <alignment horizontal="left" vertical="center"/>
    </xf>
    <xf numFmtId="3" fontId="0" fillId="0" borderId="0" xfId="0" applyNumberFormat="1" applyBorder="1" applyAlignment="1">
      <alignment horizontal="center" vertical="center"/>
    </xf>
    <xf numFmtId="3" fontId="0" fillId="0" borderId="2" xfId="0" applyNumberFormat="1" applyBorder="1" applyAlignment="1">
      <alignment horizontal="center" vertical="center"/>
    </xf>
    <xf numFmtId="3" fontId="0" fillId="0" borderId="3" xfId="0" applyNumberFormat="1" applyBorder="1" applyAlignment="1">
      <alignment horizontal="center" vertical="center"/>
    </xf>
    <xf numFmtId="3" fontId="0" fillId="0" borderId="4" xfId="0" applyNumberFormat="1" applyBorder="1" applyAlignment="1">
      <alignment horizontal="center"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horizontal="center" vertical="center"/>
    </xf>
    <xf numFmtId="3" fontId="0" fillId="0" borderId="0" xfId="0" applyNumberFormat="1" applyAlignment="1">
      <alignment horizontal="center" vertical="center"/>
    </xf>
    <xf numFmtId="165" fontId="0" fillId="0" borderId="0" xfId="0" applyNumberFormat="1" applyAlignment="1">
      <alignment horizontal="center" vertical="center"/>
    </xf>
    <xf numFmtId="0" fontId="6" fillId="0" borderId="8" xfId="0" applyFont="1" applyBorder="1" applyAlignment="1">
      <alignment horizontal="center"/>
    </xf>
    <xf numFmtId="0" fontId="7" fillId="0" borderId="17" xfId="0" applyFont="1" applyBorder="1" applyAlignment="1">
      <alignment horizontal="center" vertical="center" wrapText="1"/>
    </xf>
    <xf numFmtId="0" fontId="6" fillId="0" borderId="17" xfId="0" applyFont="1" applyBorder="1" applyAlignment="1">
      <alignment horizontal="center"/>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2" fontId="0" fillId="0" borderId="4" xfId="0" applyNumberFormat="1" applyBorder="1" applyAlignment="1">
      <alignment horizontal="center" vertical="center"/>
    </xf>
    <xf numFmtId="0" fontId="0" fillId="0" borderId="5" xfId="0" applyBorder="1" applyAlignment="1">
      <alignment vertical="center"/>
    </xf>
    <xf numFmtId="3" fontId="0" fillId="0" borderId="6" xfId="0" applyNumberFormat="1" applyBorder="1" applyAlignment="1">
      <alignment horizontal="center" vertical="center"/>
    </xf>
    <xf numFmtId="3" fontId="0" fillId="0" borderId="7" xfId="0" applyNumberFormat="1" applyBorder="1" applyAlignment="1">
      <alignment horizontal="center" vertical="center"/>
    </xf>
    <xf numFmtId="166" fontId="0" fillId="0" borderId="6" xfId="0" applyNumberFormat="1" applyBorder="1" applyAlignment="1">
      <alignment horizontal="center" vertical="center"/>
    </xf>
    <xf numFmtId="166" fontId="0" fillId="0" borderId="7" xfId="0" applyNumberFormat="1" applyBorder="1" applyAlignment="1">
      <alignment horizontal="center" vertical="center"/>
    </xf>
    <xf numFmtId="0" fontId="18" fillId="0" borderId="0" xfId="0" applyFont="1" applyBorder="1" applyAlignment="1">
      <alignment vertical="center"/>
    </xf>
    <xf numFmtId="3" fontId="0" fillId="0" borderId="11" xfId="0" applyNumberFormat="1" applyBorder="1" applyAlignment="1">
      <alignment horizontal="center" vertical="center"/>
    </xf>
    <xf numFmtId="3" fontId="0" fillId="0" borderId="8" xfId="0" applyNumberFormat="1" applyBorder="1" applyAlignment="1">
      <alignment horizontal="center" vertical="center"/>
    </xf>
    <xf numFmtId="3" fontId="6" fillId="0" borderId="6" xfId="1" applyNumberFormat="1" applyFont="1" applyBorder="1" applyAlignment="1">
      <alignment horizontal="center" vertical="center"/>
    </xf>
    <xf numFmtId="2" fontId="0" fillId="0" borderId="6" xfId="0" applyNumberFormat="1" applyBorder="1" applyAlignment="1">
      <alignment horizontal="center" vertical="center"/>
    </xf>
    <xf numFmtId="3" fontId="6" fillId="0" borderId="7" xfId="1" applyNumberFormat="1" applyFont="1" applyBorder="1" applyAlignment="1">
      <alignment horizontal="center" vertical="center"/>
    </xf>
    <xf numFmtId="2" fontId="0" fillId="0" borderId="7"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3" fontId="0" fillId="0" borderId="13" xfId="0" applyNumberFormat="1" applyBorder="1" applyAlignment="1">
      <alignment horizontal="center" vertical="center"/>
    </xf>
    <xf numFmtId="3" fontId="0" fillId="0" borderId="14" xfId="0" applyNumberFormat="1" applyBorder="1" applyAlignment="1">
      <alignment horizontal="center" vertical="center"/>
    </xf>
    <xf numFmtId="0" fontId="0" fillId="0" borderId="13" xfId="0" applyBorder="1" applyAlignment="1">
      <alignment vertical="center"/>
    </xf>
    <xf numFmtId="2" fontId="0" fillId="0" borderId="15" xfId="0" applyNumberFormat="1" applyBorder="1" applyAlignment="1">
      <alignment horizontal="center" vertical="center"/>
    </xf>
    <xf numFmtId="0" fontId="18" fillId="0" borderId="0" xfId="0" applyFont="1" applyAlignment="1">
      <alignment vertical="center"/>
    </xf>
    <xf numFmtId="3" fontId="0" fillId="0" borderId="0" xfId="0" applyNumberFormat="1" applyFont="1" applyFill="1" applyBorder="1" applyAlignment="1">
      <alignment horizontal="left" vertical="center"/>
    </xf>
    <xf numFmtId="0" fontId="0" fillId="0" borderId="0" xfId="0" applyFill="1" applyAlignment="1">
      <alignment vertical="center"/>
    </xf>
    <xf numFmtId="2" fontId="0" fillId="0" borderId="0" xfId="0" applyNumberFormat="1" applyAlignment="1">
      <alignment vertical="center"/>
    </xf>
    <xf numFmtId="0" fontId="9" fillId="0" borderId="0" xfId="3" applyFont="1" applyAlignment="1">
      <alignment horizontal="center" vertical="center"/>
    </xf>
    <xf numFmtId="3" fontId="9" fillId="0" borderId="0" xfId="4" applyNumberFormat="1" applyFont="1" applyAlignment="1">
      <alignment horizontal="center" vertical="center"/>
    </xf>
    <xf numFmtId="0" fontId="28" fillId="0" borderId="9" xfId="0" applyFont="1" applyBorder="1" applyAlignment="1">
      <alignment horizontal="center" vertical="center" wrapText="1"/>
    </xf>
    <xf numFmtId="3" fontId="6" fillId="0" borderId="3" xfId="0" applyNumberFormat="1" applyFont="1" applyBorder="1" applyAlignment="1">
      <alignment horizontal="center" vertical="center"/>
    </xf>
    <xf numFmtId="3" fontId="6"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wrapText="1"/>
    </xf>
    <xf numFmtId="0" fontId="6" fillId="0" borderId="9" xfId="0" applyFont="1" applyFill="1" applyBorder="1" applyAlignment="1">
      <alignment horizontal="center" vertical="center" wrapText="1"/>
    </xf>
    <xf numFmtId="165" fontId="0" fillId="0" borderId="10" xfId="0" applyNumberFormat="1" applyBorder="1" applyAlignment="1">
      <alignment horizontal="center" vertical="center"/>
    </xf>
    <xf numFmtId="165" fontId="0" fillId="0" borderId="5" xfId="0" applyNumberFormat="1" applyBorder="1" applyAlignment="1">
      <alignment horizontal="center" vertical="center"/>
    </xf>
    <xf numFmtId="165" fontId="0" fillId="0" borderId="13" xfId="0" applyNumberFormat="1" applyBorder="1" applyAlignment="1">
      <alignment horizontal="center" vertical="center"/>
    </xf>
    <xf numFmtId="165" fontId="0" fillId="0" borderId="6" xfId="0" applyNumberFormat="1" applyBorder="1" applyAlignment="1">
      <alignment horizontal="center" vertical="center"/>
    </xf>
    <xf numFmtId="165" fontId="0" fillId="0" borderId="3" xfId="0" applyNumberFormat="1" applyBorder="1" applyAlignment="1">
      <alignment horizontal="center" vertical="center"/>
    </xf>
    <xf numFmtId="165" fontId="0" fillId="0" borderId="14" xfId="0" applyNumberFormat="1" applyBorder="1" applyAlignment="1">
      <alignment horizontal="center" vertical="center"/>
    </xf>
    <xf numFmtId="165" fontId="0" fillId="0" borderId="7" xfId="0" applyNumberFormat="1" applyBorder="1" applyAlignment="1">
      <alignment horizontal="center" vertical="center"/>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4" fontId="0" fillId="0" borderId="3" xfId="0" applyNumberFormat="1" applyBorder="1" applyAlignment="1">
      <alignment horizontal="center" vertical="center"/>
    </xf>
    <xf numFmtId="4" fontId="0" fillId="0" borderId="7" xfId="0" applyNumberFormat="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6"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30" fillId="0" borderId="9" xfId="0" applyFont="1" applyFill="1" applyBorder="1" applyAlignment="1">
      <alignment horizontal="center" vertical="center"/>
    </xf>
    <xf numFmtId="0" fontId="16" fillId="0" borderId="0" xfId="0" applyFont="1" applyBorder="1" applyAlignment="1">
      <alignment vertical="center"/>
    </xf>
    <xf numFmtId="0" fontId="16" fillId="3" borderId="6" xfId="0" applyFont="1" applyFill="1" applyBorder="1" applyAlignment="1">
      <alignment horizontal="center" vertical="center"/>
    </xf>
    <xf numFmtId="0" fontId="16" fillId="0" borderId="6" xfId="0" applyFont="1" applyFill="1" applyBorder="1" applyAlignment="1">
      <alignment horizontal="left" vertical="center"/>
    </xf>
    <xf numFmtId="0" fontId="16" fillId="0" borderId="0" xfId="0" applyFont="1" applyFill="1" applyBorder="1" applyAlignment="1">
      <alignment vertical="center"/>
    </xf>
    <xf numFmtId="0" fontId="7" fillId="0" borderId="9" xfId="0" applyFont="1" applyBorder="1" applyAlignment="1">
      <alignment horizontal="right" vertical="center"/>
    </xf>
    <xf numFmtId="0" fontId="7" fillId="0" borderId="9" xfId="0" applyFont="1" applyFill="1" applyBorder="1" applyAlignment="1">
      <alignment horizontal="center" vertical="center"/>
    </xf>
    <xf numFmtId="3" fontId="1" fillId="0" borderId="0" xfId="0" applyNumberFormat="1" applyFont="1" applyBorder="1" applyAlignment="1">
      <alignment vertical="center"/>
    </xf>
    <xf numFmtId="3" fontId="1" fillId="0" borderId="6"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3" xfId="0" applyNumberFormat="1" applyFont="1" applyBorder="1" applyAlignment="1">
      <alignment horizontal="right" vertical="center"/>
    </xf>
    <xf numFmtId="3" fontId="1" fillId="0" borderId="7" xfId="0" applyNumberFormat="1" applyFont="1" applyBorder="1" applyAlignment="1">
      <alignment horizontal="right" vertical="center"/>
    </xf>
    <xf numFmtId="0" fontId="7" fillId="0" borderId="5" xfId="0" applyFont="1" applyBorder="1" applyAlignment="1">
      <alignment horizontal="right" vertical="center"/>
    </xf>
    <xf numFmtId="4" fontId="0" fillId="0" borderId="1" xfId="0" applyNumberFormat="1" applyBorder="1" applyAlignment="1">
      <alignment horizontal="center" vertical="center"/>
    </xf>
    <xf numFmtId="4" fontId="0" fillId="0" borderId="0" xfId="0" applyNumberFormat="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0" xfId="0" applyFont="1" applyAlignment="1">
      <alignment horizontal="right" vertical="center"/>
    </xf>
    <xf numFmtId="0" fontId="6" fillId="0" borderId="0" xfId="0" applyFont="1" applyAlignment="1">
      <alignment horizontal="left" vertical="center"/>
    </xf>
    <xf numFmtId="0" fontId="20" fillId="0" borderId="0" xfId="0" applyFont="1" applyBorder="1" applyAlignment="1">
      <alignment horizontal="center" vertical="center" wrapText="1"/>
    </xf>
    <xf numFmtId="0" fontId="18" fillId="0" borderId="0" xfId="0" applyFont="1" applyBorder="1" applyAlignment="1">
      <alignment horizontal="lef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4" fontId="0" fillId="0" borderId="0" xfId="0" applyNumberFormat="1" applyFill="1" applyBorder="1" applyAlignment="1">
      <alignment horizontal="center" vertical="center"/>
    </xf>
    <xf numFmtId="0" fontId="6" fillId="0" borderId="0" xfId="0" applyFont="1" applyFill="1" applyBorder="1" applyAlignment="1">
      <alignment vertical="center"/>
    </xf>
    <xf numFmtId="165" fontId="3" fillId="0" borderId="0" xfId="7" applyNumberFormat="1" applyFont="1" applyAlignment="1">
      <alignment vertical="center"/>
    </xf>
    <xf numFmtId="165" fontId="3" fillId="0" borderId="0" xfId="12" applyNumberFormat="1" applyFont="1" applyAlignment="1">
      <alignmen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166" fontId="0" fillId="0" borderId="0" xfId="0" applyNumberFormat="1" applyBorder="1" applyAlignment="1">
      <alignment vertical="center"/>
    </xf>
    <xf numFmtId="166" fontId="0" fillId="0" borderId="6" xfId="0" applyNumberFormat="1" applyBorder="1" applyAlignment="1">
      <alignment vertical="center"/>
    </xf>
    <xf numFmtId="0" fontId="18" fillId="0" borderId="13" xfId="0" applyFont="1" applyBorder="1" applyAlignment="1">
      <alignmen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6" fillId="0" borderId="0" xfId="0" applyFont="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wrapText="1"/>
    </xf>
    <xf numFmtId="0" fontId="19" fillId="0" borderId="0" xfId="0" applyFont="1" applyBorder="1" applyAlignment="1">
      <alignment horizontal="center" vertical="center"/>
    </xf>
    <xf numFmtId="3" fontId="19" fillId="0" borderId="0" xfId="0" applyNumberFormat="1" applyFont="1" applyBorder="1" applyAlignment="1">
      <alignment vertical="center"/>
    </xf>
    <xf numFmtId="3" fontId="19" fillId="0" borderId="0" xfId="0" applyNumberFormat="1" applyFont="1" applyFill="1" applyBorder="1" applyAlignment="1">
      <alignment vertical="center"/>
    </xf>
    <xf numFmtId="0" fontId="21" fillId="4" borderId="0" xfId="0" applyFont="1" applyFill="1" applyBorder="1" applyAlignment="1">
      <alignment horizontal="center" vertical="center"/>
    </xf>
    <xf numFmtId="0" fontId="18" fillId="0" borderId="13" xfId="0" applyFont="1" applyBorder="1" applyAlignment="1">
      <alignment horizontal="left" vertical="center"/>
    </xf>
    <xf numFmtId="0" fontId="7" fillId="0" borderId="0" xfId="0" applyFont="1" applyFill="1" applyBorder="1" applyAlignment="1">
      <alignment horizontal="right" vertical="center"/>
    </xf>
    <xf numFmtId="3" fontId="0" fillId="0" borderId="0" xfId="0" applyNumberFormat="1" applyAlignment="1">
      <alignment vertical="center"/>
    </xf>
    <xf numFmtId="3" fontId="6" fillId="0" borderId="0" xfId="8" applyNumberFormat="1" applyFont="1" applyBorder="1" applyAlignment="1">
      <alignment horizontal="center" vertical="center"/>
    </xf>
    <xf numFmtId="0" fontId="1" fillId="0" borderId="0" xfId="0" applyFont="1" applyAlignment="1">
      <alignment horizontal="center" vertical="center"/>
    </xf>
    <xf numFmtId="167" fontId="1" fillId="0" borderId="0" xfId="0" applyNumberFormat="1" applyFont="1" applyAlignment="1">
      <alignment horizontal="center" vertical="center"/>
    </xf>
    <xf numFmtId="3" fontId="1" fillId="0" borderId="0" xfId="0" applyNumberFormat="1" applyFont="1" applyBorder="1" applyAlignment="1">
      <alignment horizontal="center" vertical="center"/>
    </xf>
    <xf numFmtId="3" fontId="1" fillId="0" borderId="2" xfId="0" applyNumberFormat="1" applyFont="1" applyBorder="1" applyAlignment="1">
      <alignment horizontal="center" vertical="center"/>
    </xf>
    <xf numFmtId="0" fontId="7" fillId="0" borderId="12" xfId="0" applyFont="1" applyBorder="1" applyAlignment="1">
      <alignment vertical="center"/>
    </xf>
    <xf numFmtId="3" fontId="1" fillId="0" borderId="0" xfId="0" applyNumberFormat="1" applyFont="1" applyAlignment="1">
      <alignment horizontal="center" vertical="center"/>
    </xf>
    <xf numFmtId="3" fontId="1" fillId="0" borderId="1" xfId="8" applyNumberFormat="1" applyFont="1" applyBorder="1" applyAlignment="1">
      <alignment horizontal="center" vertical="center"/>
    </xf>
    <xf numFmtId="3" fontId="1" fillId="0" borderId="15" xfId="0" applyNumberFormat="1" applyFont="1" applyBorder="1" applyAlignment="1">
      <alignment horizontal="center" vertical="center"/>
    </xf>
    <xf numFmtId="0" fontId="0" fillId="0" borderId="10" xfId="0" applyFill="1" applyBorder="1" applyAlignment="1">
      <alignment vertical="center"/>
    </xf>
    <xf numFmtId="3" fontId="1" fillId="0" borderId="0" xfId="8" applyNumberFormat="1" applyFont="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3" fontId="1" fillId="0" borderId="3" xfId="0" applyNumberFormat="1" applyFont="1" applyBorder="1" applyAlignment="1">
      <alignment horizontal="center" vertical="center"/>
    </xf>
    <xf numFmtId="0" fontId="1" fillId="0" borderId="0" xfId="0" applyFont="1" applyAlignment="1">
      <alignment horizontal="left" vertical="center"/>
    </xf>
    <xf numFmtId="3" fontId="1" fillId="0" borderId="7" xfId="0" applyNumberFormat="1" applyFont="1" applyBorder="1" applyAlignment="1">
      <alignment horizontal="center" vertical="center"/>
    </xf>
    <xf numFmtId="169" fontId="0" fillId="0" borderId="8" xfId="0" applyNumberFormat="1" applyBorder="1" applyAlignment="1">
      <alignment horizontal="center" vertical="center"/>
    </xf>
    <xf numFmtId="0" fontId="7" fillId="0" borderId="0" xfId="0" applyFont="1" applyAlignment="1">
      <alignment vertical="center" wrapText="1"/>
    </xf>
    <xf numFmtId="0" fontId="7" fillId="0" borderId="7" xfId="0" applyFont="1" applyBorder="1" applyAlignment="1">
      <alignment vertical="center"/>
    </xf>
    <xf numFmtId="166" fontId="0" fillId="0" borderId="10"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0" xfId="0" applyNumberFormat="1" applyBorder="1" applyAlignment="1">
      <alignment horizontal="center" vertical="center"/>
    </xf>
    <xf numFmtId="4" fontId="1" fillId="0" borderId="5" xfId="0" applyNumberFormat="1" applyFont="1" applyBorder="1" applyAlignment="1">
      <alignment horizontal="center" vertical="center"/>
    </xf>
    <xf numFmtId="4" fontId="1" fillId="0" borderId="6" xfId="0" applyNumberFormat="1" applyFont="1" applyBorder="1" applyAlignment="1">
      <alignment horizontal="center" vertical="center"/>
    </xf>
    <xf numFmtId="4" fontId="1" fillId="0" borderId="7" xfId="0" applyNumberFormat="1" applyFont="1" applyBorder="1" applyAlignment="1">
      <alignment horizontal="center" vertical="center"/>
    </xf>
    <xf numFmtId="3" fontId="1" fillId="0" borderId="10"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0" borderId="15" xfId="0" applyNumberFormat="1" applyFont="1" applyBorder="1" applyAlignment="1">
      <alignment horizontal="right" vertical="center"/>
    </xf>
    <xf numFmtId="3" fontId="0" fillId="0" borderId="10" xfId="1" applyNumberFormat="1" applyFont="1" applyBorder="1" applyAlignment="1">
      <alignment vertical="center"/>
    </xf>
    <xf numFmtId="3" fontId="0" fillId="0" borderId="1" xfId="1" applyNumberFormat="1" applyFont="1" applyBorder="1" applyAlignment="1">
      <alignment vertical="center"/>
    </xf>
    <xf numFmtId="3" fontId="0" fillId="0" borderId="15" xfId="1" applyNumberFormat="1" applyFont="1" applyBorder="1" applyAlignment="1">
      <alignment vertical="center"/>
    </xf>
    <xf numFmtId="3" fontId="1" fillId="0" borderId="13" xfId="0" applyNumberFormat="1" applyFont="1" applyBorder="1" applyAlignment="1">
      <alignment horizontal="right" vertical="center"/>
    </xf>
    <xf numFmtId="3" fontId="1" fillId="0" borderId="2" xfId="0" applyNumberFormat="1" applyFont="1" applyBorder="1" applyAlignment="1">
      <alignment horizontal="right" vertical="center"/>
    </xf>
    <xf numFmtId="3" fontId="0" fillId="0" borderId="13" xfId="1" applyNumberFormat="1" applyFont="1" applyBorder="1" applyAlignment="1">
      <alignment vertical="center"/>
    </xf>
    <xf numFmtId="3" fontId="0" fillId="0" borderId="0" xfId="1" applyNumberFormat="1" applyFont="1" applyBorder="1" applyAlignment="1">
      <alignment vertical="center"/>
    </xf>
    <xf numFmtId="3" fontId="0" fillId="0" borderId="2" xfId="1" applyNumberFormat="1"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3" fontId="0" fillId="0" borderId="15" xfId="0" applyNumberFormat="1" applyBorder="1" applyAlignment="1">
      <alignment horizontal="center" vertical="center"/>
    </xf>
    <xf numFmtId="2" fontId="0" fillId="0" borderId="5" xfId="0" applyNumberFormat="1" applyBorder="1" applyAlignment="1">
      <alignment horizontal="center" vertical="center"/>
    </xf>
    <xf numFmtId="0" fontId="1" fillId="0" borderId="0" xfId="0" applyFont="1" applyBorder="1" applyAlignment="1">
      <alignment vertical="center"/>
    </xf>
    <xf numFmtId="49" fontId="0" fillId="0" borderId="0" xfId="0" applyNumberFormat="1" applyFill="1" applyBorder="1" applyAlignment="1">
      <alignment vertical="center"/>
    </xf>
    <xf numFmtId="0" fontId="24" fillId="0" borderId="0" xfId="0" applyFont="1" applyBorder="1" applyAlignment="1">
      <alignment horizontal="center"/>
    </xf>
    <xf numFmtId="3" fontId="24" fillId="0" borderId="0" xfId="0" applyNumberFormat="1" applyFont="1" applyBorder="1" applyAlignment="1">
      <alignment horizontal="center"/>
    </xf>
    <xf numFmtId="4" fontId="24" fillId="0" borderId="0" xfId="0" applyNumberFormat="1" applyFont="1" applyBorder="1" applyAlignment="1">
      <alignment horizontal="center"/>
    </xf>
    <xf numFmtId="0" fontId="7" fillId="0" borderId="13" xfId="0" applyFont="1" applyBorder="1" applyAlignment="1">
      <alignment horizontal="right" vertical="center"/>
    </xf>
    <xf numFmtId="0" fontId="7" fillId="0" borderId="13" xfId="0" applyFont="1" applyFill="1" applyBorder="1" applyAlignment="1">
      <alignment horizontal="right" vertical="center"/>
    </xf>
    <xf numFmtId="0" fontId="7" fillId="0" borderId="14" xfId="0" applyFont="1" applyFill="1" applyBorder="1" applyAlignment="1">
      <alignment horizontal="right" vertical="center"/>
    </xf>
    <xf numFmtId="4" fontId="1" fillId="0" borderId="0" xfId="0" applyNumberFormat="1" applyFont="1" applyBorder="1" applyAlignment="1">
      <alignment horizontal="center" vertical="center"/>
    </xf>
    <xf numFmtId="4" fontId="1" fillId="0" borderId="3" xfId="0" applyNumberFormat="1" applyFont="1" applyBorder="1" applyAlignment="1">
      <alignment horizontal="center" vertical="center"/>
    </xf>
    <xf numFmtId="0" fontId="7" fillId="0" borderId="13" xfId="0" applyFont="1" applyFill="1" applyBorder="1" applyAlignment="1">
      <alignment vertical="center"/>
    </xf>
    <xf numFmtId="166" fontId="1" fillId="0" borderId="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15"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2" xfId="0" applyNumberFormat="1" applyFont="1" applyBorder="1" applyAlignment="1">
      <alignment horizontal="center" vertical="center"/>
    </xf>
    <xf numFmtId="0" fontId="22" fillId="0" borderId="0" xfId="0" applyFont="1" applyAlignment="1">
      <alignment vertical="center"/>
    </xf>
    <xf numFmtId="49" fontId="1" fillId="0" borderId="0" xfId="0" applyNumberFormat="1" applyFont="1" applyFill="1" applyBorder="1" applyAlignment="1">
      <alignment vertical="center"/>
    </xf>
    <xf numFmtId="0" fontId="7" fillId="0" borderId="5"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4" fontId="1" fillId="0" borderId="15" xfId="0" applyNumberFormat="1" applyFont="1" applyBorder="1" applyAlignment="1">
      <alignment horizontal="center" vertical="center"/>
    </xf>
    <xf numFmtId="4" fontId="1" fillId="0" borderId="2" xfId="0" applyNumberFormat="1" applyFont="1" applyBorder="1" applyAlignment="1">
      <alignment horizontal="center" vertical="center"/>
    </xf>
    <xf numFmtId="4" fontId="0" fillId="0" borderId="2" xfId="0" applyNumberFormat="1" applyBorder="1" applyAlignment="1">
      <alignment horizontal="center" vertical="center"/>
    </xf>
    <xf numFmtId="4" fontId="1" fillId="0" borderId="4" xfId="0" applyNumberFormat="1" applyFont="1" applyBorder="1" applyAlignment="1">
      <alignment horizontal="center" vertical="center"/>
    </xf>
    <xf numFmtId="0" fontId="1" fillId="0" borderId="0" xfId="0" applyFont="1" applyFill="1" applyBorder="1" applyAlignment="1">
      <alignment horizontal="center" vertical="center" wrapText="1"/>
    </xf>
    <xf numFmtId="3" fontId="1" fillId="0" borderId="5" xfId="0" applyNumberFormat="1" applyFont="1" applyBorder="1" applyAlignment="1">
      <alignment horizontal="right" vertical="center"/>
    </xf>
    <xf numFmtId="3" fontId="6" fillId="0" borderId="0" xfId="0" applyNumberFormat="1" applyFont="1" applyAlignment="1">
      <alignment vertical="center"/>
    </xf>
    <xf numFmtId="3" fontId="0" fillId="0" borderId="0" xfId="0" applyNumberFormat="1" applyBorder="1" applyAlignment="1">
      <alignment vertical="center"/>
    </xf>
    <xf numFmtId="0" fontId="7" fillId="0" borderId="13" xfId="0" applyFont="1" applyBorder="1" applyAlignment="1">
      <alignment horizontal="right" vertical="center" wrapText="1"/>
    </xf>
    <xf numFmtId="49" fontId="7" fillId="0" borderId="13" xfId="0" applyNumberFormat="1" applyFont="1" applyFill="1" applyBorder="1" applyAlignment="1">
      <alignment horizontal="right" vertical="center" wrapText="1"/>
    </xf>
    <xf numFmtId="49" fontId="7" fillId="0" borderId="14" xfId="0" applyNumberFormat="1" applyFont="1" applyBorder="1" applyAlignment="1">
      <alignment horizontal="right" vertical="center" wrapText="1"/>
    </xf>
    <xf numFmtId="49" fontId="7" fillId="0" borderId="6" xfId="0" applyNumberFormat="1" applyFont="1" applyFill="1" applyBorder="1" applyAlignment="1">
      <alignment horizontal="right" vertical="center" wrapText="1"/>
    </xf>
    <xf numFmtId="49" fontId="7" fillId="0" borderId="6" xfId="0" applyNumberFormat="1" applyFont="1" applyBorder="1" applyAlignment="1">
      <alignment horizontal="right" vertical="center" wrapTex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3" fontId="7" fillId="0" borderId="11" xfId="0" applyNumberFormat="1" applyFont="1" applyBorder="1" applyAlignment="1">
      <alignment horizontal="center" vertical="center"/>
    </xf>
    <xf numFmtId="3" fontId="7" fillId="0" borderId="8" xfId="0" applyNumberFormat="1" applyFont="1" applyBorder="1" applyAlignment="1">
      <alignment horizontal="center" vertical="center"/>
    </xf>
    <xf numFmtId="3" fontId="7" fillId="0" borderId="9" xfId="0" applyNumberFormat="1" applyFont="1" applyBorder="1" applyAlignment="1">
      <alignment horizontal="center" vertical="center" wrapText="1"/>
    </xf>
    <xf numFmtId="3" fontId="7" fillId="0" borderId="9" xfId="0" applyNumberFormat="1" applyFont="1" applyFill="1" applyBorder="1" applyAlignment="1">
      <alignment horizontal="center" vertical="center" wrapText="1"/>
    </xf>
    <xf numFmtId="49" fontId="7" fillId="0" borderId="13" xfId="0" applyNumberFormat="1" applyFont="1" applyBorder="1" applyAlignment="1">
      <alignment horizontal="right" vertical="center" wrapText="1"/>
    </xf>
    <xf numFmtId="2" fontId="1" fillId="0" borderId="2" xfId="0" applyNumberFormat="1" applyFont="1" applyBorder="1" applyAlignment="1">
      <alignment horizontal="center" vertical="center"/>
    </xf>
    <xf numFmtId="2" fontId="1" fillId="0" borderId="5" xfId="0" applyNumberFormat="1" applyFont="1" applyBorder="1" applyAlignment="1">
      <alignment horizontal="center" vertical="center"/>
    </xf>
    <xf numFmtId="2" fontId="1" fillId="0" borderId="6" xfId="0" applyNumberFormat="1" applyFont="1" applyBorder="1" applyAlignment="1">
      <alignment horizontal="center" vertical="center"/>
    </xf>
    <xf numFmtId="2" fontId="1" fillId="0" borderId="7" xfId="0" applyNumberFormat="1" applyFont="1" applyBorder="1" applyAlignment="1">
      <alignment horizontal="center"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0" fillId="0" borderId="0" xfId="0" applyBorder="1" applyAlignment="1">
      <alignment vertical="center"/>
    </xf>
    <xf numFmtId="0" fontId="0" fillId="0" borderId="9" xfId="0" applyBorder="1" applyAlignment="1">
      <alignment horizontal="center" vertical="center" wrapText="1"/>
    </xf>
    <xf numFmtId="3" fontId="6" fillId="0" borderId="5" xfId="1" applyNumberFormat="1" applyFont="1" applyBorder="1" applyAlignment="1">
      <alignment horizontal="center" vertical="center"/>
    </xf>
    <xf numFmtId="3" fontId="1" fillId="0" borderId="5" xfId="0" applyNumberFormat="1" applyFont="1" applyBorder="1" applyAlignment="1">
      <alignment horizontal="center" vertical="center"/>
    </xf>
    <xf numFmtId="3" fontId="1" fillId="0" borderId="6" xfId="0" applyNumberFormat="1" applyFont="1" applyBorder="1" applyAlignment="1">
      <alignment horizontal="center" vertical="center"/>
    </xf>
    <xf numFmtId="0" fontId="1" fillId="0" borderId="5" xfId="0" applyFont="1" applyBorder="1" applyAlignment="1">
      <alignment horizontal="center" vertical="center"/>
    </xf>
    <xf numFmtId="0" fontId="7" fillId="0" borderId="0" xfId="11" applyFont="1" applyAlignment="1">
      <alignment vertical="center"/>
    </xf>
    <xf numFmtId="0" fontId="0" fillId="0" borderId="5" xfId="0" applyFont="1" applyBorder="1" applyAlignment="1">
      <alignment vertical="center"/>
    </xf>
    <xf numFmtId="165" fontId="6" fillId="0" borderId="5" xfId="0" applyNumberFormat="1" applyFont="1" applyBorder="1" applyAlignment="1">
      <alignment horizontal="center" vertical="center"/>
    </xf>
    <xf numFmtId="167" fontId="0" fillId="0" borderId="5" xfId="0" applyNumberFormat="1" applyBorder="1" applyAlignment="1">
      <alignment horizontal="center" vertical="center"/>
    </xf>
    <xf numFmtId="0" fontId="0" fillId="0" borderId="6" xfId="0" applyFont="1" applyBorder="1" applyAlignment="1">
      <alignment vertical="center"/>
    </xf>
    <xf numFmtId="167" fontId="0" fillId="0" borderId="6" xfId="0" applyNumberFormat="1" applyBorder="1" applyAlignment="1">
      <alignment horizontal="center" vertical="center"/>
    </xf>
    <xf numFmtId="0" fontId="1" fillId="0" borderId="6" xfId="0" applyFont="1" applyFill="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3" fontId="0" fillId="0" borderId="18" xfId="0" applyNumberFormat="1" applyBorder="1" applyAlignment="1">
      <alignment horizontal="center" vertical="center"/>
    </xf>
    <xf numFmtId="3" fontId="0" fillId="0" borderId="19" xfId="0" applyNumberFormat="1" applyBorder="1" applyAlignment="1">
      <alignment horizontal="center" vertical="center"/>
    </xf>
    <xf numFmtId="4" fontId="0" fillId="0" borderId="19" xfId="0" applyNumberFormat="1" applyBorder="1" applyAlignment="1">
      <alignment horizontal="center" vertical="center"/>
    </xf>
    <xf numFmtId="165" fontId="0" fillId="0" borderId="15" xfId="0" applyNumberFormat="1" applyBorder="1" applyAlignment="1">
      <alignment horizontal="center" vertical="center"/>
    </xf>
    <xf numFmtId="165" fontId="0" fillId="0" borderId="2" xfId="0" applyNumberFormat="1" applyBorder="1" applyAlignment="1">
      <alignment horizontal="center" vertical="center"/>
    </xf>
    <xf numFmtId="3" fontId="6" fillId="0" borderId="18" xfId="0" applyNumberFormat="1" applyFont="1" applyBorder="1" applyAlignment="1">
      <alignment horizontal="center" vertical="center"/>
    </xf>
    <xf numFmtId="0" fontId="7" fillId="0" borderId="16" xfId="0" applyFont="1" applyBorder="1" applyAlignment="1">
      <alignment horizontal="center" vertical="center" wrapText="1"/>
    </xf>
    <xf numFmtId="0" fontId="1" fillId="0" borderId="20" xfId="0" applyFont="1" applyBorder="1" applyAlignment="1">
      <alignment horizontal="center" vertical="center"/>
    </xf>
    <xf numFmtId="3" fontId="0" fillId="0" borderId="20" xfId="0" applyNumberFormat="1" applyBorder="1" applyAlignment="1">
      <alignment horizontal="center" vertical="center"/>
    </xf>
    <xf numFmtId="4" fontId="0" fillId="0" borderId="21" xfId="0" applyNumberFormat="1" applyBorder="1" applyAlignment="1">
      <alignment horizontal="center" vertical="center"/>
    </xf>
    <xf numFmtId="0" fontId="0" fillId="0" borderId="0" xfId="0" applyBorder="1" applyAlignment="1">
      <alignment vertical="center"/>
    </xf>
    <xf numFmtId="0" fontId="28" fillId="0" borderId="11"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9" xfId="0" applyBorder="1" applyAlignment="1">
      <alignment horizontal="center" vertical="center" wrapText="1"/>
    </xf>
    <xf numFmtId="3" fontId="0" fillId="0" borderId="10" xfId="0" applyNumberFormat="1" applyBorder="1" applyAlignment="1">
      <alignment horizontal="center" vertical="center"/>
    </xf>
    <xf numFmtId="49" fontId="1" fillId="0" borderId="6" xfId="0" applyNumberFormat="1" applyFont="1" applyFill="1" applyBorder="1" applyAlignment="1">
      <alignment horizontal="left" vertical="center"/>
    </xf>
    <xf numFmtId="0" fontId="28" fillId="0" borderId="0" xfId="0" applyFont="1" applyAlignment="1">
      <alignment vertical="center"/>
    </xf>
    <xf numFmtId="0" fontId="20" fillId="0" borderId="0" xfId="0" applyFont="1" applyAlignment="1">
      <alignment vertical="center"/>
    </xf>
    <xf numFmtId="0" fontId="29" fillId="0" borderId="0" xfId="0" applyFont="1" applyAlignment="1">
      <alignment vertical="center"/>
    </xf>
    <xf numFmtId="0" fontId="19" fillId="0" borderId="0" xfId="0" applyFont="1" applyAlignment="1">
      <alignment vertical="center"/>
    </xf>
    <xf numFmtId="0" fontId="29" fillId="0" borderId="7" xfId="0" applyFont="1" applyBorder="1" applyAlignment="1">
      <alignment vertical="center"/>
    </xf>
    <xf numFmtId="0" fontId="29" fillId="0" borderId="14" xfId="0" applyFont="1" applyBorder="1" applyAlignment="1">
      <alignment vertical="center"/>
    </xf>
    <xf numFmtId="0" fontId="29" fillId="0" borderId="4"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vertical="center"/>
    </xf>
    <xf numFmtId="3" fontId="29" fillId="0" borderId="13" xfId="0" applyNumberFormat="1" applyFont="1" applyBorder="1" applyAlignment="1">
      <alignment vertical="center"/>
    </xf>
    <xf numFmtId="3" fontId="29" fillId="0" borderId="2" xfId="0" applyNumberFormat="1" applyFont="1" applyBorder="1" applyAlignment="1">
      <alignment vertical="center"/>
    </xf>
    <xf numFmtId="3" fontId="29" fillId="0" borderId="0" xfId="0" applyNumberFormat="1" applyFont="1" applyBorder="1" applyAlignment="1">
      <alignment vertical="center"/>
    </xf>
    <xf numFmtId="3" fontId="19" fillId="0" borderId="0" xfId="0" applyNumberFormat="1" applyFont="1" applyAlignment="1">
      <alignment vertical="center"/>
    </xf>
    <xf numFmtId="3" fontId="29" fillId="0" borderId="4" xfId="0" applyNumberFormat="1" applyFont="1" applyBorder="1" applyAlignment="1">
      <alignment vertical="center"/>
    </xf>
    <xf numFmtId="3" fontId="29" fillId="0" borderId="3" xfId="0" applyNumberFormat="1" applyFont="1" applyBorder="1" applyAlignment="1">
      <alignment vertical="center"/>
    </xf>
    <xf numFmtId="0" fontId="29" fillId="0" borderId="0" xfId="0" applyFont="1" applyBorder="1" applyAlignment="1">
      <alignment vertical="center"/>
    </xf>
    <xf numFmtId="0" fontId="29" fillId="0" borderId="9" xfId="0" applyFont="1" applyBorder="1" applyAlignment="1">
      <alignment vertical="center"/>
    </xf>
    <xf numFmtId="0" fontId="29" fillId="0" borderId="11" xfId="0" applyFont="1" applyBorder="1" applyAlignment="1">
      <alignment vertical="center"/>
    </xf>
    <xf numFmtId="0" fontId="29" fillId="0" borderId="8" xfId="0" applyFont="1" applyBorder="1" applyAlignment="1">
      <alignment vertical="center"/>
    </xf>
    <xf numFmtId="0" fontId="29" fillId="0" borderId="5" xfId="0" applyFont="1" applyBorder="1" applyAlignment="1">
      <alignment vertical="center"/>
    </xf>
    <xf numFmtId="3" fontId="29" fillId="0" borderId="1" xfId="0" applyNumberFormat="1" applyFont="1" applyBorder="1" applyAlignment="1">
      <alignment vertical="center"/>
    </xf>
    <xf numFmtId="3" fontId="29" fillId="0" borderId="15" xfId="0" applyNumberFormat="1" applyFont="1" applyBorder="1" applyAlignment="1">
      <alignment vertical="center"/>
    </xf>
    <xf numFmtId="0" fontId="7" fillId="0" borderId="5" xfId="0" applyFont="1" applyBorder="1" applyAlignment="1">
      <alignment horizontal="right" vertical="center" wrapText="1"/>
    </xf>
    <xf numFmtId="0" fontId="7" fillId="0" borderId="6" xfId="0" applyFont="1" applyBorder="1" applyAlignment="1">
      <alignment horizontal="right" vertical="center" wrapText="1"/>
    </xf>
    <xf numFmtId="49" fontId="7" fillId="0" borderId="7" xfId="0" applyNumberFormat="1" applyFont="1" applyBorder="1" applyAlignment="1">
      <alignment horizontal="right" vertical="center" wrapText="1"/>
    </xf>
    <xf numFmtId="0" fontId="7" fillId="0" borderId="8" xfId="0" applyFont="1" applyBorder="1" applyAlignment="1">
      <alignment horizontal="center"/>
    </xf>
    <xf numFmtId="0" fontId="7" fillId="0" borderId="8" xfId="0" applyFont="1" applyBorder="1" applyAlignment="1">
      <alignment horizontal="center" vertical="center" wrapText="1" shrinkToFit="1"/>
    </xf>
    <xf numFmtId="0" fontId="0" fillId="0" borderId="0" xfId="0" applyFont="1" applyFill="1" applyBorder="1" applyAlignment="1">
      <alignment horizontal="left" vertical="center"/>
    </xf>
    <xf numFmtId="2" fontId="0" fillId="0" borderId="0" xfId="0" applyNumberFormat="1" applyFill="1" applyBorder="1" applyAlignment="1">
      <alignment horizontal="center" vertical="center"/>
    </xf>
    <xf numFmtId="2" fontId="6" fillId="0" borderId="0" xfId="0" applyNumberFormat="1" applyFont="1" applyBorder="1" applyAlignment="1">
      <alignment horizontal="center" vertical="center"/>
    </xf>
    <xf numFmtId="2" fontId="0" fillId="0" borderId="13" xfId="0" applyNumberFormat="1" applyBorder="1" applyAlignment="1">
      <alignment horizontal="center" vertical="center"/>
    </xf>
    <xf numFmtId="2" fontId="7" fillId="0" borderId="0" xfId="0" applyNumberFormat="1" applyFont="1" applyAlignment="1">
      <alignment vertical="center"/>
    </xf>
    <xf numFmtId="2" fontId="0" fillId="0" borderId="10" xfId="0" applyNumberFormat="1" applyBorder="1" applyAlignment="1">
      <alignment horizontal="center" vertical="center"/>
    </xf>
    <xf numFmtId="2" fontId="0" fillId="0" borderId="1" xfId="0" applyNumberFormat="1" applyBorder="1" applyAlignment="1">
      <alignment horizontal="center" vertical="center"/>
    </xf>
    <xf numFmtId="4" fontId="0" fillId="0" borderId="15" xfId="0" applyNumberFormat="1" applyBorder="1" applyAlignment="1">
      <alignment horizontal="center" vertical="center"/>
    </xf>
    <xf numFmtId="4" fontId="0" fillId="0" borderId="4" xfId="0" applyNumberFormat="1" applyBorder="1" applyAlignment="1">
      <alignment horizontal="center" vertical="center"/>
    </xf>
    <xf numFmtId="165" fontId="6" fillId="0" borderId="10" xfId="9" applyNumberFormat="1" applyFont="1" applyBorder="1" applyAlignment="1">
      <alignment horizontal="center" vertical="center"/>
    </xf>
    <xf numFmtId="165" fontId="6" fillId="0" borderId="1" xfId="9" applyNumberFormat="1" applyFont="1" applyBorder="1" applyAlignment="1">
      <alignment horizontal="center" vertical="center"/>
    </xf>
    <xf numFmtId="165" fontId="6" fillId="0" borderId="5" xfId="9" applyNumberFormat="1" applyFont="1" applyBorder="1" applyAlignment="1">
      <alignment horizontal="center" vertical="center"/>
    </xf>
    <xf numFmtId="165" fontId="6" fillId="0" borderId="13" xfId="9" applyNumberFormat="1" applyFont="1" applyBorder="1" applyAlignment="1">
      <alignment horizontal="center" vertical="center"/>
    </xf>
    <xf numFmtId="165" fontId="6" fillId="0" borderId="0" xfId="9" applyNumberFormat="1" applyFont="1" applyBorder="1" applyAlignment="1">
      <alignment horizontal="center" vertical="center"/>
    </xf>
    <xf numFmtId="165" fontId="6" fillId="0" borderId="6" xfId="9" applyNumberFormat="1" applyFont="1" applyBorder="1" applyAlignment="1">
      <alignment horizontal="center" vertical="center"/>
    </xf>
    <xf numFmtId="4" fontId="0" fillId="0" borderId="14" xfId="0" applyNumberFormat="1" applyBorder="1" applyAlignment="1">
      <alignment horizontal="center" vertical="center"/>
    </xf>
    <xf numFmtId="0" fontId="21" fillId="0" borderId="0" xfId="0" applyFont="1" applyAlignment="1">
      <alignment vertical="center"/>
    </xf>
    <xf numFmtId="165" fontId="0" fillId="0" borderId="0" xfId="0" applyNumberFormat="1" applyBorder="1" applyAlignment="1">
      <alignment horizontal="center" vertical="center"/>
    </xf>
    <xf numFmtId="165" fontId="1" fillId="0" borderId="0" xfId="10" applyNumberFormat="1" applyFont="1" applyAlignment="1">
      <alignment horizontal="center" vertical="center"/>
    </xf>
    <xf numFmtId="165" fontId="1" fillId="0" borderId="5" xfId="10" applyNumberFormat="1" applyFont="1" applyBorder="1" applyAlignment="1">
      <alignment horizontal="center" vertical="center"/>
    </xf>
    <xf numFmtId="165" fontId="1" fillId="0" borderId="6" xfId="10" applyNumberFormat="1" applyFont="1" applyBorder="1" applyAlignment="1">
      <alignment horizontal="center" vertical="center"/>
    </xf>
    <xf numFmtId="165" fontId="1" fillId="0" borderId="0" xfId="0" applyNumberFormat="1" applyFont="1" applyBorder="1" applyAlignment="1">
      <alignment horizontal="center" vertical="center"/>
    </xf>
    <xf numFmtId="165" fontId="1" fillId="0" borderId="2" xfId="0" applyNumberFormat="1" applyFont="1" applyBorder="1" applyAlignment="1">
      <alignment horizontal="center" vertical="center"/>
    </xf>
    <xf numFmtId="165" fontId="1" fillId="0" borderId="5" xfId="0" applyNumberFormat="1" applyFont="1" applyBorder="1" applyAlignment="1">
      <alignment horizontal="center" vertical="center"/>
    </xf>
    <xf numFmtId="165" fontId="1" fillId="0" borderId="6" xfId="0" applyNumberFormat="1" applyFont="1" applyBorder="1" applyAlignment="1">
      <alignment horizontal="center" vertical="center"/>
    </xf>
    <xf numFmtId="165" fontId="1" fillId="0" borderId="3" xfId="0" applyNumberFormat="1" applyFont="1" applyBorder="1" applyAlignment="1">
      <alignment horizontal="center" vertical="center"/>
    </xf>
    <xf numFmtId="165" fontId="1" fillId="0" borderId="4" xfId="0" applyNumberFormat="1" applyFont="1" applyBorder="1" applyAlignment="1">
      <alignment horizontal="center" vertical="center"/>
    </xf>
    <xf numFmtId="4" fontId="1" fillId="0" borderId="10" xfId="0" applyNumberFormat="1" applyFont="1" applyBorder="1" applyAlignment="1">
      <alignment horizontal="center" vertical="center"/>
    </xf>
    <xf numFmtId="4" fontId="1" fillId="0" borderId="1" xfId="0" applyNumberFormat="1" applyFont="1" applyBorder="1" applyAlignment="1">
      <alignment horizontal="center" vertical="center"/>
    </xf>
    <xf numFmtId="4" fontId="1" fillId="0" borderId="13" xfId="0" applyNumberFormat="1" applyFont="1" applyBorder="1" applyAlignment="1">
      <alignment horizontal="center" vertical="center"/>
    </xf>
    <xf numFmtId="2" fontId="1" fillId="0" borderId="0" xfId="0" applyNumberFormat="1" applyFont="1" applyBorder="1" applyAlignment="1">
      <alignment horizontal="center" vertical="center"/>
    </xf>
    <xf numFmtId="2" fontId="1" fillId="0" borderId="1"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1" fillId="0" borderId="1" xfId="0" applyNumberFormat="1" applyFont="1" applyBorder="1" applyAlignment="1">
      <alignment horizontal="center" vertical="center"/>
    </xf>
    <xf numFmtId="165" fontId="1" fillId="0" borderId="13" xfId="0" applyNumberFormat="1" applyFont="1" applyBorder="1" applyAlignment="1">
      <alignment horizontal="center" vertical="center"/>
    </xf>
    <xf numFmtId="165" fontId="1" fillId="0" borderId="14" xfId="0" applyNumberFormat="1" applyFont="1" applyBorder="1" applyAlignment="1">
      <alignment horizontal="center" vertical="center"/>
    </xf>
    <xf numFmtId="0" fontId="7" fillId="0" borderId="12"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165" fontId="7" fillId="0" borderId="11" xfId="0" applyNumberFormat="1" applyFont="1" applyBorder="1" applyAlignment="1">
      <alignment horizontal="center" vertical="center" wrapText="1"/>
    </xf>
    <xf numFmtId="165" fontId="7" fillId="0" borderId="8" xfId="0" applyNumberFormat="1" applyFont="1" applyBorder="1" applyAlignment="1">
      <alignment horizontal="center" vertical="center" wrapText="1"/>
    </xf>
    <xf numFmtId="0" fontId="7" fillId="0" borderId="12" xfId="0" applyFont="1" applyFill="1" applyBorder="1" applyAlignment="1">
      <alignment horizontal="left" vertical="center"/>
    </xf>
    <xf numFmtId="0" fontId="7" fillId="0" borderId="11"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165" fontId="0" fillId="0" borderId="1" xfId="0" applyNumberFormat="1" applyBorder="1" applyAlignment="1">
      <alignment horizontal="center" vertical="center"/>
    </xf>
    <xf numFmtId="49" fontId="0" fillId="0" borderId="0" xfId="0" applyNumberFormat="1" applyFill="1" applyBorder="1" applyAlignment="1">
      <alignment horizontal="left" vertical="center"/>
    </xf>
    <xf numFmtId="49" fontId="0" fillId="0" borderId="0" xfId="0" applyNumberFormat="1" applyFill="1" applyBorder="1" applyAlignment="1">
      <alignment horizontal="left" vertical="center" wrapText="1"/>
    </xf>
    <xf numFmtId="166" fontId="1" fillId="0" borderId="10" xfId="0" applyNumberFormat="1" applyFont="1" applyBorder="1" applyAlignment="1">
      <alignment horizontal="center" vertical="center"/>
    </xf>
    <xf numFmtId="166" fontId="1" fillId="0" borderId="1" xfId="0" applyNumberFormat="1" applyFont="1" applyBorder="1" applyAlignment="1">
      <alignment horizontal="center" vertical="center"/>
    </xf>
    <xf numFmtId="166" fontId="1" fillId="0" borderId="5" xfId="0" applyNumberFormat="1" applyFont="1" applyBorder="1" applyAlignment="1">
      <alignment horizontal="center" vertical="center"/>
    </xf>
    <xf numFmtId="166" fontId="1" fillId="0" borderId="13" xfId="0" applyNumberFormat="1" applyFont="1" applyBorder="1" applyAlignment="1">
      <alignment horizontal="center" vertical="center"/>
    </xf>
    <xf numFmtId="166" fontId="1" fillId="0" borderId="6" xfId="0" applyNumberFormat="1" applyFont="1" applyBorder="1" applyAlignment="1">
      <alignment horizontal="center" vertical="center"/>
    </xf>
    <xf numFmtId="166" fontId="1" fillId="0" borderId="3" xfId="0" applyNumberFormat="1" applyFont="1" applyBorder="1" applyAlignment="1">
      <alignment horizontal="center" vertical="center"/>
    </xf>
    <xf numFmtId="166" fontId="1" fillId="0" borderId="7" xfId="0" applyNumberFormat="1" applyFont="1" applyBorder="1" applyAlignment="1">
      <alignment horizontal="center" vertical="center"/>
    </xf>
    <xf numFmtId="0" fontId="28" fillId="0" borderId="9" xfId="0" applyFont="1" applyFill="1" applyBorder="1" applyAlignment="1">
      <alignment horizontal="center" vertical="center" wrapText="1"/>
    </xf>
    <xf numFmtId="3" fontId="28" fillId="0" borderId="5" xfId="0" applyNumberFormat="1" applyFont="1" applyBorder="1" applyAlignment="1">
      <alignment horizontal="center" vertical="center" wrapText="1"/>
    </xf>
    <xf numFmtId="3" fontId="29" fillId="0" borderId="6" xfId="0" applyNumberFormat="1" applyFont="1" applyBorder="1" applyAlignment="1">
      <alignment horizontal="center" vertical="center"/>
    </xf>
    <xf numFmtId="3" fontId="29" fillId="0" borderId="5" xfId="0" applyNumberFormat="1" applyFont="1" applyBorder="1" applyAlignment="1">
      <alignment horizontal="center" vertical="center"/>
    </xf>
    <xf numFmtId="3" fontId="29" fillId="0" borderId="7" xfId="0" applyNumberFormat="1" applyFont="1" applyBorder="1" applyAlignment="1">
      <alignment horizontal="center" vertical="center"/>
    </xf>
    <xf numFmtId="0" fontId="1" fillId="0" borderId="0" xfId="0" applyFont="1" applyAlignment="1">
      <alignment vertical="center" wrapText="1"/>
    </xf>
    <xf numFmtId="0" fontId="28" fillId="0" borderId="12" xfId="0" applyFont="1" applyBorder="1" applyAlignment="1">
      <alignment horizontal="left" vertical="center"/>
    </xf>
    <xf numFmtId="0" fontId="29" fillId="0" borderId="11" xfId="0" applyFont="1" applyBorder="1" applyAlignment="1">
      <alignment horizontal="center" vertical="center"/>
    </xf>
    <xf numFmtId="0" fontId="29" fillId="0" borderId="8" xfId="0" applyFont="1" applyBorder="1" applyAlignment="1">
      <alignment horizontal="center" vertical="center"/>
    </xf>
    <xf numFmtId="0" fontId="0" fillId="0" borderId="6" xfId="0" applyBorder="1" applyAlignment="1">
      <alignment vertical="center"/>
    </xf>
    <xf numFmtId="167" fontId="0" fillId="0" borderId="2" xfId="0" applyNumberFormat="1" applyBorder="1" applyAlignment="1">
      <alignment horizontal="center" vertical="center"/>
    </xf>
    <xf numFmtId="2" fontId="0" fillId="0" borderId="0" xfId="0" applyNumberFormat="1" applyBorder="1" applyAlignment="1">
      <alignment vertical="center"/>
    </xf>
    <xf numFmtId="0" fontId="0" fillId="0" borderId="0" xfId="0" applyFill="1" applyBorder="1" applyAlignment="1">
      <alignment vertical="center" wrapText="1"/>
    </xf>
    <xf numFmtId="0" fontId="12" fillId="0" borderId="0" xfId="0" applyFont="1" applyAlignment="1">
      <alignment vertical="center"/>
    </xf>
    <xf numFmtId="165" fontId="0" fillId="0" borderId="0" xfId="0" applyNumberFormat="1" applyAlignment="1">
      <alignment vertical="center"/>
    </xf>
    <xf numFmtId="167" fontId="0" fillId="0" borderId="0" xfId="0" applyNumberFormat="1" applyAlignment="1">
      <alignment vertical="center"/>
    </xf>
    <xf numFmtId="0" fontId="7" fillId="0" borderId="9" xfId="0" applyFont="1" applyBorder="1" applyAlignment="1">
      <alignment horizontal="center" vertical="center" wrapText="1" shrinkToFit="1"/>
    </xf>
    <xf numFmtId="165" fontId="1" fillId="0" borderId="15" xfId="0" applyNumberFormat="1" applyFont="1" applyBorder="1" applyAlignment="1">
      <alignment horizontal="center" vertical="center"/>
    </xf>
    <xf numFmtId="3" fontId="1" fillId="0" borderId="6" xfId="1" applyNumberFormat="1" applyFont="1" applyBorder="1" applyAlignment="1">
      <alignment horizontal="center" vertical="center"/>
    </xf>
    <xf numFmtId="167" fontId="1" fillId="0" borderId="2" xfId="0" applyNumberFormat="1" applyFont="1" applyBorder="1" applyAlignment="1">
      <alignment horizontal="center" vertical="center"/>
    </xf>
    <xf numFmtId="165" fontId="1" fillId="0" borderId="7"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1" fillId="0" borderId="15" xfId="0" applyNumberFormat="1" applyFont="1" applyBorder="1" applyAlignment="1">
      <alignment horizontal="center" vertical="center"/>
    </xf>
    <xf numFmtId="0" fontId="7" fillId="0" borderId="9" xfId="0" applyFont="1" applyBorder="1" applyAlignment="1">
      <alignment horizontal="center" vertical="center" wrapText="1"/>
    </xf>
    <xf numFmtId="167" fontId="0" fillId="0" borderId="0" xfId="0" applyNumberFormat="1" applyBorder="1" applyAlignment="1">
      <alignment horizontal="center" vertical="center"/>
    </xf>
    <xf numFmtId="0" fontId="22" fillId="0" borderId="0" xfId="0" applyFont="1" applyBorder="1" applyAlignment="1">
      <alignment vertical="center"/>
    </xf>
    <xf numFmtId="49" fontId="7" fillId="0" borderId="6" xfId="0" applyNumberFormat="1" applyFont="1" applyFill="1" applyBorder="1" applyAlignment="1">
      <alignment horizontal="right" vertical="center"/>
    </xf>
    <xf numFmtId="49" fontId="7" fillId="0" borderId="6" xfId="0" applyNumberFormat="1" applyFont="1" applyBorder="1" applyAlignment="1">
      <alignment horizontal="right" vertical="center"/>
    </xf>
    <xf numFmtId="49" fontId="7" fillId="0" borderId="7" xfId="0" applyNumberFormat="1" applyFont="1" applyBorder="1" applyAlignment="1">
      <alignment horizontal="right" vertical="center"/>
    </xf>
    <xf numFmtId="167" fontId="1" fillId="0" borderId="1" xfId="0" applyNumberFormat="1" applyFont="1" applyBorder="1" applyAlignment="1">
      <alignment horizontal="center" vertical="center"/>
    </xf>
    <xf numFmtId="167" fontId="1" fillId="0" borderId="0" xfId="0" applyNumberFormat="1" applyFont="1" applyBorder="1" applyAlignment="1">
      <alignment horizontal="center" vertical="center"/>
    </xf>
    <xf numFmtId="167" fontId="1"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66" fontId="0" fillId="0" borderId="5" xfId="0" applyNumberFormat="1" applyBorder="1" applyAlignment="1">
      <alignment horizontal="center" vertical="center"/>
    </xf>
    <xf numFmtId="0" fontId="7" fillId="0" borderId="9" xfId="0" applyFont="1" applyFill="1" applyBorder="1" applyAlignment="1">
      <alignment horizontal="center" vertical="center" wrapText="1" shrinkToFit="1"/>
    </xf>
    <xf numFmtId="3" fontId="6" fillId="0" borderId="6" xfId="1" applyNumberFormat="1" applyFont="1" applyFill="1" applyBorder="1" applyAlignment="1">
      <alignment horizontal="center" vertical="center"/>
    </xf>
    <xf numFmtId="4" fontId="0" fillId="0" borderId="0" xfId="0" applyNumberFormat="1" applyAlignment="1">
      <alignment vertical="center"/>
    </xf>
    <xf numFmtId="3" fontId="6" fillId="0" borderId="7" xfId="1" applyNumberFormat="1" applyFont="1" applyFill="1" applyBorder="1" applyAlignment="1">
      <alignment horizontal="center" vertical="center"/>
    </xf>
    <xf numFmtId="165" fontId="1" fillId="0" borderId="15" xfId="0" applyNumberFormat="1" applyFont="1" applyFill="1" applyBorder="1" applyAlignment="1">
      <alignment horizontal="center"/>
    </xf>
    <xf numFmtId="165" fontId="1" fillId="0" borderId="2" xfId="0" applyNumberFormat="1" applyFont="1" applyFill="1" applyBorder="1" applyAlignment="1">
      <alignment horizontal="center"/>
    </xf>
    <xf numFmtId="0" fontId="1" fillId="0" borderId="5"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3" fontId="1" fillId="0" borderId="13" xfId="0" applyNumberFormat="1" applyFont="1" applyBorder="1" applyAlignment="1">
      <alignment horizontal="center" vertical="center"/>
    </xf>
    <xf numFmtId="0" fontId="7" fillId="0" borderId="5" xfId="0" applyFont="1" applyBorder="1" applyAlignment="1">
      <alignment vertical="center" wrapText="1"/>
    </xf>
    <xf numFmtId="0" fontId="7" fillId="0" borderId="6" xfId="0" applyFont="1" applyBorder="1" applyAlignment="1">
      <alignment vertical="center" wrapText="1"/>
    </xf>
    <xf numFmtId="49" fontId="7" fillId="0" borderId="6" xfId="0" applyNumberFormat="1"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14" xfId="0" applyFont="1" applyBorder="1" applyAlignment="1">
      <alignment horizontal="right" vertical="center"/>
    </xf>
    <xf numFmtId="0" fontId="7" fillId="0" borderId="8" xfId="11" applyFont="1" applyBorder="1" applyAlignment="1">
      <alignment horizontal="center" vertical="center" wrapText="1"/>
    </xf>
    <xf numFmtId="2" fontId="1" fillId="0" borderId="15" xfId="11" applyNumberFormat="1" applyFont="1" applyBorder="1" applyAlignment="1">
      <alignment horizontal="center" vertical="center"/>
    </xf>
    <xf numFmtId="2" fontId="1" fillId="0" borderId="4" xfId="11" applyNumberFormat="1" applyFont="1" applyBorder="1" applyAlignment="1">
      <alignment horizontal="center" vertical="center"/>
    </xf>
    <xf numFmtId="0" fontId="1" fillId="0" borderId="0" xfId="11" applyFont="1" applyAlignment="1">
      <alignment vertical="center"/>
    </xf>
    <xf numFmtId="0" fontId="7" fillId="0" borderId="6" xfId="11" applyFont="1" applyBorder="1" applyAlignment="1">
      <alignment vertical="center"/>
    </xf>
    <xf numFmtId="2" fontId="1" fillId="0" borderId="0" xfId="11" applyNumberFormat="1" applyFont="1" applyBorder="1" applyAlignment="1">
      <alignment horizontal="center" vertical="center"/>
    </xf>
    <xf numFmtId="2" fontId="1" fillId="0" borderId="2" xfId="11" applyNumberFormat="1" applyFont="1" applyBorder="1" applyAlignment="1">
      <alignment horizontal="center" vertical="center"/>
    </xf>
    <xf numFmtId="2" fontId="1" fillId="0" borderId="0" xfId="11" applyNumberFormat="1" applyFont="1" applyAlignment="1">
      <alignment vertical="center"/>
    </xf>
    <xf numFmtId="0" fontId="1" fillId="0" borderId="0" xfId="11" applyFont="1" applyBorder="1" applyAlignment="1">
      <alignment vertical="center"/>
    </xf>
    <xf numFmtId="0" fontId="7" fillId="0" borderId="5" xfId="11" applyFont="1" applyBorder="1" applyAlignment="1">
      <alignment horizontal="right" vertical="center" wrapText="1"/>
    </xf>
    <xf numFmtId="0" fontId="7" fillId="0" borderId="7" xfId="11" applyFont="1" applyBorder="1" applyAlignment="1">
      <alignment horizontal="right" vertical="center" wrapText="1"/>
    </xf>
    <xf numFmtId="0" fontId="29" fillId="0" borderId="12" xfId="0" applyFont="1" applyBorder="1" applyAlignment="1">
      <alignment vertical="center"/>
    </xf>
    <xf numFmtId="0" fontId="28" fillId="0" borderId="11" xfId="0" applyFont="1" applyBorder="1" applyAlignment="1">
      <alignment vertical="center"/>
    </xf>
    <xf numFmtId="0" fontId="28" fillId="0" borderId="8" xfId="0" applyFont="1" applyBorder="1" applyAlignment="1">
      <alignment vertical="center"/>
    </xf>
    <xf numFmtId="3" fontId="6" fillId="0" borderId="5" xfId="0" applyNumberFormat="1" applyFont="1" applyBorder="1" applyAlignment="1">
      <alignment horizontal="center" vertical="center"/>
    </xf>
    <xf numFmtId="165" fontId="0" fillId="0" borderId="18" xfId="0" applyNumberFormat="1" applyBorder="1" applyAlignment="1">
      <alignment horizontal="center" vertical="center"/>
    </xf>
    <xf numFmtId="2" fontId="0" fillId="0" borderId="19" xfId="0" applyNumberFormat="1" applyBorder="1" applyAlignment="1">
      <alignment horizontal="center" vertical="center"/>
    </xf>
    <xf numFmtId="0" fontId="0" fillId="0" borderId="2" xfId="0" applyBorder="1" applyAlignment="1">
      <alignment vertical="center"/>
    </xf>
    <xf numFmtId="165" fontId="0" fillId="0" borderId="19" xfId="0" applyNumberFormat="1" applyBorder="1" applyAlignment="1">
      <alignment horizontal="center" vertical="center"/>
    </xf>
    <xf numFmtId="167" fontId="0" fillId="0" borderId="19" xfId="0" applyNumberFormat="1" applyBorder="1" applyAlignment="1">
      <alignment horizontal="center" vertical="center"/>
    </xf>
    <xf numFmtId="0" fontId="6" fillId="0" borderId="0" xfId="11" applyFont="1" applyAlignment="1">
      <alignment vertical="center"/>
    </xf>
    <xf numFmtId="0" fontId="6" fillId="0" borderId="5" xfId="0" applyFont="1" applyBorder="1" applyAlignment="1">
      <alignment vertical="center"/>
    </xf>
    <xf numFmtId="167" fontId="0" fillId="0" borderId="7" xfId="0" applyNumberFormat="1" applyBorder="1" applyAlignment="1">
      <alignment horizontal="center" vertical="center"/>
    </xf>
    <xf numFmtId="167" fontId="0" fillId="0" borderId="0" xfId="0" applyNumberFormat="1" applyAlignment="1">
      <alignment horizontal="center" vertical="center"/>
    </xf>
    <xf numFmtId="0" fontId="7" fillId="0" borderId="5" xfId="0" applyFont="1" applyFill="1" applyBorder="1" applyAlignment="1">
      <alignment horizontal="center" vertical="center" wrapText="1"/>
    </xf>
    <xf numFmtId="0" fontId="7" fillId="0" borderId="5" xfId="0" applyFont="1" applyBorder="1" applyAlignment="1">
      <alignment horizontal="left" vertical="center"/>
    </xf>
    <xf numFmtId="2" fontId="0" fillId="0" borderId="1" xfId="0" applyNumberFormat="1" applyFill="1" applyBorder="1" applyAlignment="1">
      <alignment horizontal="center" vertical="center"/>
    </xf>
    <xf numFmtId="2" fontId="0" fillId="0" borderId="5" xfId="0" applyNumberFormat="1" applyFill="1" applyBorder="1" applyAlignment="1">
      <alignment horizontal="center" vertical="center"/>
    </xf>
    <xf numFmtId="0" fontId="7" fillId="0" borderId="6" xfId="0" applyFont="1" applyFill="1" applyBorder="1" applyAlignment="1">
      <alignment horizontal="left" vertical="center"/>
    </xf>
    <xf numFmtId="0" fontId="7" fillId="0" borderId="1" xfId="0" applyFont="1" applyBorder="1" applyAlignment="1">
      <alignment vertical="center"/>
    </xf>
    <xf numFmtId="0" fontId="7" fillId="0" borderId="15" xfId="0" applyFont="1" applyBorder="1" applyAlignment="1">
      <alignment vertical="center"/>
    </xf>
    <xf numFmtId="0" fontId="7" fillId="0" borderId="9" xfId="0" applyFont="1" applyFill="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8" xfId="0" applyFont="1" applyBorder="1" applyAlignment="1">
      <alignment vertical="center"/>
    </xf>
    <xf numFmtId="3" fontId="0" fillId="0" borderId="2" xfId="0" applyNumberFormat="1" applyBorder="1" applyAlignment="1">
      <alignment vertical="center"/>
    </xf>
    <xf numFmtId="0" fontId="25" fillId="0" borderId="0" xfId="0" applyFont="1" applyAlignment="1">
      <alignment vertical="center"/>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0" fontId="1" fillId="0" borderId="2" xfId="0" applyFont="1" applyBorder="1" applyAlignment="1">
      <alignment horizontal="center" vertical="center"/>
    </xf>
    <xf numFmtId="0" fontId="7" fillId="0" borderId="7" xfId="0" applyFont="1" applyBorder="1" applyAlignment="1">
      <alignment vertical="center" wrapText="1"/>
    </xf>
    <xf numFmtId="0" fontId="7" fillId="0" borderId="2" xfId="0" applyFont="1" applyBorder="1" applyAlignment="1">
      <alignment vertical="center"/>
    </xf>
    <xf numFmtId="0" fontId="7" fillId="0" borderId="4" xfId="0" applyFont="1" applyBorder="1" applyAlignment="1">
      <alignment vertical="center"/>
    </xf>
    <xf numFmtId="0" fontId="7" fillId="3" borderId="3" xfId="0" applyFont="1" applyFill="1" applyBorder="1" applyAlignment="1">
      <alignment vertical="center"/>
    </xf>
    <xf numFmtId="0" fontId="7" fillId="0" borderId="3" xfId="0" applyFont="1" applyBorder="1" applyAlignment="1">
      <alignment vertical="center"/>
    </xf>
    <xf numFmtId="3" fontId="0" fillId="2" borderId="0" xfId="0" applyNumberFormat="1" applyFill="1" applyAlignment="1">
      <alignment vertical="center"/>
    </xf>
    <xf numFmtId="0" fontId="16" fillId="3" borderId="5" xfId="0" applyFont="1" applyFill="1" applyBorder="1" applyAlignment="1">
      <alignment horizontal="center" vertical="center"/>
    </xf>
    <xf numFmtId="0" fontId="16" fillId="0" borderId="7" xfId="0" applyFont="1" applyFill="1" applyBorder="1" applyAlignment="1">
      <alignment horizontal="left" vertical="center"/>
    </xf>
    <xf numFmtId="4" fontId="6" fillId="0" borderId="20" xfId="0" applyNumberFormat="1" applyFont="1" applyBorder="1" applyAlignment="1">
      <alignment horizontal="center" vertical="center"/>
    </xf>
    <xf numFmtId="4" fontId="6" fillId="0" borderId="15" xfId="0" applyNumberFormat="1" applyFont="1" applyBorder="1" applyAlignment="1">
      <alignment horizontal="center" vertical="center"/>
    </xf>
    <xf numFmtId="3" fontId="6" fillId="0" borderId="20" xfId="0" applyNumberFormat="1" applyFont="1" applyBorder="1" applyAlignment="1">
      <alignment horizontal="center" vertical="center"/>
    </xf>
    <xf numFmtId="167" fontId="6" fillId="0" borderId="15" xfId="0" applyNumberFormat="1" applyFont="1" applyBorder="1" applyAlignment="1">
      <alignment horizontal="center" vertical="center"/>
    </xf>
    <xf numFmtId="4" fontId="6" fillId="0" borderId="21" xfId="0" applyNumberFormat="1" applyFont="1" applyBorder="1" applyAlignment="1">
      <alignment horizontal="center" vertical="center"/>
    </xf>
    <xf numFmtId="4" fontId="6" fillId="0" borderId="2" xfId="0" applyNumberFormat="1" applyFont="1" applyBorder="1" applyAlignment="1">
      <alignment horizontal="center" vertical="center"/>
    </xf>
    <xf numFmtId="3" fontId="6" fillId="0" borderId="21" xfId="0" applyNumberFormat="1" applyFont="1" applyBorder="1" applyAlignment="1">
      <alignment horizontal="center" vertical="center"/>
    </xf>
    <xf numFmtId="167" fontId="6" fillId="0" borderId="2" xfId="0" applyNumberFormat="1" applyFont="1" applyBorder="1" applyAlignment="1">
      <alignment horizontal="center" vertical="center"/>
    </xf>
    <xf numFmtId="0" fontId="7" fillId="0" borderId="10" xfId="0" applyFont="1" applyBorder="1" applyAlignment="1">
      <alignment horizontal="right"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165" fontId="6" fillId="0" borderId="22" xfId="0" applyNumberFormat="1" applyFont="1" applyBorder="1" applyAlignment="1">
      <alignment horizontal="center" vertical="center"/>
    </xf>
    <xf numFmtId="165" fontId="6" fillId="0" borderId="23" xfId="0" applyNumberFormat="1" applyFont="1" applyBorder="1" applyAlignment="1">
      <alignment horizontal="center" vertical="center"/>
    </xf>
    <xf numFmtId="165" fontId="6" fillId="0" borderId="24" xfId="0" applyNumberFormat="1" applyFont="1" applyBorder="1" applyAlignment="1">
      <alignment horizontal="center" vertical="center"/>
    </xf>
    <xf numFmtId="4" fontId="1" fillId="0" borderId="15" xfId="0" applyNumberFormat="1" applyFont="1" applyFill="1" applyBorder="1" applyAlignment="1">
      <alignment horizontal="center" vertical="center"/>
    </xf>
    <xf numFmtId="4" fontId="0" fillId="0" borderId="15" xfId="0" applyNumberFormat="1" applyFill="1" applyBorder="1" applyAlignment="1">
      <alignment horizontal="center" vertical="center"/>
    </xf>
    <xf numFmtId="4" fontId="0" fillId="0" borderId="18" xfId="0" applyNumberFormat="1" applyBorder="1" applyAlignment="1">
      <alignment horizontal="center" vertical="center"/>
    </xf>
    <xf numFmtId="4" fontId="0" fillId="0" borderId="25" xfId="0" applyNumberFormat="1" applyBorder="1" applyAlignment="1">
      <alignment horizontal="center" vertical="center"/>
    </xf>
    <xf numFmtId="4" fontId="1" fillId="0" borderId="18" xfId="0" applyNumberFormat="1" applyFont="1" applyBorder="1" applyAlignment="1">
      <alignment horizontal="center" vertical="center"/>
    </xf>
    <xf numFmtId="168" fontId="6" fillId="0" borderId="1" xfId="0" applyNumberFormat="1" applyFont="1" applyBorder="1" applyAlignment="1">
      <alignment horizontal="center" vertical="center"/>
    </xf>
    <xf numFmtId="168" fontId="6" fillId="0" borderId="20" xfId="0" applyNumberFormat="1" applyFont="1" applyBorder="1" applyAlignment="1">
      <alignment horizontal="center" vertical="center"/>
    </xf>
    <xf numFmtId="168" fontId="6" fillId="0" borderId="0" xfId="0" applyNumberFormat="1" applyFont="1" applyBorder="1" applyAlignment="1">
      <alignment horizontal="center" vertical="center"/>
    </xf>
    <xf numFmtId="168" fontId="6" fillId="0" borderId="21" xfId="0" applyNumberFormat="1" applyFont="1" applyBorder="1" applyAlignment="1">
      <alignment horizontal="center" vertical="center"/>
    </xf>
    <xf numFmtId="2" fontId="6" fillId="0" borderId="22" xfId="0" applyNumberFormat="1" applyFont="1" applyBorder="1" applyAlignment="1">
      <alignment horizontal="center" vertical="center"/>
    </xf>
    <xf numFmtId="2" fontId="6" fillId="0" borderId="23" xfId="0" applyNumberFormat="1" applyFont="1" applyBorder="1" applyAlignment="1">
      <alignment horizontal="center" vertical="center"/>
    </xf>
    <xf numFmtId="2" fontId="6" fillId="0" borderId="24" xfId="0" applyNumberFormat="1" applyFont="1" applyBorder="1" applyAlignment="1">
      <alignment horizontal="center" vertical="center"/>
    </xf>
    <xf numFmtId="0" fontId="1" fillId="0" borderId="0" xfId="0" applyFont="1" applyFill="1" applyBorder="1" applyAlignment="1">
      <alignment horizontal="left" vertical="center"/>
    </xf>
    <xf numFmtId="4" fontId="1" fillId="0" borderId="4" xfId="0" applyNumberFormat="1" applyFont="1" applyFill="1" applyBorder="1" applyAlignment="1">
      <alignment horizontal="center" vertical="center"/>
    </xf>
    <xf numFmtId="4" fontId="1" fillId="0" borderId="19" xfId="0" applyNumberFormat="1" applyFont="1" applyBorder="1" applyAlignment="1">
      <alignment horizontal="center" vertical="center"/>
    </xf>
    <xf numFmtId="4" fontId="1" fillId="0" borderId="25" xfId="0" applyNumberFormat="1" applyFont="1" applyBorder="1" applyAlignment="1">
      <alignment horizontal="center" vertical="center"/>
    </xf>
    <xf numFmtId="4" fontId="6" fillId="0" borderId="5" xfId="0" applyNumberFormat="1" applyFont="1" applyBorder="1" applyAlignment="1">
      <alignment horizontal="center" vertical="center"/>
    </xf>
    <xf numFmtId="4" fontId="6" fillId="0" borderId="6" xfId="0" applyNumberFormat="1" applyFont="1" applyBorder="1" applyAlignment="1">
      <alignment horizontal="center" vertical="center"/>
    </xf>
    <xf numFmtId="4" fontId="6" fillId="0" borderId="7" xfId="0" applyNumberFormat="1" applyFont="1" applyBorder="1" applyAlignment="1">
      <alignment horizontal="center" vertical="center"/>
    </xf>
    <xf numFmtId="2" fontId="6" fillId="0" borderId="18" xfId="0" applyNumberFormat="1" applyFont="1" applyBorder="1" applyAlignment="1">
      <alignment horizontal="center" vertical="center"/>
    </xf>
    <xf numFmtId="2" fontId="6" fillId="0" borderId="19" xfId="0" applyNumberFormat="1" applyFont="1" applyBorder="1" applyAlignment="1">
      <alignment horizontal="center" vertical="center"/>
    </xf>
    <xf numFmtId="2" fontId="6" fillId="0" borderId="25" xfId="0" applyNumberFormat="1" applyFont="1" applyBorder="1" applyAlignment="1">
      <alignment horizontal="center" vertical="center"/>
    </xf>
    <xf numFmtId="4" fontId="1" fillId="0" borderId="18" xfId="0" applyNumberFormat="1" applyFont="1" applyFill="1" applyBorder="1" applyAlignment="1">
      <alignment horizontal="center" vertical="center"/>
    </xf>
    <xf numFmtId="168" fontId="6" fillId="0" borderId="15" xfId="0" applyNumberFormat="1" applyFont="1" applyBorder="1" applyAlignment="1">
      <alignment horizontal="center" vertical="center"/>
    </xf>
    <xf numFmtId="168" fontId="6" fillId="0" borderId="2" xfId="0" applyNumberFormat="1" applyFont="1" applyBorder="1" applyAlignment="1">
      <alignment horizontal="center" vertical="center"/>
    </xf>
    <xf numFmtId="168" fontId="6" fillId="0" borderId="4"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2" xfId="0" applyNumberFormat="1" applyFont="1" applyBorder="1" applyAlignment="1">
      <alignment horizontal="center" vertical="center"/>
    </xf>
    <xf numFmtId="165" fontId="0" fillId="0" borderId="0" xfId="0" applyNumberFormat="1" applyFill="1"/>
    <xf numFmtId="0" fontId="7" fillId="0" borderId="9" xfId="0" applyFont="1" applyBorder="1" applyAlignment="1">
      <alignment horizontal="center" vertical="center" wrapText="1"/>
    </xf>
    <xf numFmtId="0" fontId="16" fillId="0" borderId="2" xfId="0" applyFont="1" applyBorder="1" applyAlignment="1">
      <alignment vertical="center"/>
    </xf>
    <xf numFmtId="0" fontId="7" fillId="0" borderId="9" xfId="0" applyFont="1" applyBorder="1" applyAlignment="1">
      <alignment horizontal="center" vertical="center" wrapText="1"/>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4" fontId="0" fillId="0" borderId="22" xfId="0" applyNumberFormat="1" applyBorder="1" applyAlignment="1">
      <alignment horizontal="center" vertical="center"/>
    </xf>
    <xf numFmtId="4" fontId="0" fillId="0" borderId="23" xfId="0" applyNumberFormat="1" applyBorder="1" applyAlignment="1">
      <alignment horizontal="center" vertical="center"/>
    </xf>
    <xf numFmtId="4" fontId="0" fillId="0" borderId="24" xfId="0" applyNumberFormat="1" applyBorder="1" applyAlignment="1">
      <alignment horizontal="center" vertical="center"/>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24" xfId="0" applyNumberFormat="1" applyFont="1" applyBorder="1" applyAlignment="1">
      <alignment horizontal="center" vertical="center"/>
    </xf>
    <xf numFmtId="0" fontId="7" fillId="0" borderId="14" xfId="0" applyFont="1" applyFill="1" applyBorder="1" applyAlignment="1">
      <alignment vertical="center"/>
    </xf>
    <xf numFmtId="165" fontId="1" fillId="0" borderId="7" xfId="0" applyNumberFormat="1" applyFont="1" applyFill="1" applyBorder="1" applyAlignment="1">
      <alignment horizontal="center" vertical="center"/>
    </xf>
    <xf numFmtId="167" fontId="0" fillId="0" borderId="0" xfId="0" applyNumberFormat="1" applyFill="1"/>
    <xf numFmtId="0" fontId="0" fillId="0" borderId="0" xfId="0" applyFill="1"/>
    <xf numFmtId="0" fontId="31" fillId="0" borderId="0" xfId="0" applyFont="1"/>
    <xf numFmtId="0" fontId="0" fillId="0" borderId="0" xfId="0" applyBorder="1" applyAlignment="1">
      <alignment vertical="center"/>
    </xf>
    <xf numFmtId="0" fontId="7" fillId="0" borderId="0" xfId="0" applyFont="1" applyBorder="1" applyAlignment="1">
      <alignment horizontal="right" vertical="center"/>
    </xf>
    <xf numFmtId="3" fontId="0" fillId="0" borderId="0" xfId="0" applyNumberFormat="1"/>
    <xf numFmtId="4" fontId="0" fillId="0" borderId="13" xfId="0" applyNumberFormat="1" applyBorder="1" applyAlignment="1">
      <alignment horizontal="center" vertical="center"/>
    </xf>
    <xf numFmtId="0" fontId="7" fillId="0" borderId="3" xfId="0" applyFont="1" applyBorder="1" applyAlignment="1">
      <alignment horizontal="right" vertical="center"/>
    </xf>
    <xf numFmtId="3" fontId="0" fillId="0" borderId="2" xfId="0" applyNumberFormat="1" applyBorder="1"/>
    <xf numFmtId="3" fontId="32" fillId="0" borderId="0" xfId="0" applyNumberFormat="1" applyFont="1" applyAlignment="1">
      <alignment horizontal="center" vertical="center"/>
    </xf>
    <xf numFmtId="3" fontId="32" fillId="0" borderId="6" xfId="0" applyNumberFormat="1" applyFont="1" applyBorder="1" applyAlignment="1">
      <alignment horizontal="center" vertical="center"/>
    </xf>
    <xf numFmtId="3" fontId="32" fillId="0" borderId="7" xfId="0" applyNumberFormat="1" applyFont="1" applyBorder="1" applyAlignment="1">
      <alignment horizontal="center" vertical="center"/>
    </xf>
    <xf numFmtId="0" fontId="32" fillId="0" borderId="0" xfId="0" applyFont="1" applyAlignment="1">
      <alignment horizontal="center" vertical="center"/>
    </xf>
    <xf numFmtId="2" fontId="1" fillId="0" borderId="14"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3" xfId="0" applyFont="1" applyBorder="1" applyAlignment="1">
      <alignment horizontal="center" vertical="center"/>
    </xf>
    <xf numFmtId="0" fontId="7" fillId="0" borderId="3" xfId="0" applyFont="1" applyFill="1" applyBorder="1" applyAlignment="1">
      <alignment horizontal="right" vertical="center"/>
    </xf>
    <xf numFmtId="3" fontId="6" fillId="0" borderId="13" xfId="1" applyNumberFormat="1" applyFont="1" applyBorder="1" applyAlignment="1">
      <alignment horizontal="center" vertical="center"/>
    </xf>
    <xf numFmtId="3" fontId="6" fillId="0" borderId="14" xfId="1" applyNumberFormat="1" applyFont="1" applyBorder="1" applyAlignment="1">
      <alignment horizontal="center" vertical="center"/>
    </xf>
    <xf numFmtId="3" fontId="32" fillId="0" borderId="3" xfId="0" applyNumberFormat="1" applyFont="1" applyBorder="1" applyAlignment="1">
      <alignment horizontal="center" vertical="center"/>
    </xf>
    <xf numFmtId="3" fontId="32" fillId="0" borderId="4" xfId="0" applyNumberFormat="1" applyFont="1" applyBorder="1" applyAlignment="1">
      <alignment horizontal="center" vertical="center"/>
    </xf>
    <xf numFmtId="0" fontId="7" fillId="0" borderId="3" xfId="0" applyFont="1" applyBorder="1"/>
    <xf numFmtId="166" fontId="1" fillId="0" borderId="2" xfId="0" applyNumberFormat="1" applyFont="1" applyBorder="1" applyAlignment="1">
      <alignment horizontal="center" vertical="center"/>
    </xf>
    <xf numFmtId="3" fontId="29" fillId="0" borderId="0" xfId="0" applyNumberFormat="1" applyFont="1" applyBorder="1" applyAlignment="1">
      <alignment horizontal="center" vertical="center"/>
    </xf>
    <xf numFmtId="3" fontId="0" fillId="0" borderId="14" xfId="1" applyNumberFormat="1" applyFont="1" applyBorder="1" applyAlignment="1">
      <alignment vertical="center"/>
    </xf>
    <xf numFmtId="3" fontId="0" fillId="0" borderId="3" xfId="1" applyNumberFormat="1" applyFont="1" applyBorder="1" applyAlignment="1">
      <alignment vertical="center"/>
    </xf>
    <xf numFmtId="167" fontId="1" fillId="0" borderId="13" xfId="0" applyNumberFormat="1" applyFont="1" applyBorder="1" applyAlignment="1">
      <alignment horizontal="center" vertical="center"/>
    </xf>
    <xf numFmtId="3" fontId="32" fillId="0" borderId="2" xfId="0" applyNumberFormat="1" applyFont="1" applyBorder="1" applyAlignment="1">
      <alignment horizontal="center" vertical="center"/>
    </xf>
    <xf numFmtId="0" fontId="28" fillId="0" borderId="0" xfId="0" applyFont="1" applyBorder="1" applyAlignment="1">
      <alignment horizontal="center" vertical="center"/>
    </xf>
    <xf numFmtId="0" fontId="29" fillId="0" borderId="0" xfId="0" applyFont="1" applyAlignment="1">
      <alignment horizontal="center" vertical="center"/>
    </xf>
    <xf numFmtId="0" fontId="28" fillId="0" borderId="3" xfId="0" applyFont="1" applyBorder="1" applyAlignment="1">
      <alignment horizontal="center" vertical="center"/>
    </xf>
    <xf numFmtId="3" fontId="29" fillId="0" borderId="2" xfId="0" applyNumberFormat="1" applyFont="1" applyBorder="1" applyAlignment="1">
      <alignment horizontal="center" vertical="center"/>
    </xf>
    <xf numFmtId="3" fontId="29" fillId="0" borderId="3" xfId="0" applyNumberFormat="1" applyFont="1" applyBorder="1" applyAlignment="1">
      <alignment horizontal="center" vertical="center"/>
    </xf>
    <xf numFmtId="3" fontId="29" fillId="0" borderId="4" xfId="0" applyNumberFormat="1" applyFont="1" applyBorder="1" applyAlignment="1">
      <alignment horizontal="center" vertical="center"/>
    </xf>
    <xf numFmtId="4" fontId="6" fillId="0" borderId="19" xfId="0" applyNumberFormat="1" applyFont="1" applyBorder="1" applyAlignment="1">
      <alignment horizontal="center" vertical="center"/>
    </xf>
    <xf numFmtId="4" fontId="6" fillId="0" borderId="25" xfId="0" applyNumberFormat="1" applyFont="1" applyBorder="1" applyAlignment="1">
      <alignment horizontal="center" vertical="center"/>
    </xf>
    <xf numFmtId="16" fontId="7" fillId="0" borderId="0" xfId="0" applyNumberFormat="1" applyFont="1" applyFill="1" applyBorder="1" applyAlignment="1">
      <alignment horizontal="left" vertical="center"/>
    </xf>
    <xf numFmtId="166" fontId="0" fillId="0" borderId="0" xfId="0" applyNumberFormat="1"/>
    <xf numFmtId="166" fontId="0" fillId="0" borderId="6" xfId="0" applyNumberFormat="1" applyBorder="1"/>
    <xf numFmtId="166" fontId="0" fillId="0" borderId="7" xfId="0" applyNumberFormat="1" applyBorder="1"/>
    <xf numFmtId="166" fontId="0" fillId="0" borderId="15" xfId="0" applyNumberFormat="1" applyBorder="1" applyAlignment="1">
      <alignment horizontal="center" vertical="center"/>
    </xf>
    <xf numFmtId="166" fontId="0" fillId="0" borderId="2" xfId="0" applyNumberFormat="1" applyBorder="1" applyAlignment="1">
      <alignment horizontal="center" vertical="center"/>
    </xf>
    <xf numFmtId="166" fontId="6" fillId="0" borderId="18" xfId="0" applyNumberFormat="1" applyFont="1" applyBorder="1" applyAlignment="1">
      <alignment horizontal="center" vertical="center"/>
    </xf>
    <xf numFmtId="166" fontId="0" fillId="0" borderId="19" xfId="0" applyNumberFormat="1" applyBorder="1" applyAlignment="1">
      <alignment horizontal="center" vertical="center"/>
    </xf>
    <xf numFmtId="166" fontId="6" fillId="0" borderId="5" xfId="0" applyNumberFormat="1" applyFont="1" applyBorder="1" applyAlignment="1">
      <alignment horizontal="center" vertical="center"/>
    </xf>
    <xf numFmtId="3" fontId="32" fillId="0" borderId="6" xfId="0" applyNumberFormat="1" applyFont="1" applyBorder="1" applyAlignment="1">
      <alignment vertical="center"/>
    </xf>
    <xf numFmtId="3" fontId="32" fillId="0" borderId="7" xfId="0" applyNumberFormat="1" applyFont="1" applyBorder="1" applyAlignment="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 fontId="1" fillId="0" borderId="4"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10" xfId="0" applyNumberFormat="1" applyFont="1" applyBorder="1" applyAlignment="1">
      <alignment horizontal="center" vertical="center"/>
    </xf>
    <xf numFmtId="0" fontId="7" fillId="0" borderId="13" xfId="0" applyFont="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0" fontId="1" fillId="0" borderId="8" xfId="0" applyFont="1" applyBorder="1" applyAlignment="1">
      <alignment horizontal="center" vertical="center"/>
    </xf>
    <xf numFmtId="0" fontId="7"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0" fontId="0" fillId="0" borderId="0" xfId="0" applyBorder="1" applyAlignment="1">
      <alignment vertical="center"/>
    </xf>
    <xf numFmtId="0" fontId="7" fillId="0" borderId="12" xfId="0" applyFont="1" applyBorder="1" applyAlignment="1">
      <alignment horizontal="left" vertical="center"/>
    </xf>
    <xf numFmtId="0" fontId="0" fillId="0" borderId="0" xfId="0" applyBorder="1" applyAlignment="1">
      <alignment vertical="center"/>
    </xf>
    <xf numFmtId="0" fontId="7" fillId="0" borderId="14" xfId="0" applyFont="1" applyBorder="1" applyAlignment="1">
      <alignment horizontal="left" vertical="center"/>
    </xf>
    <xf numFmtId="49" fontId="6" fillId="0" borderId="0" xfId="0"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34" fillId="0" borderId="0" xfId="0" applyFont="1"/>
    <xf numFmtId="0" fontId="35" fillId="0" borderId="9" xfId="0" applyFont="1" applyBorder="1"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lignment vertical="center"/>
    </xf>
    <xf numFmtId="0" fontId="36" fillId="0" borderId="10" xfId="0" applyFont="1" applyBorder="1"/>
    <xf numFmtId="0" fontId="36" fillId="0" borderId="1" xfId="0" applyFont="1" applyBorder="1"/>
    <xf numFmtId="0" fontId="36" fillId="0" borderId="15" xfId="0" applyFont="1" applyBorder="1"/>
    <xf numFmtId="0" fontId="36" fillId="0" borderId="13" xfId="0" applyFont="1" applyBorder="1"/>
    <xf numFmtId="0" fontId="36" fillId="0" borderId="0" xfId="0" applyFont="1" applyBorder="1"/>
    <xf numFmtId="0" fontId="36" fillId="0" borderId="2" xfId="0" applyFont="1" applyBorder="1"/>
    <xf numFmtId="0" fontId="35" fillId="0" borderId="6" xfId="0" applyFont="1" applyBorder="1" applyAlignment="1">
      <alignment horizontal="right" vertical="center"/>
    </xf>
    <xf numFmtId="0" fontId="35" fillId="0" borderId="7" xfId="0" applyFont="1" applyBorder="1" applyAlignment="1">
      <alignment horizontal="right" vertical="center"/>
    </xf>
    <xf numFmtId="0" fontId="36" fillId="0" borderId="14" xfId="0" applyFont="1" applyBorder="1"/>
    <xf numFmtId="0" fontId="36" fillId="0" borderId="3" xfId="0" applyFont="1" applyBorder="1"/>
    <xf numFmtId="0" fontId="36" fillId="0" borderId="4" xfId="0" applyFont="1" applyBorder="1"/>
    <xf numFmtId="0" fontId="33" fillId="0" borderId="9" xfId="0" applyFont="1" applyBorder="1" applyAlignment="1">
      <alignment vertical="center"/>
    </xf>
    <xf numFmtId="0" fontId="33" fillId="0" borderId="12" xfId="0" applyFont="1" applyBorder="1" applyAlignment="1">
      <alignment horizontal="center" vertical="center"/>
    </xf>
    <xf numFmtId="0" fontId="33" fillId="0" borderId="11" xfId="0" applyFont="1" applyBorder="1" applyAlignment="1">
      <alignment horizontal="center" vertical="center"/>
    </xf>
    <xf numFmtId="0" fontId="33" fillId="0" borderId="8" xfId="0" applyFont="1" applyBorder="1" applyAlignment="1">
      <alignment horizontal="center" vertical="center"/>
    </xf>
    <xf numFmtId="0" fontId="33" fillId="0" borderId="6" xfId="0" applyFont="1" applyBorder="1" applyAlignment="1">
      <alignment vertical="center"/>
    </xf>
    <xf numFmtId="0" fontId="33" fillId="0" borderId="7" xfId="0" applyFont="1" applyBorder="1" applyAlignment="1">
      <alignment vertical="center"/>
    </xf>
    <xf numFmtId="0" fontId="34" fillId="0" borderId="0" xfId="0" applyFont="1" applyAlignment="1">
      <alignment vertical="center"/>
    </xf>
    <xf numFmtId="3" fontId="34" fillId="0" borderId="0" xfId="0" applyNumberFormat="1" applyFont="1" applyAlignment="1">
      <alignment vertical="center"/>
    </xf>
    <xf numFmtId="0" fontId="35" fillId="0" borderId="0" xfId="0" applyFont="1" applyBorder="1" applyAlignment="1">
      <alignment horizontal="center" vertical="center"/>
    </xf>
    <xf numFmtId="2" fontId="0" fillId="0" borderId="0" xfId="0" applyNumberFormat="1" applyAlignment="1">
      <alignment horizontal="center" vertical="center"/>
    </xf>
    <xf numFmtId="2" fontId="0" fillId="0" borderId="11" xfId="0" applyNumberFormat="1" applyBorder="1" applyAlignment="1">
      <alignment horizontal="center" vertical="center"/>
    </xf>
    <xf numFmtId="2" fontId="0" fillId="0" borderId="8" xfId="0" applyNumberFormat="1" applyBorder="1" applyAlignment="1">
      <alignment horizontal="center" vertical="center"/>
    </xf>
    <xf numFmtId="3" fontId="0" fillId="0" borderId="0" xfId="0" applyNumberFormat="1" applyFill="1" applyBorder="1" applyAlignment="1">
      <alignment horizontal="center" vertical="center"/>
    </xf>
    <xf numFmtId="3" fontId="34" fillId="0" borderId="10" xfId="0" applyNumberFormat="1" applyFont="1" applyBorder="1" applyAlignment="1">
      <alignment horizontal="center" vertical="center"/>
    </xf>
    <xf numFmtId="3" fontId="34" fillId="0" borderId="15" xfId="0" applyNumberFormat="1" applyFont="1" applyBorder="1" applyAlignment="1">
      <alignment horizontal="center" vertical="center"/>
    </xf>
    <xf numFmtId="3" fontId="34" fillId="0" borderId="13" xfId="0" applyNumberFormat="1" applyFont="1" applyBorder="1" applyAlignment="1">
      <alignment horizontal="center" vertical="center"/>
    </xf>
    <xf numFmtId="3" fontId="34" fillId="0" borderId="2" xfId="0" applyNumberFormat="1" applyFont="1" applyBorder="1" applyAlignment="1">
      <alignment horizontal="center" vertical="center"/>
    </xf>
    <xf numFmtId="3" fontId="34" fillId="0" borderId="14" xfId="0" applyNumberFormat="1" applyFont="1" applyBorder="1" applyAlignment="1">
      <alignment horizontal="center" vertical="center"/>
    </xf>
    <xf numFmtId="3" fontId="34" fillId="0" borderId="4" xfId="0" applyNumberFormat="1" applyFont="1" applyBorder="1" applyAlignment="1">
      <alignment horizontal="center" vertical="center"/>
    </xf>
    <xf numFmtId="0" fontId="7" fillId="0" borderId="4" xfId="0" applyFont="1" applyBorder="1"/>
    <xf numFmtId="167" fontId="1" fillId="0" borderId="14" xfId="0" applyNumberFormat="1" applyFont="1" applyBorder="1" applyAlignment="1">
      <alignment horizontal="center" vertical="center"/>
    </xf>
    <xf numFmtId="3" fontId="0" fillId="0" borderId="7" xfId="0" applyNumberFormat="1" applyBorder="1" applyAlignment="1">
      <alignment horizontal="center"/>
    </xf>
    <xf numFmtId="0" fontId="1" fillId="0" borderId="7" xfId="0" applyFont="1" applyBorder="1" applyAlignment="1">
      <alignment horizontal="center" vertical="center" wrapText="1"/>
    </xf>
    <xf numFmtId="2" fontId="0" fillId="0" borderId="0" xfId="0" applyNumberFormat="1"/>
    <xf numFmtId="165" fontId="0" fillId="0" borderId="23" xfId="0" applyNumberFormat="1" applyFill="1" applyBorder="1" applyAlignment="1">
      <alignment horizontal="center" vertical="center"/>
    </xf>
    <xf numFmtId="165" fontId="0" fillId="0" borderId="24" xfId="0" applyNumberFormat="1" applyFill="1" applyBorder="1" applyAlignment="1">
      <alignment horizontal="center" vertical="center"/>
    </xf>
    <xf numFmtId="167" fontId="0" fillId="0" borderId="23"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13" xfId="0" applyNumberFormat="1" applyBorder="1" applyAlignment="1">
      <alignment horizontal="center" vertical="center"/>
    </xf>
    <xf numFmtId="167" fontId="0" fillId="0" borderId="14" xfId="0" applyNumberFormat="1" applyBorder="1" applyAlignment="1">
      <alignment horizontal="center" vertical="center"/>
    </xf>
    <xf numFmtId="2" fontId="0" fillId="0" borderId="23" xfId="0" applyNumberFormat="1" applyBorder="1" applyAlignment="1">
      <alignment horizontal="center" vertical="center"/>
    </xf>
    <xf numFmtId="2" fontId="0" fillId="0" borderId="24" xfId="0" applyNumberFormat="1" applyBorder="1" applyAlignment="1">
      <alignment horizontal="center" vertical="center"/>
    </xf>
    <xf numFmtId="2" fontId="0" fillId="0" borderId="14" xfId="0" applyNumberFormat="1" applyBorder="1" applyAlignment="1">
      <alignment horizontal="center" vertical="center"/>
    </xf>
    <xf numFmtId="0" fontId="0" fillId="0" borderId="0" xfId="0" applyFont="1" applyBorder="1" applyAlignment="1">
      <alignment vertical="center"/>
    </xf>
    <xf numFmtId="0" fontId="0" fillId="0" borderId="3" xfId="0" applyFont="1" applyBorder="1" applyAlignment="1">
      <alignment vertical="center"/>
    </xf>
    <xf numFmtId="166" fontId="0" fillId="0" borderId="4" xfId="0" applyNumberFormat="1" applyBorder="1" applyAlignment="1">
      <alignment horizontal="center" vertical="center"/>
    </xf>
    <xf numFmtId="0" fontId="1" fillId="0" borderId="0" xfId="0" applyFont="1" applyBorder="1" applyAlignment="1">
      <alignment horizontal="center" vertical="center"/>
    </xf>
    <xf numFmtId="3" fontId="6" fillId="0" borderId="4" xfId="0" applyNumberFormat="1" applyFont="1" applyBorder="1" applyAlignment="1">
      <alignment horizontal="center" vertical="center"/>
    </xf>
    <xf numFmtId="0" fontId="37" fillId="0" borderId="0" xfId="0" applyFont="1" applyAlignment="1">
      <alignment vertical="center"/>
    </xf>
    <xf numFmtId="0" fontId="31" fillId="0" borderId="0" xfId="0" applyFont="1" applyAlignment="1">
      <alignment vertical="center"/>
    </xf>
    <xf numFmtId="0" fontId="7" fillId="0" borderId="13" xfId="11" applyFont="1" applyBorder="1" applyAlignment="1">
      <alignment vertical="center"/>
    </xf>
    <xf numFmtId="166" fontId="1" fillId="0" borderId="15" xfId="0" applyNumberFormat="1" applyFont="1" applyBorder="1" applyAlignment="1">
      <alignment horizontal="center" vertical="center"/>
    </xf>
    <xf numFmtId="165" fontId="1" fillId="0" borderId="0" xfId="0" applyNumberFormat="1" applyFont="1" applyAlignment="1">
      <alignment vertical="center"/>
    </xf>
    <xf numFmtId="0" fontId="7" fillId="0" borderId="0" xfId="0" applyFont="1" applyFill="1" applyBorder="1" applyAlignment="1">
      <alignment vertical="center"/>
    </xf>
    <xf numFmtId="0" fontId="1" fillId="5" borderId="9" xfId="0" applyFont="1" applyFill="1" applyBorder="1" applyAlignment="1">
      <alignment horizontal="center" vertical="center"/>
    </xf>
    <xf numFmtId="0" fontId="7" fillId="5" borderId="3" xfId="0" applyFont="1" applyFill="1" applyBorder="1" applyAlignment="1">
      <alignment vertical="center"/>
    </xf>
    <xf numFmtId="0" fontId="7" fillId="5" borderId="3" xfId="0" applyFont="1" applyFill="1" applyBorder="1" applyAlignment="1">
      <alignment horizontal="center" vertical="center" wrapText="1"/>
    </xf>
    <xf numFmtId="4" fontId="1" fillId="5" borderId="7" xfId="0" applyNumberFormat="1" applyFont="1" applyFill="1" applyBorder="1" applyAlignment="1">
      <alignment horizontal="center" vertical="center"/>
    </xf>
    <xf numFmtId="0" fontId="7" fillId="5" borderId="9" xfId="0" applyFont="1" applyFill="1" applyBorder="1" applyAlignment="1">
      <alignment horizontal="right" vertical="center"/>
    </xf>
    <xf numFmtId="3" fontId="0" fillId="5" borderId="11" xfId="0" applyNumberFormat="1" applyFill="1" applyBorder="1" applyAlignment="1">
      <alignment horizontal="center" vertical="center"/>
    </xf>
    <xf numFmtId="3" fontId="0" fillId="5" borderId="8" xfId="0" applyNumberFormat="1" applyFill="1" applyBorder="1" applyAlignment="1">
      <alignment horizontal="center" vertical="center"/>
    </xf>
    <xf numFmtId="0" fontId="33" fillId="5" borderId="9" xfId="0" applyFont="1" applyFill="1" applyBorder="1" applyAlignment="1">
      <alignment vertical="center"/>
    </xf>
    <xf numFmtId="3" fontId="32" fillId="5" borderId="11" xfId="0" applyNumberFormat="1" applyFont="1" applyFill="1" applyBorder="1" applyAlignment="1">
      <alignment horizontal="center" vertical="center"/>
    </xf>
    <xf numFmtId="3" fontId="32" fillId="5" borderId="8" xfId="0" applyNumberFormat="1" applyFont="1" applyFill="1" applyBorder="1" applyAlignment="1">
      <alignment horizontal="center" vertical="center"/>
    </xf>
    <xf numFmtId="0" fontId="38" fillId="0" borderId="0" xfId="0" applyFont="1" applyBorder="1" applyAlignment="1">
      <alignment vertical="center"/>
    </xf>
    <xf numFmtId="0" fontId="38" fillId="0" borderId="8" xfId="0" applyFont="1" applyBorder="1" applyAlignment="1">
      <alignment horizontal="center" vertical="center"/>
    </xf>
    <xf numFmtId="0" fontId="35" fillId="0" borderId="0" xfId="0" applyFont="1" applyFill="1" applyBorder="1" applyAlignment="1">
      <alignment horizontal="center" vertical="center"/>
    </xf>
    <xf numFmtId="3" fontId="34" fillId="0" borderId="1" xfId="0" applyNumberFormat="1" applyFont="1" applyBorder="1" applyAlignment="1">
      <alignment horizontal="center" vertical="center"/>
    </xf>
    <xf numFmtId="3" fontId="34" fillId="0" borderId="0" xfId="0" applyNumberFormat="1" applyFont="1" applyBorder="1" applyAlignment="1">
      <alignment horizontal="center" vertical="center"/>
    </xf>
    <xf numFmtId="0" fontId="35" fillId="0" borderId="7" xfId="0" applyFont="1" applyBorder="1" applyAlignment="1">
      <alignment vertical="center"/>
    </xf>
    <xf numFmtId="3" fontId="34" fillId="0" borderId="3" xfId="0" applyNumberFormat="1" applyFont="1" applyBorder="1" applyAlignment="1">
      <alignment horizontal="center" vertical="center"/>
    </xf>
    <xf numFmtId="0" fontId="35" fillId="0" borderId="0" xfId="0" applyFont="1"/>
    <xf numFmtId="4" fontId="1" fillId="5" borderId="4" xfId="0" applyNumberFormat="1" applyFont="1" applyFill="1" applyBorder="1" applyAlignment="1">
      <alignment horizontal="center" vertical="center"/>
    </xf>
    <xf numFmtId="0" fontId="1" fillId="5" borderId="8" xfId="0" applyFont="1" applyFill="1" applyBorder="1" applyAlignment="1">
      <alignment horizontal="center"/>
    </xf>
    <xf numFmtId="4" fontId="0" fillId="5" borderId="4" xfId="0" applyNumberFormat="1" applyFill="1" applyBorder="1" applyAlignment="1">
      <alignment horizontal="center" vertical="center"/>
    </xf>
    <xf numFmtId="165" fontId="0" fillId="0" borderId="7" xfId="0" applyNumberFormat="1" applyFill="1" applyBorder="1" applyAlignment="1">
      <alignment horizontal="center" vertical="center"/>
    </xf>
    <xf numFmtId="0" fontId="1" fillId="5" borderId="9" xfId="0" applyFont="1" applyFill="1" applyBorder="1" applyAlignment="1">
      <alignment horizontal="center" vertical="center" wrapText="1"/>
    </xf>
    <xf numFmtId="4" fontId="0" fillId="0" borderId="7" xfId="0" applyNumberFormat="1" applyBorder="1" applyAlignment="1">
      <alignment horizontal="center"/>
    </xf>
    <xf numFmtId="4" fontId="1" fillId="0" borderId="7" xfId="0" applyNumberFormat="1" applyFont="1" applyBorder="1" applyAlignment="1">
      <alignment horizont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20" fillId="0" borderId="0" xfId="0" applyFont="1" applyBorder="1" applyAlignment="1">
      <alignment horizontal="center" vertical="center" wrapText="1"/>
    </xf>
    <xf numFmtId="0" fontId="0" fillId="0" borderId="0" xfId="0" applyBorder="1" applyAlignment="1">
      <alignment vertical="center"/>
    </xf>
    <xf numFmtId="0" fontId="20" fillId="0" borderId="0" xfId="0" applyFont="1" applyBorder="1" applyAlignment="1">
      <alignment horizontal="center"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 fillId="0" borderId="3" xfId="0" applyFont="1" applyBorder="1" applyAlignment="1">
      <alignment horizontal="left" vertical="center"/>
    </xf>
    <xf numFmtId="0" fontId="7" fillId="0" borderId="14" xfId="0" applyFont="1" applyBorder="1" applyAlignment="1">
      <alignment horizontal="left"/>
    </xf>
    <xf numFmtId="0" fontId="7" fillId="0" borderId="11" xfId="0" applyFont="1" applyBorder="1" applyAlignment="1">
      <alignment horizontal="left"/>
    </xf>
    <xf numFmtId="0" fontId="7" fillId="0" borderId="8" xfId="0" applyFont="1" applyBorder="1" applyAlignment="1">
      <alignment horizontal="left"/>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1" fillId="0" borderId="0" xfId="0" applyFont="1" applyAlignment="1">
      <alignment vertical="center" wrapText="1"/>
    </xf>
    <xf numFmtId="0" fontId="0" fillId="0" borderId="0" xfId="0" applyAlignment="1">
      <alignment vertical="center" wrapText="1"/>
    </xf>
    <xf numFmtId="49" fontId="7" fillId="0" borderId="12"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8" xfId="0" applyNumberFormat="1" applyFont="1" applyBorder="1" applyAlignment="1">
      <alignment horizontal="left" vertical="center"/>
    </xf>
    <xf numFmtId="2" fontId="7" fillId="0" borderId="12" xfId="0" applyNumberFormat="1" applyFont="1" applyFill="1" applyBorder="1" applyAlignment="1">
      <alignment horizontal="left" vertical="center"/>
    </xf>
    <xf numFmtId="2" fontId="7" fillId="0" borderId="11" xfId="0" applyNumberFormat="1" applyFont="1" applyFill="1" applyBorder="1" applyAlignment="1">
      <alignment horizontal="left" vertical="center"/>
    </xf>
    <xf numFmtId="2" fontId="7" fillId="0" borderId="8" xfId="0" applyNumberFormat="1" applyFont="1" applyFill="1" applyBorder="1" applyAlignment="1">
      <alignment horizontal="left" vertical="center"/>
    </xf>
    <xf numFmtId="0" fontId="28" fillId="0" borderId="11" xfId="0" applyFont="1" applyBorder="1" applyAlignment="1">
      <alignment horizontal="center" vertical="center" wrapText="1"/>
    </xf>
    <xf numFmtId="0" fontId="28" fillId="0" borderId="8" xfId="0" applyFont="1" applyBorder="1" applyAlignment="1">
      <alignment horizontal="center" vertical="center" wrapText="1"/>
    </xf>
    <xf numFmtId="49" fontId="6" fillId="0" borderId="1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7" fillId="0" borderId="12" xfId="0" applyFont="1" applyFill="1" applyBorder="1" applyAlignment="1">
      <alignment horizontal="left" vertical="center"/>
    </xf>
    <xf numFmtId="0" fontId="7" fillId="0" borderId="11" xfId="0" applyFont="1" applyFill="1" applyBorder="1" applyAlignment="1">
      <alignment horizontal="left" vertical="center"/>
    </xf>
    <xf numFmtId="0" fontId="7" fillId="0" borderId="8" xfId="0" applyFont="1" applyFill="1" applyBorder="1" applyAlignment="1">
      <alignment horizontal="left" vertical="center"/>
    </xf>
    <xf numFmtId="0" fontId="1" fillId="0" borderId="0" xfId="0" applyFont="1" applyAlignment="1">
      <alignment horizontal="left" vertical="center" wrapText="1" shrinkToFi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7" fillId="0" borderId="12" xfId="11" applyFont="1" applyBorder="1" applyAlignment="1">
      <alignment horizontal="center" vertical="center"/>
    </xf>
    <xf numFmtId="0" fontId="7" fillId="0" borderId="11" xfId="11" applyFont="1" applyBorder="1" applyAlignment="1">
      <alignment horizontal="center" vertical="center"/>
    </xf>
    <xf numFmtId="0" fontId="7" fillId="0" borderId="8" xfId="11" applyFont="1" applyBorder="1" applyAlignment="1">
      <alignment horizontal="center"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center" wrapText="1"/>
    </xf>
    <xf numFmtId="0" fontId="0" fillId="0" borderId="11" xfId="0" applyBorder="1" applyAlignment="1">
      <alignment horizontal="center" wrapText="1"/>
    </xf>
    <xf numFmtId="0" fontId="0" fillId="0" borderId="8" xfId="0" applyBorder="1" applyAlignment="1">
      <alignment horizontal="center" wrapText="1"/>
    </xf>
    <xf numFmtId="0" fontId="0" fillId="0" borderId="14" xfId="0" applyBorder="1" applyAlignment="1"/>
    <xf numFmtId="0" fontId="0" fillId="0" borderId="3" xfId="0" applyBorder="1" applyAlignment="1"/>
    <xf numFmtId="0" fontId="0" fillId="0" borderId="4" xfId="0" applyBorder="1" applyAlignment="1"/>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168" fontId="0" fillId="0" borderId="0" xfId="0" applyNumberFormat="1" applyAlignment="1">
      <alignment vertical="center"/>
    </xf>
  </cellXfs>
  <cellStyles count="17">
    <cellStyle name="Comma" xfId="1" builtinId="3"/>
    <cellStyle name="Data1" xfId="2"/>
    <cellStyle name="Followed Hyperlink" xfId="14" builtinId="9" hidden="1"/>
    <cellStyle name="Followed Hyperlink" xfId="16" builtinId="9" hidden="1"/>
    <cellStyle name="Hyperlink" xfId="13" builtinId="8" hidden="1"/>
    <cellStyle name="Hyperlink" xfId="15" builtinId="8" hidden="1"/>
    <cellStyle name="Normal" xfId="0" builtinId="0"/>
    <cellStyle name="Normal 2" xfId="3"/>
    <cellStyle name="Normal 4" xfId="4"/>
    <cellStyle name="Normal 6" xfId="5"/>
    <cellStyle name="Normal 7" xfId="6"/>
    <cellStyle name="Normal_1" xfId="7"/>
    <cellStyle name="Normal_3" xfId="8"/>
    <cellStyle name="Normal_7" xfId="9"/>
    <cellStyle name="Normal_8" xfId="10"/>
    <cellStyle name="Normal_LMI-AnnualForum-Feb 1, 2007" xfId="11"/>
    <cellStyle name="Normal_Sheet1" xfId="12"/>
  </cellStyles>
  <dxfs count="3">
    <dxf>
      <font>
        <color rgb="FFC00000"/>
      </font>
      <fill>
        <patternFill>
          <bgColor theme="0" tint="-4.9989318521683403E-2"/>
        </patternFill>
      </fill>
    </dxf>
    <dxf>
      <font>
        <color rgb="FFC00000"/>
      </font>
      <fill>
        <patternFill>
          <bgColor theme="0" tint="-4.9989318521683403E-2"/>
        </patternFill>
      </fill>
    </dxf>
    <dxf>
      <font>
        <b val="0"/>
        <i val="0"/>
        <strike val="0"/>
        <color rgb="FFC00000"/>
      </font>
      <fill>
        <patternFill>
          <bgColor theme="5"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hartsheet" Target="chartsheets/sheet3.xml"/><Relationship Id="rId63" Type="http://schemas.openxmlformats.org/officeDocument/2006/relationships/worksheet" Target="worksheets/sheet54.xml"/><Relationship Id="rId68" Type="http://schemas.openxmlformats.org/officeDocument/2006/relationships/chartsheet" Target="chartsheets/sheet14.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chartsheet" Target="chartsheets/sheet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hartsheet" Target="chartsheets/sheet1.xml"/><Relationship Id="rId58" Type="http://schemas.openxmlformats.org/officeDocument/2006/relationships/chartsheet" Target="chartsheets/sheet6.xml"/><Relationship Id="rId66" Type="http://schemas.openxmlformats.org/officeDocument/2006/relationships/chartsheet" Target="chartsheets/sheet12.xml"/><Relationship Id="rId74" Type="http://schemas.openxmlformats.org/officeDocument/2006/relationships/worksheet" Target="worksheets/sheet55.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hartsheet" Target="chartsheets/sheet9.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hartsheet" Target="chartsheets/sheet8.xml"/><Relationship Id="rId65" Type="http://schemas.openxmlformats.org/officeDocument/2006/relationships/chartsheet" Target="chartsheets/sheet11.xml"/><Relationship Id="rId73" Type="http://schemas.openxmlformats.org/officeDocument/2006/relationships/chartsheet" Target="chartsheets/sheet19.xml"/><Relationship Id="rId78" Type="http://schemas.openxmlformats.org/officeDocument/2006/relationships/externalLink" Target="externalLinks/externalLink3.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hartsheet" Target="chartsheets/sheet4.xml"/><Relationship Id="rId64" Type="http://schemas.openxmlformats.org/officeDocument/2006/relationships/chartsheet" Target="chartsheets/sheet10.xml"/><Relationship Id="rId69" Type="http://schemas.openxmlformats.org/officeDocument/2006/relationships/chartsheet" Target="chartsheets/sheet15.xml"/><Relationship Id="rId77"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hartsheet" Target="chartsheets/sheet18.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hartsheet" Target="chartsheets/sheet7.xml"/><Relationship Id="rId67" Type="http://schemas.openxmlformats.org/officeDocument/2006/relationships/chartsheet" Target="chartsheets/sheet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hartsheet" Target="chartsheets/sheet2.xml"/><Relationship Id="rId62" Type="http://schemas.openxmlformats.org/officeDocument/2006/relationships/worksheet" Target="worksheets/sheet53.xml"/><Relationship Id="rId70" Type="http://schemas.openxmlformats.org/officeDocument/2006/relationships/chartsheet" Target="chartsheets/sheet16.xml"/><Relationship Id="rId75" Type="http://schemas.openxmlformats.org/officeDocument/2006/relationships/worksheet" Target="worksheets/sheet5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hartsheet" Target="chart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 Average Annual Net Migration Changes by Province, 2001-2006 (persons)</a:t>
            </a:r>
          </a:p>
        </c:rich>
      </c:tx>
      <c:layout>
        <c:manualLayout>
          <c:xMode val="edge"/>
          <c:yMode val="edge"/>
          <c:x val="0.15205327413984501"/>
          <c:y val="1.9575856443719633E-2"/>
        </c:manualLayout>
      </c:layout>
      <c:spPr>
        <a:noFill/>
        <a:ln w="25400">
          <a:noFill/>
        </a:ln>
      </c:spPr>
    </c:title>
    <c:plotArea>
      <c:layout>
        <c:manualLayout>
          <c:layoutTarget val="inner"/>
          <c:xMode val="edge"/>
          <c:yMode val="edge"/>
          <c:x val="7.1032186459489527E-2"/>
          <c:y val="0.12071778140293712"/>
          <c:w val="0.91897891231965223"/>
          <c:h val="0.77650897226754323"/>
        </c:manualLayout>
      </c:layout>
      <c:barChart>
        <c:barDir val="col"/>
        <c:grouping val="clustered"/>
        <c:ser>
          <c:idx val="0"/>
          <c:order val="0"/>
          <c:spPr>
            <a:solidFill>
              <a:srgbClr val="9999FF"/>
            </a:solidFill>
            <a:ln w="12700">
              <a:solidFill>
                <a:srgbClr val="000000"/>
              </a:solidFill>
              <a:prstDash val="solid"/>
            </a:ln>
          </c:spPr>
          <c:dLbls>
            <c:dLbl>
              <c:idx val="0"/>
              <c:layout>
                <c:manualLayout>
                  <c:x val="2.8450161820782506E-3"/>
                  <c:y val="0.17912542335144521"/>
                </c:manualLayout>
              </c:layout>
              <c:dLblPos val="outEnd"/>
              <c:showVal val="1"/>
            </c:dLbl>
            <c:dLbl>
              <c:idx val="1"/>
              <c:layout>
                <c:manualLayout>
                  <c:x val="4.1768696781937014E-3"/>
                  <c:y val="0.15791738920074186"/>
                </c:manualLayout>
              </c:layout>
              <c:dLblPos val="outEnd"/>
              <c:showVal val="1"/>
            </c:dLbl>
            <c:dLbl>
              <c:idx val="2"/>
              <c:layout>
                <c:manualLayout>
                  <c:x val="3.288967347450154E-3"/>
                  <c:y val="0.13208565079446621"/>
                </c:manualLayout>
              </c:layout>
              <c:dLblPos val="outEnd"/>
              <c:showVal val="1"/>
            </c:dLbl>
            <c:dLbl>
              <c:idx val="3"/>
              <c:layout>
                <c:manualLayout>
                  <c:x val="3.5109429301359899E-3"/>
                  <c:y val="0.13113648722131604"/>
                </c:manualLayout>
              </c:layout>
              <c:dLblPos val="outEnd"/>
              <c:showVal val="1"/>
            </c:dLbl>
            <c:dLbl>
              <c:idx val="4"/>
              <c:layout>
                <c:manualLayout>
                  <c:x val="3.7329185128219498E-3"/>
                  <c:y val="9.4690113164893952E-2"/>
                </c:manualLayout>
              </c:layout>
              <c:dLblPos val="outEnd"/>
              <c:showVal val="1"/>
            </c:dLbl>
            <c:dLbl>
              <c:idx val="5"/>
              <c:layout>
                <c:manualLayout>
                  <c:x val="3.9548940955077211E-3"/>
                  <c:y val="7.2358394026195524E-2"/>
                </c:manualLayout>
              </c:layout>
              <c:dLblPos val="outEnd"/>
              <c:showVal val="1"/>
            </c:dLbl>
            <c:dLbl>
              <c:idx val="6"/>
              <c:layout>
                <c:manualLayout>
                  <c:x val="1.9571138513346242E-3"/>
                  <c:y val="7.1892375606393499E-2"/>
                </c:manualLayout>
              </c:layout>
              <c:dLblPos val="outEnd"/>
              <c:showVal val="1"/>
            </c:dLbl>
            <c:dLbl>
              <c:idx val="7"/>
              <c:layout>
                <c:manualLayout>
                  <c:x val="-1.5167748870459098E-3"/>
                  <c:y val="4.6177612790244606E-2"/>
                </c:manualLayout>
              </c:layout>
              <c:dLblPos val="outEnd"/>
              <c:showVal val="1"/>
            </c:dLbl>
            <c:spPr>
              <a:noFill/>
              <a:ln w="25400">
                <a:noFill/>
              </a:ln>
            </c:spPr>
            <c:txPr>
              <a:bodyPr/>
              <a:lstStyle/>
              <a:p>
                <a:pPr>
                  <a:defRPr sz="950" b="0" i="0" u="none" strike="noStrike" baseline="0">
                    <a:solidFill>
                      <a:srgbClr val="000000"/>
                    </a:solidFill>
                    <a:latin typeface="Arial"/>
                    <a:ea typeface="Arial"/>
                    <a:cs typeface="Arial"/>
                  </a:defRPr>
                </a:pPr>
                <a:endParaRPr lang="en-US"/>
              </a:p>
            </c:txPr>
            <c:showVal val="1"/>
          </c:dLbls>
          <c:cat>
            <c:numRef>
              <c:f>'5'!$P$32:$P$42</c:f>
              <c:numCache>
                <c:formatCode>General</c:formatCode>
                <c:ptCount val="11"/>
              </c:numCache>
            </c:numRef>
          </c:cat>
          <c:val>
            <c:numRef>
              <c:f>'5'!$Q$32:$Q$42</c:f>
              <c:numCache>
                <c:formatCode>General</c:formatCode>
                <c:ptCount val="11"/>
              </c:numCache>
            </c:numRef>
          </c:val>
        </c:ser>
        <c:dLbls>
          <c:showVal val="1"/>
        </c:dLbls>
        <c:axId val="236357888"/>
        <c:axId val="236359680"/>
      </c:barChart>
      <c:catAx>
        <c:axId val="236357888"/>
        <c:scaling>
          <c:orientation val="minMax"/>
        </c:scaling>
        <c:axPos val="b"/>
        <c:numFmt formatCode="General" sourceLinked="1"/>
        <c:tickLblPos val="low"/>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36359680"/>
        <c:crosses val="autoZero"/>
        <c:auto val="1"/>
        <c:lblAlgn val="ctr"/>
        <c:lblOffset val="100"/>
        <c:tickLblSkip val="1"/>
        <c:tickMarkSkip val="1"/>
      </c:catAx>
      <c:valAx>
        <c:axId val="236359680"/>
        <c:scaling>
          <c:orientation val="minMax"/>
        </c:scaling>
        <c:axPos val="l"/>
        <c:majorGridlines>
          <c:spPr>
            <a:ln w="12700">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36357888"/>
        <c:crosses val="autoZero"/>
        <c:crossBetween val="between"/>
      </c:valAx>
      <c:spPr>
        <a:noFill/>
        <a:ln w="12700">
          <a:solidFill>
            <a:srgbClr val="000000"/>
          </a:solidFill>
          <a:prstDash val="solid"/>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CA"/>
              <a:t>Chart 14: Relative Contribution of Interprovincial Migration to Trend GDP per Worker Growth in Canada, 1987-2006 (per cent)</a:t>
            </a:r>
          </a:p>
        </c:rich>
      </c:tx>
      <c:layout>
        <c:manualLayout>
          <c:xMode val="edge"/>
          <c:yMode val="edge"/>
          <c:x val="0.10961737331954498"/>
          <c:y val="2.0338983050847397E-2"/>
        </c:manualLayout>
      </c:layout>
      <c:spPr>
        <a:noFill/>
        <a:ln w="25400">
          <a:noFill/>
        </a:ln>
      </c:spPr>
    </c:title>
    <c:plotArea>
      <c:layout>
        <c:manualLayout>
          <c:layoutTarget val="inner"/>
          <c:xMode val="edge"/>
          <c:yMode val="edge"/>
          <c:x val="3.7228541882109611E-2"/>
          <c:y val="9.8305084745762744E-2"/>
          <c:w val="0.94725956566701097"/>
          <c:h val="0.79152542372881463"/>
        </c:manualLayout>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'14A'!$L$5:$L$24</c:f>
              <c:numCache>
                <c:formatCode>0.00</c:formatCode>
                <c:ptCount val="20"/>
                <c:pt idx="0">
                  <c:v>-3.9593361364595445</c:v>
                </c:pt>
                <c:pt idx="1">
                  <c:v>0.26080273305333324</c:v>
                </c:pt>
                <c:pt idx="2">
                  <c:v>1.7390290921972276</c:v>
                </c:pt>
                <c:pt idx="3">
                  <c:v>3.0524961897101242</c:v>
                </c:pt>
                <c:pt idx="4">
                  <c:v>2.1456841163944667</c:v>
                </c:pt>
                <c:pt idx="5">
                  <c:v>1.0829465596880108</c:v>
                </c:pt>
                <c:pt idx="6">
                  <c:v>0.35676634479436481</c:v>
                </c:pt>
                <c:pt idx="7">
                  <c:v>-0.33348836240872187</c:v>
                </c:pt>
                <c:pt idx="8">
                  <c:v>1.0133207279487715</c:v>
                </c:pt>
                <c:pt idx="9">
                  <c:v>3.2264509386025741</c:v>
                </c:pt>
                <c:pt idx="10">
                  <c:v>7.055265460670018</c:v>
                </c:pt>
                <c:pt idx="11">
                  <c:v>8.5575000663555283</c:v>
                </c:pt>
                <c:pt idx="12">
                  <c:v>3.7344859048224794</c:v>
                </c:pt>
                <c:pt idx="13">
                  <c:v>4.7389846729135332</c:v>
                </c:pt>
                <c:pt idx="14">
                  <c:v>4.0177232438263299</c:v>
                </c:pt>
                <c:pt idx="15">
                  <c:v>2.878155841852251</c:v>
                </c:pt>
                <c:pt idx="16">
                  <c:v>1.153128486890669</c:v>
                </c:pt>
                <c:pt idx="17">
                  <c:v>3.0898235144733022</c:v>
                </c:pt>
                <c:pt idx="18">
                  <c:v>6.7292160266363963</c:v>
                </c:pt>
                <c:pt idx="19">
                  <c:v>8.0630896455026395</c:v>
                </c:pt>
              </c:numCache>
            </c:numRef>
          </c:val>
          <c:smooth val="1"/>
        </c:ser>
        <c:marker val="1"/>
        <c:axId val="236176896"/>
        <c:axId val="236178432"/>
      </c:lineChart>
      <c:catAx>
        <c:axId val="236176896"/>
        <c:scaling>
          <c:orientation val="minMax"/>
        </c:scaling>
        <c:axPos val="b"/>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6178432"/>
        <c:crosses val="autoZero"/>
        <c:auto val="1"/>
        <c:lblAlgn val="ctr"/>
        <c:lblOffset val="100"/>
        <c:tickLblSkip val="1"/>
        <c:tickMarkSkip val="1"/>
      </c:catAx>
      <c:valAx>
        <c:axId val="236178432"/>
        <c:scaling>
          <c:orientation val="minMax"/>
        </c:scaling>
        <c:axPos val="l"/>
        <c:majorGridlines>
          <c:spPr>
            <a:ln w="3175">
              <a:solidFill>
                <a:srgbClr val="000000"/>
              </a:solidFill>
              <a:prstDash val="solid"/>
            </a:ln>
          </c:spPr>
        </c:majorGridlines>
        <c:title>
          <c:tx>
            <c:rich>
              <a:bodyPr rot="0" vert="horz"/>
              <a:lstStyle/>
              <a:p>
                <a:pPr algn="ctr">
                  <a:defRPr sz="975" b="1" i="0" u="none" strike="noStrike" baseline="0">
                    <a:solidFill>
                      <a:srgbClr val="000000"/>
                    </a:solidFill>
                    <a:latin typeface="Times New Roman"/>
                    <a:ea typeface="Times New Roman"/>
                    <a:cs typeface="Times New Roman"/>
                  </a:defRPr>
                </a:pPr>
                <a:r>
                  <a:rPr lang="en-CA"/>
                  <a:t>%</a:t>
                </a:r>
              </a:p>
            </c:rich>
          </c:tx>
          <c:layout>
            <c:manualLayout>
              <c:xMode val="edge"/>
              <c:yMode val="edge"/>
              <c:x val="1.6546018614271081E-2"/>
              <c:y val="3.2203389830508515E-2"/>
            </c:manualLayout>
          </c:layout>
          <c:spPr>
            <a:noFill/>
            <a:ln w="25400">
              <a:noFill/>
            </a:ln>
          </c:spPr>
        </c:title>
        <c:numFmt formatCode="0.00" sourceLinked="1"/>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6176896"/>
        <c:crosses val="autoZero"/>
        <c:crossBetween val="between"/>
      </c:valAx>
    </c:plotArea>
    <c:plotVisOnly val="1"/>
    <c:dispBlanksAs val="gap"/>
  </c:chart>
  <c:spPr>
    <a:no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400" b="1" i="0" u="none" strike="noStrike" baseline="0">
                <a:solidFill>
                  <a:srgbClr val="000000"/>
                </a:solidFill>
                <a:latin typeface="Arial"/>
                <a:ea typeface="Arial"/>
                <a:cs typeface="Arial"/>
              </a:defRPr>
            </a:pPr>
            <a:r>
              <a:rPr lang="en-CA"/>
              <a:t>Chart 15: Interprovincial Migration Nominal 
Contribution to Output Growth in Canada, 1987-2006 (per cent of output)</a:t>
            </a:r>
          </a:p>
        </c:rich>
      </c:tx>
      <c:layout>
        <c:manualLayout>
          <c:xMode val="edge"/>
          <c:yMode val="edge"/>
          <c:x val="0.12874583795782732"/>
          <c:y val="1.9575856443719633E-2"/>
        </c:manualLayout>
      </c:layout>
      <c:spPr>
        <a:noFill/>
        <a:ln w="25400">
          <a:noFill/>
        </a:ln>
      </c:spPr>
    </c:title>
    <c:plotArea>
      <c:layout>
        <c:manualLayout>
          <c:layoutTarget val="inner"/>
          <c:xMode val="edge"/>
          <c:yMode val="edge"/>
          <c:x val="5.3274139844617104E-2"/>
          <c:y val="0.16802610114192723"/>
          <c:w val="0.90011098779133236"/>
          <c:h val="0.72593800978792256"/>
        </c:manualLayout>
      </c:layout>
      <c:scatterChart>
        <c:scatterStyle val="smoothMarker"/>
        <c:ser>
          <c:idx val="0"/>
          <c:order val="0"/>
          <c:tx>
            <c:strRef>
              <c:f>[2]N3!$S$5</c:f>
              <c:strCache>
                <c:ptCount val="1"/>
                <c:pt idx="0">
                  <c:v>Nominal Output Growth</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[2]N3!$R$6:$R$24</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[2]N3!$S$6:$S$24</c:f>
              <c:numCache>
                <c:formatCode>General</c:formatCode>
                <c:ptCount val="19"/>
                <c:pt idx="0">
                  <c:v>9.6611220445906199</c:v>
                </c:pt>
                <c:pt idx="1">
                  <c:v>7.280352831849271</c:v>
                </c:pt>
                <c:pt idx="2">
                  <c:v>3.3782483156881438</c:v>
                </c:pt>
                <c:pt idx="3">
                  <c:v>0.8192905688483445</c:v>
                </c:pt>
                <c:pt idx="4">
                  <c:v>2.1976556190241459</c:v>
                </c:pt>
                <c:pt idx="5">
                  <c:v>3.8459883537477424</c:v>
                </c:pt>
                <c:pt idx="6">
                  <c:v>6.0136595606565875</c:v>
                </c:pt>
                <c:pt idx="7">
                  <c:v>5.1334330411581419</c:v>
                </c:pt>
                <c:pt idx="8">
                  <c:v>3.2506422100203309</c:v>
                </c:pt>
                <c:pt idx="9">
                  <c:v>5.4876855922449437</c:v>
                </c:pt>
                <c:pt idx="10">
                  <c:v>3.6747882380380759</c:v>
                </c:pt>
                <c:pt idx="11">
                  <c:v>7.3617753507880455</c:v>
                </c:pt>
                <c:pt idx="12">
                  <c:v>9.5798192201505259</c:v>
                </c:pt>
                <c:pt idx="13">
                  <c:v>2.8826403541665537</c:v>
                </c:pt>
                <c:pt idx="14">
                  <c:v>4.0551579821586063</c:v>
                </c:pt>
                <c:pt idx="15">
                  <c:v>5.2067367973462684</c:v>
                </c:pt>
                <c:pt idx="16">
                  <c:v>6.3476511545663783</c:v>
                </c:pt>
                <c:pt idx="17">
                  <c:v>6.2772474312068134</c:v>
                </c:pt>
                <c:pt idx="18">
                  <c:v>4.9615657997904234</c:v>
                </c:pt>
              </c:numCache>
            </c:numRef>
          </c:yVal>
          <c:smooth val="1"/>
        </c:ser>
        <c:ser>
          <c:idx val="1"/>
          <c:order val="1"/>
          <c:tx>
            <c:strRef>
              <c:f>[2]N3!$T$5</c:f>
              <c:strCache>
                <c:ptCount val="1"/>
                <c:pt idx="0">
                  <c:v>Contribution of Migration to Nominal Output Growth</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[2]N3!$R$6:$R$24</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[2]N3!$T$6:$T$24</c:f>
              <c:numCache>
                <c:formatCode>General</c:formatCode>
                <c:ptCount val="19"/>
                <c:pt idx="0">
                  <c:v>1.7556114429904568E-2</c:v>
                </c:pt>
                <c:pt idx="1">
                  <c:v>1.6370763106775831E-2</c:v>
                </c:pt>
                <c:pt idx="2">
                  <c:v>1.1743154184765443E-2</c:v>
                </c:pt>
                <c:pt idx="3">
                  <c:v>9.8383996698548498E-3</c:v>
                </c:pt>
                <c:pt idx="4">
                  <c:v>1.0245327696859943E-2</c:v>
                </c:pt>
                <c:pt idx="5">
                  <c:v>1.0483930981589614E-2</c:v>
                </c:pt>
                <c:pt idx="6">
                  <c:v>1.5636563763355225E-2</c:v>
                </c:pt>
                <c:pt idx="7">
                  <c:v>2.0150972133583991E-2</c:v>
                </c:pt>
                <c:pt idx="8">
                  <c:v>3.3552510286992618E-2</c:v>
                </c:pt>
                <c:pt idx="9">
                  <c:v>6.1434087648233375E-2</c:v>
                </c:pt>
                <c:pt idx="10">
                  <c:v>6.0989739910017514E-2</c:v>
                </c:pt>
                <c:pt idx="11">
                  <c:v>3.6887646469095217E-2</c:v>
                </c:pt>
                <c:pt idx="12">
                  <c:v>5.7260579027324003E-2</c:v>
                </c:pt>
                <c:pt idx="13">
                  <c:v>5.073611514881389E-2</c:v>
                </c:pt>
                <c:pt idx="14">
                  <c:v>2.8805050692195609E-2</c:v>
                </c:pt>
                <c:pt idx="15">
                  <c:v>1.5828968677406262E-2</c:v>
                </c:pt>
                <c:pt idx="16">
                  <c:v>3.3610004063522214E-2</c:v>
                </c:pt>
                <c:pt idx="17">
                  <c:v>0.10697884601175775</c:v>
                </c:pt>
                <c:pt idx="18">
                  <c:v>0.13728048935431594</c:v>
                </c:pt>
              </c:numCache>
            </c:numRef>
          </c:yVal>
          <c:smooth val="1"/>
        </c:ser>
        <c:axId val="237050880"/>
        <c:axId val="237057152"/>
      </c:scatterChart>
      <c:valAx>
        <c:axId val="237050880"/>
        <c:scaling>
          <c:orientation val="minMax"/>
          <c:max val="2006"/>
          <c:min val="1988"/>
        </c:scaling>
        <c:axPos val="b"/>
        <c:numFmt formatCode="General" sourceLinked="1"/>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37057152"/>
        <c:crosses val="autoZero"/>
        <c:crossBetween val="midCat"/>
        <c:majorUnit val="1"/>
      </c:valAx>
      <c:valAx>
        <c:axId val="237057152"/>
        <c:scaling>
          <c:orientation val="minMax"/>
          <c:max val="10"/>
        </c:scaling>
        <c:axPos val="l"/>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37050880"/>
        <c:crossesAt val="1988"/>
        <c:crossBetween val="midCat"/>
      </c:valAx>
      <c:spPr>
        <a:solidFill>
          <a:srgbClr val="FFFFFF"/>
        </a:solidFill>
        <a:ln w="12700">
          <a:solidFill>
            <a:srgbClr val="808080"/>
          </a:solidFill>
          <a:prstDash val="solid"/>
        </a:ln>
      </c:spPr>
    </c:plotArea>
    <c:legend>
      <c:legendPos val="r"/>
      <c:layout>
        <c:manualLayout>
          <c:xMode val="edge"/>
          <c:yMode val="edge"/>
          <c:x val="8.2130965593785243E-2"/>
          <c:y val="0.17781402936378488"/>
          <c:w val="0.40510543840177188"/>
          <c:h val="7.8303425774877602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n-U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12: Contribution of Interprovincial Migration to Canadian GDP, 2006 (Current Prices)
</a:t>
            </a:r>
          </a:p>
        </c:rich>
      </c:tx>
      <c:layout>
        <c:manualLayout>
          <c:xMode val="edge"/>
          <c:yMode val="edge"/>
          <c:x val="0.11875693673696019"/>
          <c:y val="1.9575856443719633E-2"/>
        </c:manualLayout>
      </c:layout>
      <c:spPr>
        <a:noFill/>
        <a:ln w="25400">
          <a:noFill/>
        </a:ln>
      </c:spPr>
    </c:title>
    <c:plotArea>
      <c:layout>
        <c:manualLayout>
          <c:layoutTarget val="inner"/>
          <c:xMode val="edge"/>
          <c:yMode val="edge"/>
          <c:x val="5.660377358490571E-2"/>
          <c:y val="0.12234910277324702"/>
          <c:w val="0.93118756936735902"/>
          <c:h val="0.75040783034258773"/>
        </c:manualLayout>
      </c:layout>
      <c:bar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Val val="1"/>
          </c:dLbls>
          <c:cat>
            <c:strRef>
              <c:f>[2]N11!$Q$18:$Q$28</c:f>
              <c:strCache>
                <c:ptCount val="11"/>
                <c:pt idx="0">
                  <c:v>Ont</c:v>
                </c:pt>
                <c:pt idx="1">
                  <c:v>Que</c:v>
                </c:pt>
                <c:pt idx="2">
                  <c:v>Man</c:v>
                </c:pt>
                <c:pt idx="3">
                  <c:v>Newf</c:v>
                </c:pt>
                <c:pt idx="4">
                  <c:v>Sask</c:v>
                </c:pt>
                <c:pt idx="5">
                  <c:v>NB</c:v>
                </c:pt>
                <c:pt idx="6">
                  <c:v>NS</c:v>
                </c:pt>
                <c:pt idx="7">
                  <c:v>PEI</c:v>
                </c:pt>
                <c:pt idx="8">
                  <c:v>BC</c:v>
                </c:pt>
                <c:pt idx="9">
                  <c:v>Net Contribution</c:v>
                </c:pt>
                <c:pt idx="10">
                  <c:v>Alb</c:v>
                </c:pt>
              </c:strCache>
            </c:strRef>
          </c:cat>
          <c:val>
            <c:numRef>
              <c:f>[2]N11!$R$18:$R$28</c:f>
              <c:numCache>
                <c:formatCode>General</c:formatCode>
                <c:ptCount val="11"/>
                <c:pt idx="0">
                  <c:v>-1449.6698332966698</c:v>
                </c:pt>
                <c:pt idx="1">
                  <c:v>-486.87209317375482</c:v>
                </c:pt>
                <c:pt idx="2">
                  <c:v>-303.4218858167759</c:v>
                </c:pt>
                <c:pt idx="3">
                  <c:v>-206.94652688584617</c:v>
                </c:pt>
                <c:pt idx="4">
                  <c:v>-168.99463787774994</c:v>
                </c:pt>
                <c:pt idx="5">
                  <c:v>-138.90085382745295</c:v>
                </c:pt>
                <c:pt idx="6">
                  <c:v>-134.37676487510672</c:v>
                </c:pt>
                <c:pt idx="7">
                  <c:v>-6.8006195739209065</c:v>
                </c:pt>
                <c:pt idx="8">
                  <c:v>238.36413112158525</c:v>
                </c:pt>
                <c:pt idx="9">
                  <c:v>1966.3769006084558</c:v>
                </c:pt>
                <c:pt idx="10">
                  <c:v>4623.9959848141461</c:v>
                </c:pt>
              </c:numCache>
            </c:numRef>
          </c:val>
        </c:ser>
        <c:axId val="237090304"/>
        <c:axId val="237091840"/>
      </c:barChart>
      <c:catAx>
        <c:axId val="237090304"/>
        <c:scaling>
          <c:orientation val="minMax"/>
        </c:scaling>
        <c:axPos val="b"/>
        <c:numFmt formatCode="General" sourceLinked="1"/>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91840"/>
        <c:crosses val="autoZero"/>
        <c:auto val="1"/>
        <c:lblAlgn val="ctr"/>
        <c:lblOffset val="100"/>
        <c:tickLblSkip val="1"/>
        <c:tickMarkSkip val="1"/>
      </c:catAx>
      <c:valAx>
        <c:axId val="237091840"/>
        <c:scaling>
          <c:orientation val="minMax"/>
        </c:scaling>
        <c:axPos val="l"/>
        <c:majorGridlines>
          <c:spPr>
            <a:ln w="3175">
              <a:solidFill>
                <a:srgbClr val="000000"/>
              </a:solidFill>
              <a:prstDash val="solid"/>
            </a:ln>
          </c:spPr>
        </c:majorGridlines>
        <c:numFmt formatCode="0" sourceLinked="0"/>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90304"/>
        <c:crosses val="autoZero"/>
        <c:crossBetween val="between"/>
      </c:valAx>
      <c:spPr>
        <a:noFill/>
        <a:ln w="12700">
          <a:solidFill>
            <a:srgbClr val="000000"/>
          </a:solidFill>
          <a:prstDash val="solid"/>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17: Weighted Labour Productivity for Provinces with Negative Net Worker Migration and Provinces with Positive Net Worker Migration, 1987-2006</a:t>
            </a:r>
          </a:p>
        </c:rich>
      </c:tx>
      <c:layout>
        <c:manualLayout>
          <c:xMode val="edge"/>
          <c:yMode val="edge"/>
          <c:x val="0.10210876803551602"/>
          <c:y val="1.9575856443719633E-2"/>
        </c:manualLayout>
      </c:layout>
      <c:spPr>
        <a:noFill/>
        <a:ln w="25400">
          <a:noFill/>
        </a:ln>
      </c:spPr>
    </c:title>
    <c:plotArea>
      <c:layout>
        <c:manualLayout>
          <c:layoutTarget val="inner"/>
          <c:xMode val="edge"/>
          <c:yMode val="edge"/>
          <c:x val="6.1043285238623804E-2"/>
          <c:y val="0.11582381729200585"/>
          <c:w val="0.90566037735849891"/>
          <c:h val="0.77814029363785775"/>
        </c:manualLayout>
      </c:layout>
      <c:scatterChart>
        <c:scatterStyle val="smoothMarker"/>
        <c:ser>
          <c:idx val="0"/>
          <c:order val="0"/>
          <c:tx>
            <c:strRef>
              <c:f>[2]N4C!$J$3</c:f>
              <c:strCache>
                <c:ptCount val="1"/>
                <c:pt idx="0">
                  <c:v>Weighted Labour Prod. of Positive Net Migration Provinces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[2]N4C!$I$4:$I$23</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[2]N4C!$J$4:$J$23</c:f>
              <c:numCache>
                <c:formatCode>General</c:formatCode>
                <c:ptCount val="20"/>
                <c:pt idx="0">
                  <c:v>60244.361061349482</c:v>
                </c:pt>
                <c:pt idx="1">
                  <c:v>62127.312198815234</c:v>
                </c:pt>
                <c:pt idx="2">
                  <c:v>62512.6088382788</c:v>
                </c:pt>
                <c:pt idx="3">
                  <c:v>61732.497295669375</c:v>
                </c:pt>
                <c:pt idx="4">
                  <c:v>61200.269683757782</c:v>
                </c:pt>
                <c:pt idx="5">
                  <c:v>60804.999975667524</c:v>
                </c:pt>
                <c:pt idx="6">
                  <c:v>60995.894903699656</c:v>
                </c:pt>
                <c:pt idx="7">
                  <c:v>60150.327143511538</c:v>
                </c:pt>
                <c:pt idx="8">
                  <c:v>62456.015657565586</c:v>
                </c:pt>
                <c:pt idx="9">
                  <c:v>65823.889034435764</c:v>
                </c:pt>
                <c:pt idx="10">
                  <c:v>72666.431999610242</c:v>
                </c:pt>
                <c:pt idx="11">
                  <c:v>73538.722782245386</c:v>
                </c:pt>
                <c:pt idx="12">
                  <c:v>72778.819523745464</c:v>
                </c:pt>
                <c:pt idx="13">
                  <c:v>75560.142483967371</c:v>
                </c:pt>
                <c:pt idx="14">
                  <c:v>75671.039896157396</c:v>
                </c:pt>
                <c:pt idx="15">
                  <c:v>76092.863705264419</c:v>
                </c:pt>
                <c:pt idx="16">
                  <c:v>74865.810904545462</c:v>
                </c:pt>
                <c:pt idx="17">
                  <c:v>77743.838934684405</c:v>
                </c:pt>
                <c:pt idx="18">
                  <c:v>83033.664535978678</c:v>
                </c:pt>
                <c:pt idx="19">
                  <c:v>84360.368209487569</c:v>
                </c:pt>
              </c:numCache>
            </c:numRef>
          </c:yVal>
          <c:smooth val="1"/>
        </c:ser>
        <c:ser>
          <c:idx val="1"/>
          <c:order val="1"/>
          <c:tx>
            <c:strRef>
              <c:f>[2]N4C!$K$3</c:f>
              <c:strCache>
                <c:ptCount val="1"/>
                <c:pt idx="0">
                  <c:v>Weighted Prod. of Negative Net Migration Provinces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[2]N4C!$I$4:$I$23</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[2]N4C!$K$4:$K$23</c:f>
              <c:numCache>
                <c:formatCode>General</c:formatCode>
                <c:ptCount val="20"/>
                <c:pt idx="0">
                  <c:v>55584.970957078716</c:v>
                </c:pt>
                <c:pt idx="1">
                  <c:v>51446.893740665357</c:v>
                </c:pt>
                <c:pt idx="2">
                  <c:v>52029.086480113176</c:v>
                </c:pt>
                <c:pt idx="3">
                  <c:v>56027.297797413034</c:v>
                </c:pt>
                <c:pt idx="4">
                  <c:v>55434.6047069747</c:v>
                </c:pt>
                <c:pt idx="5">
                  <c:v>56640.873248830983</c:v>
                </c:pt>
                <c:pt idx="6">
                  <c:v>58110.718681857594</c:v>
                </c:pt>
                <c:pt idx="7">
                  <c:v>58014.972441963575</c:v>
                </c:pt>
                <c:pt idx="8">
                  <c:v>56995.797890465074</c:v>
                </c:pt>
                <c:pt idx="9">
                  <c:v>57608.512111018812</c:v>
                </c:pt>
                <c:pt idx="10">
                  <c:v>57847.127305279188</c:v>
                </c:pt>
                <c:pt idx="11">
                  <c:v>60282.339717684168</c:v>
                </c:pt>
                <c:pt idx="12">
                  <c:v>62455.808233795244</c:v>
                </c:pt>
                <c:pt idx="13">
                  <c:v>63569.877175196212</c:v>
                </c:pt>
                <c:pt idx="14">
                  <c:v>63679.544667906848</c:v>
                </c:pt>
                <c:pt idx="15">
                  <c:v>64957.989529123763</c:v>
                </c:pt>
                <c:pt idx="16">
                  <c:v>67346.459163782187</c:v>
                </c:pt>
                <c:pt idx="17">
                  <c:v>68164.218535758948</c:v>
                </c:pt>
                <c:pt idx="18">
                  <c:v>68890.374936901426</c:v>
                </c:pt>
                <c:pt idx="19">
                  <c:v>70466.891722586166</c:v>
                </c:pt>
              </c:numCache>
            </c:numRef>
          </c:yVal>
          <c:smooth val="1"/>
        </c:ser>
        <c:axId val="237366272"/>
        <c:axId val="237376640"/>
      </c:scatterChart>
      <c:valAx>
        <c:axId val="237366272"/>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376640"/>
        <c:crosses val="autoZero"/>
        <c:crossBetween val="midCat"/>
        <c:majorUnit val="1"/>
      </c:valAx>
      <c:valAx>
        <c:axId val="237376640"/>
        <c:scaling>
          <c:orientation val="minMax"/>
          <c:max val="85000"/>
          <c:min val="50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366272"/>
        <c:crossesAt val="1987"/>
        <c:crossBetween val="midCat"/>
      </c:valAx>
      <c:spPr>
        <a:noFill/>
        <a:ln w="25400">
          <a:noFill/>
        </a:ln>
      </c:spPr>
    </c:plotArea>
    <c:legend>
      <c:legendPos val="r"/>
      <c:layout>
        <c:manualLayout>
          <c:xMode val="edge"/>
          <c:yMode val="edge"/>
          <c:x val="6.770255271920092E-2"/>
          <c:y val="0.11582381729200585"/>
          <c:w val="0.30743618201998146"/>
          <c:h val="0.1239804241435560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18: Decoposition of Total Output Gains due to Interprovincial Migration between Employment and Re-allocation Effects, 1987-2006</a:t>
            </a:r>
          </a:p>
        </c:rich>
      </c:tx>
      <c:layout>
        <c:manualLayout>
          <c:xMode val="edge"/>
          <c:yMode val="edge"/>
          <c:x val="0.13540510543840412"/>
          <c:y val="1.9575856443719633E-2"/>
        </c:manualLayout>
      </c:layout>
      <c:spPr>
        <a:noFill/>
        <a:ln w="25400">
          <a:noFill/>
        </a:ln>
      </c:spPr>
    </c:title>
    <c:plotArea>
      <c:layout>
        <c:manualLayout>
          <c:layoutTarget val="inner"/>
          <c:xMode val="edge"/>
          <c:yMode val="edge"/>
          <c:x val="5.3274139844617104E-2"/>
          <c:y val="0.13376835236541812"/>
          <c:w val="0.88346281908989988"/>
          <c:h val="0.72104404567699965"/>
        </c:manualLayout>
      </c:layout>
      <c:scatterChart>
        <c:scatterStyle val="smoothMarker"/>
        <c:ser>
          <c:idx val="0"/>
          <c:order val="0"/>
          <c:tx>
            <c:strRef>
              <c:f>[2]N11A!$B$5</c:f>
              <c:strCache>
                <c:ptCount val="1"/>
                <c:pt idx="0">
                  <c:v>Total Output Gains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[2]N11A!$A$6:$A$25</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[2]N11A!$B$6:$B$25</c:f>
              <c:numCache>
                <c:formatCode>General</c:formatCode>
                <c:ptCount val="20"/>
                <c:pt idx="0">
                  <c:v>62.787446839681756</c:v>
                </c:pt>
                <c:pt idx="1">
                  <c:v>107.11845663291841</c:v>
                </c:pt>
                <c:pt idx="2">
                  <c:v>107.15810406802257</c:v>
                </c:pt>
                <c:pt idx="3">
                  <c:v>79.463928032095509</c:v>
                </c:pt>
                <c:pt idx="4">
                  <c:v>67.120218915660558</c:v>
                </c:pt>
                <c:pt idx="5">
                  <c:v>71.432473768046762</c:v>
                </c:pt>
                <c:pt idx="6">
                  <c:v>75.907329682552742</c:v>
                </c:pt>
                <c:pt idx="7">
                  <c:v>120.02251067221141</c:v>
                </c:pt>
                <c:pt idx="8">
                  <c:v>162.61411341387475</c:v>
                </c:pt>
                <c:pt idx="9">
                  <c:v>279.56320648735397</c:v>
                </c:pt>
                <c:pt idx="10">
                  <c:v>539.96569827099688</c:v>
                </c:pt>
                <c:pt idx="11">
                  <c:v>555.75924657164853</c:v>
                </c:pt>
                <c:pt idx="12">
                  <c:v>360.87811630705392</c:v>
                </c:pt>
                <c:pt idx="13">
                  <c:v>613.85516619293639</c:v>
                </c:pt>
                <c:pt idx="14">
                  <c:v>559.58941578347549</c:v>
                </c:pt>
                <c:pt idx="15">
                  <c:v>330.5860611276006</c:v>
                </c:pt>
                <c:pt idx="16">
                  <c:v>191.12260847379986</c:v>
                </c:pt>
                <c:pt idx="17">
                  <c:v>431.5746347783072</c:v>
                </c:pt>
                <c:pt idx="18">
                  <c:v>1459.9082178686551</c:v>
                </c:pt>
                <c:pt idx="19">
                  <c:v>1966.3769006084558</c:v>
                </c:pt>
              </c:numCache>
            </c:numRef>
          </c:yVal>
          <c:smooth val="1"/>
        </c:ser>
        <c:ser>
          <c:idx val="1"/>
          <c:order val="1"/>
          <c:tx>
            <c:strRef>
              <c:f>[2]N11A!$C$5</c:f>
              <c:strCache>
                <c:ptCount val="1"/>
                <c:pt idx="0">
                  <c:v>Output Gains due to Employment Increases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[2]N11A!$A$6:$A$25</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[2]N11A!$C$6:$C$25</c:f>
              <c:numCache>
                <c:formatCode>General</c:formatCode>
                <c:ptCount val="20"/>
                <c:pt idx="0">
                  <c:v>40.299915781205513</c:v>
                </c:pt>
                <c:pt idx="1">
                  <c:v>14.882337475723451</c:v>
                </c:pt>
                <c:pt idx="2">
                  <c:v>16.142174345478505</c:v>
                </c:pt>
                <c:pt idx="3">
                  <c:v>13.881313625110126</c:v>
                </c:pt>
                <c:pt idx="4">
                  <c:v>28.714340733764988</c:v>
                </c:pt>
                <c:pt idx="5">
                  <c:v>43.697613837012206</c:v>
                </c:pt>
                <c:pt idx="6">
                  <c:v>51.169072758436485</c:v>
                </c:pt>
                <c:pt idx="7">
                  <c:v>89.182041380047608</c:v>
                </c:pt>
                <c:pt idx="8">
                  <c:v>105.03953063803991</c:v>
                </c:pt>
                <c:pt idx="9">
                  <c:v>176.15676786188948</c:v>
                </c:pt>
                <c:pt idx="10">
                  <c:v>289.24850729045926</c:v>
                </c:pt>
                <c:pt idx="11">
                  <c:v>317.5733348353167</c:v>
                </c:pt>
                <c:pt idx="12">
                  <c:v>166.11622656920483</c:v>
                </c:pt>
                <c:pt idx="13">
                  <c:v>235.68530890746666</c:v>
                </c:pt>
                <c:pt idx="14">
                  <c:v>222.10371507325749</c:v>
                </c:pt>
                <c:pt idx="15">
                  <c:v>136.26905679575682</c:v>
                </c:pt>
                <c:pt idx="16">
                  <c:v>58.457453770978248</c:v>
                </c:pt>
                <c:pt idx="17">
                  <c:v>140.08187972845937</c:v>
                </c:pt>
                <c:pt idx="18">
                  <c:v>401.42716338976231</c:v>
                </c:pt>
                <c:pt idx="19">
                  <c:v>578.93040235062551</c:v>
                </c:pt>
              </c:numCache>
            </c:numRef>
          </c:yVal>
          <c:smooth val="1"/>
        </c:ser>
        <c:ser>
          <c:idx val="2"/>
          <c:order val="2"/>
          <c:tx>
            <c:strRef>
              <c:f>[2]N11A!$D$5</c:f>
              <c:strCache>
                <c:ptCount val="1"/>
                <c:pt idx="0">
                  <c:v>Output Gains due to Re-allocation </c:v>
                </c:pt>
              </c:strCache>
            </c:strRef>
          </c:tx>
          <c:spPr>
            <a:ln w="12700">
              <a:solidFill>
                <a:srgbClr val="000000"/>
              </a:solidFill>
              <a:prstDash val="solid"/>
            </a:ln>
          </c:spPr>
          <c:marker>
            <c:symbol val="dash"/>
            <c:size val="5"/>
            <c:spPr>
              <a:solidFill>
                <a:srgbClr val="000000"/>
              </a:solidFill>
              <a:ln>
                <a:solidFill>
                  <a:srgbClr val="000000"/>
                </a:solidFill>
                <a:prstDash val="solid"/>
              </a:ln>
            </c:spPr>
          </c:marker>
          <c:xVal>
            <c:numRef>
              <c:f>[2]N11A!$A$6:$A$25</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[2]N11A!$D$6:$D$25</c:f>
              <c:numCache>
                <c:formatCode>General</c:formatCode>
                <c:ptCount val="20"/>
                <c:pt idx="0">
                  <c:v>22.487531058476229</c:v>
                </c:pt>
                <c:pt idx="1">
                  <c:v>92.23611915719502</c:v>
                </c:pt>
                <c:pt idx="2">
                  <c:v>91.015929722544072</c:v>
                </c:pt>
                <c:pt idx="3">
                  <c:v>65.582614406985329</c:v>
                </c:pt>
                <c:pt idx="4">
                  <c:v>38.405878181895545</c:v>
                </c:pt>
                <c:pt idx="5">
                  <c:v>27.734859931034595</c:v>
                </c:pt>
                <c:pt idx="6">
                  <c:v>24.738256924115873</c:v>
                </c:pt>
                <c:pt idx="7">
                  <c:v>30.840469292163611</c:v>
                </c:pt>
                <c:pt idx="8">
                  <c:v>57.574582775834827</c:v>
                </c:pt>
                <c:pt idx="9">
                  <c:v>103.40643862546455</c:v>
                </c:pt>
                <c:pt idx="10">
                  <c:v>250.71719098053757</c:v>
                </c:pt>
                <c:pt idx="11">
                  <c:v>238.18591173633195</c:v>
                </c:pt>
                <c:pt idx="12">
                  <c:v>194.76188973785003</c:v>
                </c:pt>
                <c:pt idx="13">
                  <c:v>378.16985728547797</c:v>
                </c:pt>
                <c:pt idx="14">
                  <c:v>337.48570071021669</c:v>
                </c:pt>
                <c:pt idx="15">
                  <c:v>194.31700433184142</c:v>
                </c:pt>
                <c:pt idx="16">
                  <c:v>132.66515470281996</c:v>
                </c:pt>
                <c:pt idx="17">
                  <c:v>291.49275504984769</c:v>
                </c:pt>
                <c:pt idx="18">
                  <c:v>1058.4810544788927</c:v>
                </c:pt>
                <c:pt idx="19">
                  <c:v>1387.4464982578245</c:v>
                </c:pt>
              </c:numCache>
            </c:numRef>
          </c:yVal>
          <c:smooth val="1"/>
        </c:ser>
        <c:axId val="236656896"/>
        <c:axId val="236675456"/>
      </c:scatterChart>
      <c:valAx>
        <c:axId val="236656896"/>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36675456"/>
        <c:crosses val="autoZero"/>
        <c:crossBetween val="midCat"/>
        <c:majorUnit val="1"/>
      </c:valAx>
      <c:valAx>
        <c:axId val="236675456"/>
        <c:scaling>
          <c:orientation val="minMax"/>
          <c:max val="2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36656896"/>
        <c:crosses val="autoZero"/>
        <c:crossBetween val="midCat"/>
      </c:valAx>
      <c:spPr>
        <a:noFill/>
        <a:ln w="25400">
          <a:noFill/>
        </a:ln>
      </c:spPr>
    </c:plotArea>
    <c:legend>
      <c:legendPos val="r"/>
      <c:layout>
        <c:manualLayout>
          <c:xMode val="edge"/>
          <c:yMode val="edge"/>
          <c:x val="5.2164261931188428E-2"/>
          <c:y val="0.13213703099510601"/>
          <c:w val="0.27968923418424246"/>
          <c:h val="9.9510603588907204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19: Percentage Composition of Total Gains in Output due to Interprovincial Migration, 1987-2006 (per cent)</a:t>
            </a:r>
          </a:p>
        </c:rich>
      </c:tx>
      <c:layout>
        <c:manualLayout>
          <c:xMode val="edge"/>
          <c:yMode val="edge"/>
          <c:x val="0.113207547169811"/>
          <c:y val="1.9575856443719633E-2"/>
        </c:manualLayout>
      </c:layout>
      <c:spPr>
        <a:noFill/>
        <a:ln w="25400">
          <a:noFill/>
        </a:ln>
      </c:spPr>
    </c:title>
    <c:plotArea>
      <c:layout>
        <c:manualLayout>
          <c:layoutTarget val="inner"/>
          <c:xMode val="edge"/>
          <c:yMode val="edge"/>
          <c:x val="4.6614872364039765E-2"/>
          <c:y val="0.15334420880913752"/>
          <c:w val="0.92785793562708263"/>
          <c:h val="0.72104404567699965"/>
        </c:manualLayout>
      </c:layout>
      <c:scatterChart>
        <c:scatterStyle val="smoothMarker"/>
        <c:ser>
          <c:idx val="0"/>
          <c:order val="0"/>
          <c:tx>
            <c:strRef>
              <c:f>[2]N11A!$N$5</c:f>
              <c:strCache>
                <c:ptCount val="1"/>
                <c:pt idx="0">
                  <c:v>Output Gains due to Employment Increases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[2]N11A!$A$6:$A$25</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[2]N11A!$E$6:$E$25</c:f>
              <c:numCache>
                <c:formatCode>General</c:formatCode>
                <c:ptCount val="20"/>
                <c:pt idx="0">
                  <c:v>64.184670359515081</c:v>
                </c:pt>
                <c:pt idx="1">
                  <c:v>13.893345688057568</c:v>
                </c:pt>
                <c:pt idx="2">
                  <c:v>15.063885728354865</c:v>
                </c:pt>
                <c:pt idx="3">
                  <c:v>17.468698022961277</c:v>
                </c:pt>
                <c:pt idx="4">
                  <c:v>42.780463469354373</c:v>
                </c:pt>
                <c:pt idx="5">
                  <c:v>61.173317305103893</c:v>
                </c:pt>
                <c:pt idx="6">
                  <c:v>67.409923353156671</c:v>
                </c:pt>
                <c:pt idx="7">
                  <c:v>74.304429127973407</c:v>
                </c:pt>
                <c:pt idx="8">
                  <c:v>64.594350658051553</c:v>
                </c:pt>
                <c:pt idx="9">
                  <c:v>63.01142774661124</c:v>
                </c:pt>
                <c:pt idx="10">
                  <c:v>53.567941114898723</c:v>
                </c:pt>
                <c:pt idx="11">
                  <c:v>57.142249417234844</c:v>
                </c:pt>
                <c:pt idx="12">
                  <c:v>46.0311166188486</c:v>
                </c:pt>
                <c:pt idx="13">
                  <c:v>38.3942861260184</c:v>
                </c:pt>
                <c:pt idx="14">
                  <c:v>39.690478198608112</c:v>
                </c:pt>
                <c:pt idx="15">
                  <c:v>41.220448415446086</c:v>
                </c:pt>
                <c:pt idx="16">
                  <c:v>30.586362460091777</c:v>
                </c:pt>
                <c:pt idx="17">
                  <c:v>32.458320865038125</c:v>
                </c:pt>
                <c:pt idx="18">
                  <c:v>27.496739759148078</c:v>
                </c:pt>
                <c:pt idx="19">
                  <c:v>29.441476970741661</c:v>
                </c:pt>
              </c:numCache>
            </c:numRef>
          </c:yVal>
          <c:smooth val="1"/>
        </c:ser>
        <c:ser>
          <c:idx val="1"/>
          <c:order val="1"/>
          <c:tx>
            <c:strRef>
              <c:f>[2]N11A!$O$5</c:f>
              <c:strCache>
                <c:ptCount val="1"/>
                <c:pt idx="0">
                  <c:v>Output Gains due to Re-allocation</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[2]N11A!$M$6:$M$25</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[2]N11A!$F$6:$F$25</c:f>
              <c:numCache>
                <c:formatCode>General</c:formatCode>
                <c:ptCount val="20"/>
                <c:pt idx="0">
                  <c:v>35.815329640484912</c:v>
                </c:pt>
                <c:pt idx="1">
                  <c:v>86.106654311942421</c:v>
                </c:pt>
                <c:pt idx="2">
                  <c:v>84.936114271645721</c:v>
                </c:pt>
                <c:pt idx="3">
                  <c:v>82.531301977038552</c:v>
                </c:pt>
                <c:pt idx="4">
                  <c:v>57.219536530645307</c:v>
                </c:pt>
                <c:pt idx="5">
                  <c:v>38.826682694896107</c:v>
                </c:pt>
                <c:pt idx="6">
                  <c:v>32.590076646843329</c:v>
                </c:pt>
                <c:pt idx="7">
                  <c:v>25.695570872026586</c:v>
                </c:pt>
                <c:pt idx="8">
                  <c:v>35.40564934194844</c:v>
                </c:pt>
                <c:pt idx="9">
                  <c:v>36.988572253388455</c:v>
                </c:pt>
                <c:pt idx="10">
                  <c:v>46.432058885101313</c:v>
                </c:pt>
                <c:pt idx="11">
                  <c:v>42.857750582764979</c:v>
                </c:pt>
                <c:pt idx="12">
                  <c:v>53.9688833811514</c:v>
                </c:pt>
                <c:pt idx="13">
                  <c:v>61.605713873981593</c:v>
                </c:pt>
                <c:pt idx="14">
                  <c:v>60.309521801391895</c:v>
                </c:pt>
                <c:pt idx="15">
                  <c:v>58.779551584553921</c:v>
                </c:pt>
                <c:pt idx="16">
                  <c:v>69.413637539908223</c:v>
                </c:pt>
                <c:pt idx="17">
                  <c:v>67.541679134961868</c:v>
                </c:pt>
                <c:pt idx="18">
                  <c:v>72.503260240851816</c:v>
                </c:pt>
                <c:pt idx="19">
                  <c:v>70.558523029258197</c:v>
                </c:pt>
              </c:numCache>
            </c:numRef>
          </c:yVal>
          <c:smooth val="1"/>
        </c:ser>
        <c:axId val="237269760"/>
        <c:axId val="237271680"/>
      </c:scatterChart>
      <c:valAx>
        <c:axId val="237269760"/>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271680"/>
        <c:crosses val="autoZero"/>
        <c:crossBetween val="midCat"/>
        <c:majorUnit val="1"/>
      </c:valAx>
      <c:valAx>
        <c:axId val="23727168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269760"/>
        <c:crosses val="autoZero"/>
        <c:crossBetween val="midCat"/>
      </c:valAx>
      <c:spPr>
        <a:noFill/>
        <a:ln w="25400">
          <a:noFill/>
        </a:ln>
      </c:spPr>
    </c:plotArea>
    <c:legend>
      <c:legendPos val="r"/>
      <c:layout>
        <c:manualLayout>
          <c:xMode val="edge"/>
          <c:yMode val="edge"/>
          <c:x val="0.65704772475027862"/>
          <c:y val="0.15497553017944732"/>
          <c:w val="0.32519422863485486"/>
          <c:h val="7.3409461663947809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CA"/>
              <a:t>Chart 20: Absolute Interprovincial Migration Contribution to Nominal Output per Worker Growth in Canada, 1987-2006 (percentage points)</a:t>
            </a:r>
          </a:p>
        </c:rich>
      </c:tx>
      <c:layout>
        <c:manualLayout>
          <c:xMode val="edge"/>
          <c:yMode val="edge"/>
          <c:x val="0.10237849017580095"/>
          <c:y val="2.0338983050847397E-2"/>
        </c:manualLayout>
      </c:layout>
      <c:spPr>
        <a:noFill/>
        <a:ln w="25400">
          <a:noFill/>
        </a:ln>
      </c:spPr>
    </c:title>
    <c:plotArea>
      <c:layout>
        <c:manualLayout>
          <c:layoutTarget val="inner"/>
          <c:xMode val="edge"/>
          <c:yMode val="edge"/>
          <c:x val="2.7921406411582205E-2"/>
          <c:y val="0.10169491525423729"/>
          <c:w val="0.89141675284384658"/>
          <c:h val="0.81355932203390002"/>
        </c:manualLayout>
      </c:layout>
      <c:scatterChart>
        <c:scatterStyle val="smoothMarker"/>
        <c:ser>
          <c:idx val="0"/>
          <c:order val="0"/>
          <c:tx>
            <c:v>Contribution of Migration to Nominal Output per Worker Growth</c:v>
          </c:tx>
          <c:spPr>
            <a:ln w="12700">
              <a:solidFill>
                <a:srgbClr val="000080"/>
              </a:solidFill>
              <a:prstDash val="solid"/>
            </a:ln>
          </c:spPr>
          <c:marker>
            <c:symbol val="diamond"/>
            <c:size val="5"/>
            <c:spPr>
              <a:solidFill>
                <a:srgbClr val="000080"/>
              </a:solidFill>
              <a:ln>
                <a:solidFill>
                  <a:srgbClr val="000080"/>
                </a:solidFill>
                <a:prstDash val="solid"/>
              </a:ln>
            </c:spPr>
          </c:marker>
          <c:xVal>
            <c:numRef>
              <c:f>[2]N4!$A$5:$A$23</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[2]N11!$O$5:$O$23</c:f>
              <c:numCache>
                <c:formatCode>General</c:formatCode>
                <c:ptCount val="19"/>
                <c:pt idx="0">
                  <c:v>1.7556114429904568E-2</c:v>
                </c:pt>
                <c:pt idx="1">
                  <c:v>1.6370763106775831E-2</c:v>
                </c:pt>
                <c:pt idx="2">
                  <c:v>1.1743154184765443E-2</c:v>
                </c:pt>
                <c:pt idx="3">
                  <c:v>9.8383996698548498E-3</c:v>
                </c:pt>
                <c:pt idx="4">
                  <c:v>1.0245327696859943E-2</c:v>
                </c:pt>
                <c:pt idx="5">
                  <c:v>1.0483930981589614E-2</c:v>
                </c:pt>
                <c:pt idx="6">
                  <c:v>1.5636563763355225E-2</c:v>
                </c:pt>
                <c:pt idx="7">
                  <c:v>2.0150972133583991E-2</c:v>
                </c:pt>
                <c:pt idx="8">
                  <c:v>3.3552510286992618E-2</c:v>
                </c:pt>
                <c:pt idx="9">
                  <c:v>6.1434087648233375E-2</c:v>
                </c:pt>
                <c:pt idx="10">
                  <c:v>6.0989739910017514E-2</c:v>
                </c:pt>
                <c:pt idx="11">
                  <c:v>3.6887646469095217E-2</c:v>
                </c:pt>
                <c:pt idx="12">
                  <c:v>5.7260579027324003E-2</c:v>
                </c:pt>
                <c:pt idx="13">
                  <c:v>5.073611514881389E-2</c:v>
                </c:pt>
                <c:pt idx="14">
                  <c:v>2.8805050692195609E-2</c:v>
                </c:pt>
                <c:pt idx="15">
                  <c:v>1.5828968677406262E-2</c:v>
                </c:pt>
                <c:pt idx="16">
                  <c:v>3.3610004063522214E-2</c:v>
                </c:pt>
                <c:pt idx="17">
                  <c:v>0.10697884601175775</c:v>
                </c:pt>
                <c:pt idx="18">
                  <c:v>0.13728048935431594</c:v>
                </c:pt>
              </c:numCache>
            </c:numRef>
          </c:yVal>
          <c:smooth val="1"/>
        </c:ser>
        <c:ser>
          <c:idx val="1"/>
          <c:order val="1"/>
          <c:tx>
            <c:v>Nominal Output per Worker Growth</c:v>
          </c:tx>
          <c:spPr>
            <a:ln w="12700">
              <a:solidFill>
                <a:srgbClr val="FF00FF"/>
              </a:solidFill>
              <a:prstDash val="solid"/>
            </a:ln>
          </c:spPr>
          <c:marker>
            <c:symbol val="square"/>
            <c:size val="5"/>
            <c:spPr>
              <a:solidFill>
                <a:srgbClr val="FF00FF"/>
              </a:solidFill>
              <a:ln>
                <a:solidFill>
                  <a:srgbClr val="FF00FF"/>
                </a:solidFill>
                <a:prstDash val="solid"/>
              </a:ln>
            </c:spPr>
          </c:marker>
          <c:xVal>
            <c:numRef>
              <c:f>[2]N4!$A$5:$A$23</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[2]N4!$T$5:$T$23</c:f>
              <c:numCache>
                <c:formatCode>General</c:formatCode>
                <c:ptCount val="19"/>
                <c:pt idx="0">
                  <c:v>6.4117374406697474</c:v>
                </c:pt>
                <c:pt idx="1">
                  <c:v>4.9145421239801914</c:v>
                </c:pt>
                <c:pt idx="2">
                  <c:v>2.6656980346272827</c:v>
                </c:pt>
                <c:pt idx="3">
                  <c:v>2.6149582419600352</c:v>
                </c:pt>
                <c:pt idx="4">
                  <c:v>3.213137905100321</c:v>
                </c:pt>
                <c:pt idx="5">
                  <c:v>3.3443208339699146</c:v>
                </c:pt>
                <c:pt idx="6">
                  <c:v>3.8542077436200972</c:v>
                </c:pt>
                <c:pt idx="7">
                  <c:v>3.2617267667442866</c:v>
                </c:pt>
                <c:pt idx="8">
                  <c:v>2.2813259748688157</c:v>
                </c:pt>
                <c:pt idx="9">
                  <c:v>3.2972729759051624</c:v>
                </c:pt>
                <c:pt idx="10">
                  <c:v>1.163777220212586</c:v>
                </c:pt>
                <c:pt idx="11">
                  <c:v>4.6752531066961138</c:v>
                </c:pt>
                <c:pt idx="12">
                  <c:v>6.9264559921257449</c:v>
                </c:pt>
                <c:pt idx="13">
                  <c:v>1.6298375986528817</c:v>
                </c:pt>
                <c:pt idx="14">
                  <c:v>1.5799196776660998</c:v>
                </c:pt>
                <c:pt idx="15">
                  <c:v>2.7773347282843428</c:v>
                </c:pt>
                <c:pt idx="16">
                  <c:v>4.5157266689478046</c:v>
                </c:pt>
                <c:pt idx="17">
                  <c:v>4.8135255932673298</c:v>
                </c:pt>
                <c:pt idx="18">
                  <c:v>2.9583925621877611</c:v>
                </c:pt>
              </c:numCache>
            </c:numRef>
          </c:yVal>
          <c:smooth val="1"/>
        </c:ser>
        <c:axId val="237440000"/>
        <c:axId val="237446272"/>
      </c:scatterChart>
      <c:valAx>
        <c:axId val="237440000"/>
        <c:scaling>
          <c:orientation val="minMax"/>
          <c:max val="2006"/>
          <c:min val="1988"/>
        </c:scaling>
        <c:axPos val="b"/>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7446272"/>
        <c:crosses val="autoZero"/>
        <c:crossBetween val="midCat"/>
        <c:majorUnit val="1"/>
      </c:valAx>
      <c:valAx>
        <c:axId val="237446272"/>
        <c:scaling>
          <c:orientation val="minMax"/>
          <c:max val="7.5"/>
          <c:min val="0"/>
        </c:scaling>
        <c:axPos val="l"/>
        <c:majorGridlines>
          <c:spPr>
            <a:ln w="3175">
              <a:solidFill>
                <a:srgbClr val="000000"/>
              </a:solidFill>
              <a:prstDash val="solid"/>
            </a:ln>
          </c:spPr>
        </c:majorGridlines>
        <c:numFmt formatCode="#,##0.0" sourceLinked="0"/>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7440000"/>
        <c:crosses val="autoZero"/>
        <c:crossBetween val="midCat"/>
      </c:valAx>
      <c:spPr>
        <a:solidFill>
          <a:srgbClr val="FFFFFF"/>
        </a:solidFill>
        <a:ln w="12700">
          <a:solidFill>
            <a:srgbClr val="808080"/>
          </a:solidFill>
          <a:prstDash val="solid"/>
        </a:ln>
      </c:spPr>
    </c:plotArea>
    <c:legend>
      <c:legendPos val="r"/>
      <c:layout>
        <c:manualLayout>
          <c:xMode val="edge"/>
          <c:yMode val="edge"/>
          <c:x val="3.2057911065150498E-2"/>
          <c:y val="0.1"/>
          <c:w val="0.41365046535677746"/>
          <c:h val="5.5932203389830834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CA"/>
              <a:t>Chart 21: Relative Contribution of Interprovincial Migration to Trend GDP per Worker Growth in Canada, 1987-2006 (per cent)</a:t>
            </a:r>
          </a:p>
        </c:rich>
      </c:tx>
      <c:layout>
        <c:manualLayout>
          <c:xMode val="edge"/>
          <c:yMode val="edge"/>
          <c:x val="0.10961737331954498"/>
          <c:y val="2.0338983050847397E-2"/>
        </c:manualLayout>
      </c:layout>
      <c:spPr>
        <a:noFill/>
        <a:ln w="25400">
          <a:noFill/>
        </a:ln>
      </c:spPr>
    </c:title>
    <c:plotArea>
      <c:layout>
        <c:manualLayout>
          <c:layoutTarget val="inner"/>
          <c:xMode val="edge"/>
          <c:yMode val="edge"/>
          <c:x val="3.7228541882109611E-2"/>
          <c:y val="9.8305084745762744E-2"/>
          <c:w val="0.94725956566701097"/>
          <c:h val="0.79152542372881463"/>
        </c:manualLayout>
      </c:layout>
      <c:scatterChart>
        <c:scatterStyle val="smoothMarker"/>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[2]N4!$A$4:$A$23</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[2]N4!$X$4:$X$23</c:f>
              <c:numCache>
                <c:formatCode>General</c:formatCode>
                <c:ptCount val="20"/>
                <c:pt idx="0">
                  <c:v>0.11514294680423022</c:v>
                </c:pt>
                <c:pt idx="1">
                  <c:v>0.43066928592242892</c:v>
                </c:pt>
                <c:pt idx="2">
                  <c:v>0.39613215367630616</c:v>
                </c:pt>
                <c:pt idx="3">
                  <c:v>0.27611006734002758</c:v>
                </c:pt>
                <c:pt idx="4">
                  <c:v>0.16037902882370689</c:v>
                </c:pt>
                <c:pt idx="5">
                  <c:v>0.11332739938716517</c:v>
                </c:pt>
                <c:pt idx="6">
                  <c:v>9.733932212066361E-2</c:v>
                </c:pt>
                <c:pt idx="7">
                  <c:v>0.11446649196964012</c:v>
                </c:pt>
                <c:pt idx="8">
                  <c:v>0.20325785991116549</c:v>
                </c:pt>
                <c:pt idx="9">
                  <c:v>0.35356671099744591</c:v>
                </c:pt>
                <c:pt idx="10">
                  <c:v>0.81265485990370045</c:v>
                </c:pt>
                <c:pt idx="11">
                  <c:v>0.74467184960480237</c:v>
                </c:pt>
                <c:pt idx="12">
                  <c:v>0.56715682408562818</c:v>
                </c:pt>
                <c:pt idx="13">
                  <c:v>1.0049755875661439</c:v>
                </c:pt>
                <c:pt idx="14">
                  <c:v>0.87172977009661878</c:v>
                </c:pt>
                <c:pt idx="15">
                  <c:v>0.48236267491619594</c:v>
                </c:pt>
                <c:pt idx="16">
                  <c:v>0.31302296856908857</c:v>
                </c:pt>
                <c:pt idx="17">
                  <c:v>0.64672433163720289</c:v>
                </c:pt>
                <c:pt idx="18">
                  <c:v>2.2097046370817486</c:v>
                </c:pt>
                <c:pt idx="19">
                  <c:v>2.7595424697827147</c:v>
                </c:pt>
              </c:numCache>
            </c:numRef>
          </c:yVal>
          <c:smooth val="1"/>
        </c:ser>
        <c:axId val="237540096"/>
        <c:axId val="237542016"/>
      </c:scatterChart>
      <c:valAx>
        <c:axId val="237540096"/>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7542016"/>
        <c:crosses val="autoZero"/>
        <c:crossBetween val="midCat"/>
        <c:majorUnit val="1"/>
      </c:valAx>
      <c:valAx>
        <c:axId val="237542016"/>
        <c:scaling>
          <c:orientation val="minMax"/>
        </c:scaling>
        <c:axPos val="l"/>
        <c:majorGridlines>
          <c:spPr>
            <a:ln w="3175">
              <a:solidFill>
                <a:srgbClr val="000000"/>
              </a:solidFill>
              <a:prstDash val="solid"/>
            </a:ln>
          </c:spPr>
        </c:majorGridlines>
        <c:title>
          <c:tx>
            <c:rich>
              <a:bodyPr rot="0" vert="horz"/>
              <a:lstStyle/>
              <a:p>
                <a:pPr algn="ctr">
                  <a:defRPr sz="975" b="1" i="0" u="none" strike="noStrike" baseline="0">
                    <a:solidFill>
                      <a:srgbClr val="000000"/>
                    </a:solidFill>
                    <a:latin typeface="Times New Roman"/>
                    <a:ea typeface="Times New Roman"/>
                    <a:cs typeface="Times New Roman"/>
                  </a:defRPr>
                </a:pPr>
                <a:r>
                  <a:rPr lang="en-CA"/>
                  <a:t>%</a:t>
                </a:r>
              </a:p>
            </c:rich>
          </c:tx>
          <c:layout>
            <c:manualLayout>
              <c:xMode val="edge"/>
              <c:yMode val="edge"/>
              <c:x val="1.6546018614271081E-2"/>
              <c:y val="3.2203389830508515E-2"/>
            </c:manualLayout>
          </c:layout>
          <c:spPr>
            <a:noFill/>
            <a:ln w="25400">
              <a:noFill/>
            </a:ln>
          </c:spPr>
        </c:title>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7540096"/>
        <c:crosses val="autoZero"/>
        <c:crossBetween val="midCat"/>
      </c:valAx>
      <c:spPr>
        <a:solidFill>
          <a:srgbClr val="FFFFFF"/>
        </a:solidFill>
        <a:ln w="12700">
          <a:solidFill>
            <a:srgbClr val="808080"/>
          </a:solidFill>
          <a:prstDash val="solid"/>
        </a:ln>
      </c:spPr>
    </c:plotArea>
    <c:plotVisOnly val="1"/>
    <c:dispBlanksAs val="gap"/>
  </c:chart>
  <c:spPr>
    <a:no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400" b="1" i="0" u="none" strike="noStrike" baseline="0">
                <a:solidFill>
                  <a:srgbClr val="000000"/>
                </a:solidFill>
                <a:latin typeface="Times New Roman"/>
                <a:ea typeface="Times New Roman"/>
                <a:cs typeface="Times New Roman"/>
              </a:defRPr>
            </a:pPr>
            <a:r>
              <a:rPr lang="en-CA"/>
              <a:t>Chart 15:  Incidence of Interprovincial Migrants in Total Population in Canada, 1972-2006</a:t>
            </a:r>
          </a:p>
        </c:rich>
      </c:tx>
      <c:layout>
        <c:manualLayout>
          <c:xMode val="edge"/>
          <c:yMode val="edge"/>
          <c:x val="0.10765815760266398"/>
          <c:y val="1.9575856443719633E-2"/>
        </c:manualLayout>
      </c:layout>
      <c:spPr>
        <a:noFill/>
        <a:ln w="25400">
          <a:noFill/>
        </a:ln>
      </c:spPr>
    </c:title>
    <c:plotArea>
      <c:layout>
        <c:manualLayout>
          <c:layoutTarget val="inner"/>
          <c:xMode val="edge"/>
          <c:yMode val="edge"/>
          <c:x val="5.1054384017758102E-2"/>
          <c:y val="0.14355628058727929"/>
          <c:w val="0.88013318534960128"/>
          <c:h val="0.74388254486132976"/>
        </c:manualLayout>
      </c:layout>
      <c:lineChart>
        <c:grouping val="standard"/>
        <c:ser>
          <c:idx val="1"/>
          <c:order val="0"/>
          <c:tx>
            <c:strRef>
              <c:f>[3]share!$J$3</c:f>
              <c:strCache>
                <c:ptCount val="1"/>
                <c:pt idx="0">
                  <c:v>The overall incidence for all ages</c:v>
                </c:pt>
              </c:strCache>
            </c:strRef>
          </c:tx>
          <c:spPr>
            <a:ln w="38100">
              <a:solidFill>
                <a:srgbClr val="000000"/>
              </a:solidFill>
              <a:prstDash val="solid"/>
            </a:ln>
          </c:spPr>
          <c:marker>
            <c:symbol val="none"/>
          </c:marker>
          <c:cat>
            <c:numRef>
              <c:f>[3]share!$A$4:$A$38</c:f>
              <c:numCache>
                <c:formatCode>General</c:formatCode>
                <c:ptCount val="35"/>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numCache>
            </c:numRef>
          </c:cat>
          <c:val>
            <c:numRef>
              <c:f>[3]share!$J$4:$J$38</c:f>
              <c:numCache>
                <c:formatCode>General</c:formatCode>
                <c:ptCount val="35"/>
                <c:pt idx="0">
                  <c:v>1.7757310097401509</c:v>
                </c:pt>
                <c:pt idx="1">
                  <c:v>1.7572667732250948</c:v>
                </c:pt>
                <c:pt idx="2">
                  <c:v>1.9135747941689114</c:v>
                </c:pt>
                <c:pt idx="3">
                  <c:v>1.7779600313116557</c:v>
                </c:pt>
                <c:pt idx="4">
                  <c:v>1.6008226845502889</c:v>
                </c:pt>
                <c:pt idx="5">
                  <c:v>1.5032357169364363</c:v>
                </c:pt>
                <c:pt idx="6">
                  <c:v>1.5182779460336546</c:v>
                </c:pt>
                <c:pt idx="7">
                  <c:v>1.4907702785319192</c:v>
                </c:pt>
                <c:pt idx="8">
                  <c:v>1.5289945460374961</c:v>
                </c:pt>
                <c:pt idx="9">
                  <c:v>1.6126119135188339</c:v>
                </c:pt>
                <c:pt idx="10">
                  <c:v>1.4095122134212514</c:v>
                </c:pt>
                <c:pt idx="11">
                  <c:v>1.1949178857282636</c:v>
                </c:pt>
                <c:pt idx="12">
                  <c:v>1.0782791489248642</c:v>
                </c:pt>
                <c:pt idx="13">
                  <c:v>1.0560977722272058</c:v>
                </c:pt>
                <c:pt idx="14">
                  <c:v>1.1152469463766599</c:v>
                </c:pt>
                <c:pt idx="15">
                  <c:v>1.1612490625425536</c:v>
                </c:pt>
                <c:pt idx="16">
                  <c:v>1.2038421554636867</c:v>
                </c:pt>
                <c:pt idx="17">
                  <c:v>1.2178115811223418</c:v>
                </c:pt>
                <c:pt idx="18">
                  <c:v>1.2969705022154829</c:v>
                </c:pt>
                <c:pt idx="19">
                  <c:v>1.1541759544108541</c:v>
                </c:pt>
                <c:pt idx="20">
                  <c:v>1.1225330695740878</c:v>
                </c:pt>
                <c:pt idx="21">
                  <c:v>1.0637352299450789</c:v>
                </c:pt>
                <c:pt idx="22">
                  <c:v>1.0032399814989625</c:v>
                </c:pt>
                <c:pt idx="23">
                  <c:v>0.97954001133126833</c:v>
                </c:pt>
                <c:pt idx="24">
                  <c:v>0.99066912479926117</c:v>
                </c:pt>
                <c:pt idx="25">
                  <c:v>0.98612597894841514</c:v>
                </c:pt>
                <c:pt idx="26">
                  <c:v>1.0333793452937814</c:v>
                </c:pt>
                <c:pt idx="27">
                  <c:v>0.91710233246225381</c:v>
                </c:pt>
                <c:pt idx="28">
                  <c:v>0.93702047906319497</c:v>
                </c:pt>
                <c:pt idx="29">
                  <c:v>0.87178698925157705</c:v>
                </c:pt>
                <c:pt idx="30">
                  <c:v>0.92940995519172109</c:v>
                </c:pt>
                <c:pt idx="31">
                  <c:v>0.87127043759928302</c:v>
                </c:pt>
                <c:pt idx="32">
                  <c:v>0.81997264324753005</c:v>
                </c:pt>
                <c:pt idx="33">
                  <c:v>0.88712300484457418</c:v>
                </c:pt>
                <c:pt idx="34">
                  <c:v>1.0244051287872067</c:v>
                </c:pt>
              </c:numCache>
            </c:numRef>
          </c:val>
        </c:ser>
        <c:ser>
          <c:idx val="0"/>
          <c:order val="1"/>
          <c:tx>
            <c:strRef>
              <c:f>[3]share!$K$3</c:f>
              <c:strCache>
                <c:ptCount val="1"/>
                <c:pt idx="0">
                  <c:v>The simulated incidence for all ages using 1972's population share</c:v>
                </c:pt>
              </c:strCache>
            </c:strRef>
          </c:tx>
          <c:spPr>
            <a:ln w="38100">
              <a:solidFill>
                <a:srgbClr val="808080"/>
              </a:solidFill>
              <a:prstDash val="solid"/>
            </a:ln>
          </c:spPr>
          <c:marker>
            <c:symbol val="none"/>
          </c:marker>
          <c:cat>
            <c:numRef>
              <c:f>[3]share!$A$4:$A$38</c:f>
              <c:numCache>
                <c:formatCode>General</c:formatCode>
                <c:ptCount val="35"/>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numCache>
            </c:numRef>
          </c:cat>
          <c:val>
            <c:numRef>
              <c:f>[3]share!$K$4:$K$38</c:f>
              <c:numCache>
                <c:formatCode>General</c:formatCode>
                <c:ptCount val="35"/>
                <c:pt idx="0">
                  <c:v>1.7757310097401509</c:v>
                </c:pt>
                <c:pt idx="1">
                  <c:v>1.7537753814762609</c:v>
                </c:pt>
                <c:pt idx="2">
                  <c:v>1.9063346305855737</c:v>
                </c:pt>
                <c:pt idx="3">
                  <c:v>1.7760974865423451</c:v>
                </c:pt>
                <c:pt idx="4">
                  <c:v>1.5984339672396666</c:v>
                </c:pt>
                <c:pt idx="5">
                  <c:v>1.4885476490775715</c:v>
                </c:pt>
                <c:pt idx="6">
                  <c:v>1.5137385894173054</c:v>
                </c:pt>
                <c:pt idx="7">
                  <c:v>1.489004723960935</c:v>
                </c:pt>
                <c:pt idx="8">
                  <c:v>1.5301333668105674</c:v>
                </c:pt>
                <c:pt idx="9">
                  <c:v>1.593505755232552</c:v>
                </c:pt>
                <c:pt idx="10">
                  <c:v>1.392604541801131</c:v>
                </c:pt>
                <c:pt idx="11">
                  <c:v>1.1826725364750352</c:v>
                </c:pt>
                <c:pt idx="12">
                  <c:v>1.0693253319977625</c:v>
                </c:pt>
                <c:pt idx="13">
                  <c:v>1.0505264722253806</c:v>
                </c:pt>
                <c:pt idx="14">
                  <c:v>1.117066836742802</c:v>
                </c:pt>
                <c:pt idx="15">
                  <c:v>1.1737751550690625</c:v>
                </c:pt>
                <c:pt idx="16">
                  <c:v>1.2275771832852884</c:v>
                </c:pt>
                <c:pt idx="17">
                  <c:v>1.2424463984739298</c:v>
                </c:pt>
                <c:pt idx="18">
                  <c:v>1.3340965226225774</c:v>
                </c:pt>
                <c:pt idx="19">
                  <c:v>1.1925982847972707</c:v>
                </c:pt>
                <c:pt idx="20">
                  <c:v>1.1897649238475358</c:v>
                </c:pt>
                <c:pt idx="21">
                  <c:v>1.1315577422708663</c:v>
                </c:pt>
                <c:pt idx="22">
                  <c:v>1.0733076569315527</c:v>
                </c:pt>
                <c:pt idx="23">
                  <c:v>1.0564678503823079</c:v>
                </c:pt>
                <c:pt idx="24">
                  <c:v>1.0717470666213811</c:v>
                </c:pt>
                <c:pt idx="25">
                  <c:v>1.0674171086198447</c:v>
                </c:pt>
                <c:pt idx="26">
                  <c:v>1.1301170506114877</c:v>
                </c:pt>
                <c:pt idx="27">
                  <c:v>1.0100430862088703</c:v>
                </c:pt>
                <c:pt idx="28">
                  <c:v>1.0364324108843697</c:v>
                </c:pt>
                <c:pt idx="29">
                  <c:v>0.96878090171377862</c:v>
                </c:pt>
                <c:pt idx="30">
                  <c:v>1.0150065393035665</c:v>
                </c:pt>
                <c:pt idx="31">
                  <c:v>0.95326390944395034</c:v>
                </c:pt>
                <c:pt idx="32">
                  <c:v>0.89798471934060764</c:v>
                </c:pt>
                <c:pt idx="33">
                  <c:v>0.97215275355074593</c:v>
                </c:pt>
                <c:pt idx="34">
                  <c:v>1.1311626653387514</c:v>
                </c:pt>
              </c:numCache>
            </c:numRef>
          </c:val>
        </c:ser>
        <c:marker val="1"/>
        <c:axId val="237567360"/>
        <c:axId val="238122112"/>
      </c:lineChart>
      <c:catAx>
        <c:axId val="237567360"/>
        <c:scaling>
          <c:orientation val="minMax"/>
        </c:scaling>
        <c:axPos val="b"/>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238122112"/>
        <c:crosses val="autoZero"/>
        <c:auto val="1"/>
        <c:lblAlgn val="ctr"/>
        <c:lblOffset val="100"/>
        <c:tickLblSkip val="2"/>
        <c:tickMarkSkip val="1"/>
      </c:catAx>
      <c:valAx>
        <c:axId val="23812211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237567360"/>
        <c:crosses val="autoZero"/>
        <c:crossBetween val="between"/>
      </c:valAx>
      <c:spPr>
        <a:solidFill>
          <a:srgbClr val="FFFFFF"/>
        </a:solidFill>
        <a:ln w="12700">
          <a:solidFill>
            <a:srgbClr val="808080"/>
          </a:solidFill>
          <a:prstDash val="solid"/>
        </a:ln>
      </c:spPr>
    </c:plotArea>
    <c:legend>
      <c:legendPos val="r"/>
      <c:layout>
        <c:manualLayout>
          <c:xMode val="edge"/>
          <c:yMode val="edge"/>
          <c:x val="7.5471698113207614E-2"/>
          <c:y val="0.69494290375203749"/>
          <c:w val="0.60377358490565858"/>
          <c:h val="0.13866231647634641"/>
        </c:manualLayout>
      </c:layout>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CA"/>
              <a:t>Output Gains due to Employment and Re-allocation as a percentage of the Gross Domestic Product, 1987-2005 (per cent)</a:t>
            </a:r>
          </a:p>
        </c:rich>
      </c:tx>
      <c:layout>
        <c:manualLayout>
          <c:xMode val="edge"/>
          <c:yMode val="edge"/>
          <c:x val="0.10654827968923412"/>
          <c:y val="1.9575856443719633E-2"/>
        </c:manualLayout>
      </c:layout>
      <c:spPr>
        <a:noFill/>
        <a:ln w="25400">
          <a:noFill/>
        </a:ln>
      </c:spPr>
    </c:title>
    <c:plotArea>
      <c:layout>
        <c:manualLayout>
          <c:layoutTarget val="inner"/>
          <c:xMode val="edge"/>
          <c:yMode val="edge"/>
          <c:x val="5.9933407325194928E-2"/>
          <c:y val="0.110929853181077"/>
          <c:w val="0.92230854605993251"/>
          <c:h val="0.78629690048939704"/>
        </c:manualLayout>
      </c:layout>
      <c:scatterChart>
        <c:scatterStyle val="smoothMarker"/>
        <c:ser>
          <c:idx val="0"/>
          <c:order val="0"/>
          <c:tx>
            <c:v>Output Gains due to Employment</c:v>
          </c:tx>
          <c:spPr>
            <a:ln w="12700">
              <a:solidFill>
                <a:srgbClr val="000080"/>
              </a:solidFill>
              <a:prstDash val="solid"/>
            </a:ln>
          </c:spPr>
          <c:marker>
            <c:symbol val="diamond"/>
            <c:size val="5"/>
            <c:spPr>
              <a:solidFill>
                <a:srgbClr val="000080"/>
              </a:solidFill>
              <a:ln>
                <a:solidFill>
                  <a:srgbClr val="000080"/>
                </a:solidFill>
                <a:prstDash val="solid"/>
              </a:ln>
            </c:spPr>
          </c:marker>
          <c:xVal>
            <c:numRef>
              <c:f>'11A'!$A$5:$A$23</c:f>
              <c:numCache>
                <c:formatCode>General</c:formatCode>
                <c:ptCount val="1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numCache>
            </c:numRef>
          </c:xVal>
          <c:yVal>
            <c:numRef>
              <c:f>'11A'!$G$5:$G$23</c:f>
              <c:numCache>
                <c:formatCode>0.000</c:formatCode>
                <c:ptCount val="19"/>
                <c:pt idx="0">
                  <c:v>1.2762150713638693E-2</c:v>
                </c:pt>
                <c:pt idx="1">
                  <c:v>7.1339281399953212E-3</c:v>
                </c:pt>
                <c:pt idx="2">
                  <c:v>8.9694009258380579E-3</c:v>
                </c:pt>
                <c:pt idx="3">
                  <c:v>6.7262947188630315E-3</c:v>
                </c:pt>
                <c:pt idx="4">
                  <c:v>5.0562906285109904E-3</c:v>
                </c:pt>
                <c:pt idx="5">
                  <c:v>7.741819996641231E-3</c:v>
                </c:pt>
                <c:pt idx="6">
                  <c:v>1.0066458912925614E-2</c:v>
                </c:pt>
                <c:pt idx="7">
                  <c:v>1.2544764926381244E-2</c:v>
                </c:pt>
                <c:pt idx="8">
                  <c:v>1.3832982615354067E-2</c:v>
                </c:pt>
                <c:pt idx="9">
                  <c:v>2.6373428535059168E-2</c:v>
                </c:pt>
                <c:pt idx="10">
                  <c:v>4.7568937949677675E-2</c:v>
                </c:pt>
                <c:pt idx="11">
                  <c:v>5.3413805783787474E-2</c:v>
                </c:pt>
                <c:pt idx="12">
                  <c:v>2.3759286191028E-2</c:v>
                </c:pt>
                <c:pt idx="13">
                  <c:v>2.8652376104122045E-2</c:v>
                </c:pt>
                <c:pt idx="14">
                  <c:v>2.4175021298184128E-2</c:v>
                </c:pt>
                <c:pt idx="15">
                  <c:v>1.5134486401058333E-2</c:v>
                </c:pt>
                <c:pt idx="16">
                  <c:v>2.1101962216818408E-3</c:v>
                </c:pt>
                <c:pt idx="17">
                  <c:v>1.4838016691781546E-2</c:v>
                </c:pt>
                <c:pt idx="18">
                  <c:v>3.1439886816113337E-2</c:v>
                </c:pt>
              </c:numCache>
            </c:numRef>
          </c:yVal>
          <c:smooth val="1"/>
        </c:ser>
        <c:ser>
          <c:idx val="1"/>
          <c:order val="1"/>
          <c:tx>
            <c:v>Output Gains due to Re-allocation</c:v>
          </c:tx>
          <c:spPr>
            <a:ln w="12700">
              <a:solidFill>
                <a:srgbClr val="FF00FF"/>
              </a:solidFill>
              <a:prstDash val="solid"/>
            </a:ln>
          </c:spPr>
          <c:marker>
            <c:symbol val="square"/>
            <c:size val="5"/>
            <c:spPr>
              <a:solidFill>
                <a:srgbClr val="FF00FF"/>
              </a:solidFill>
              <a:ln>
                <a:solidFill>
                  <a:srgbClr val="FF00FF"/>
                </a:solidFill>
                <a:prstDash val="solid"/>
              </a:ln>
            </c:spPr>
          </c:marker>
          <c:xVal>
            <c:numRef>
              <c:f>'11A'!$A$5:$A$23</c:f>
              <c:numCache>
                <c:formatCode>General</c:formatCode>
                <c:ptCount val="1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numCache>
            </c:numRef>
          </c:xVal>
          <c:yVal>
            <c:numRef>
              <c:f>'11A'!$H$5:$H$23</c:f>
              <c:numCache>
                <c:formatCode>0.000</c:formatCode>
                <c:ptCount val="19"/>
                <c:pt idx="0">
                  <c:v>-3.8352725035007744E-2</c:v>
                </c:pt>
                <c:pt idx="1">
                  <c:v>2.4885519171676312E-3</c:v>
                </c:pt>
                <c:pt idx="2">
                  <c:v>1.6522903806816969E-2</c:v>
                </c:pt>
                <c:pt idx="3">
                  <c:v>2.9003679667520002E-2</c:v>
                </c:pt>
                <c:pt idx="4">
                  <c:v>2.0471976139201719E-2</c:v>
                </c:pt>
                <c:pt idx="5">
                  <c:v>1.0349611767969448E-2</c:v>
                </c:pt>
                <c:pt idx="6">
                  <c:v>3.6094058550996256E-3</c:v>
                </c:pt>
                <c:pt idx="7">
                  <c:v>-2.545531259292542E-3</c:v>
                </c:pt>
                <c:pt idx="8">
                  <c:v>9.0680954364105795E-3</c:v>
                </c:pt>
                <c:pt idx="9">
                  <c:v>2.6769611888898443E-2</c:v>
                </c:pt>
                <c:pt idx="10">
                  <c:v>5.5300184542609328E-2</c:v>
                </c:pt>
                <c:pt idx="11">
                  <c:v>6.8607780472879396E-2</c:v>
                </c:pt>
                <c:pt idx="12">
                  <c:v>3.2073858997833174E-2</c:v>
                </c:pt>
                <c:pt idx="13">
                  <c:v>4.0758260463531482E-2</c:v>
                </c:pt>
                <c:pt idx="14">
                  <c:v>3.3797635959405915E-2</c:v>
                </c:pt>
                <c:pt idx="15">
                  <c:v>2.4219602283117557E-2</c:v>
                </c:pt>
                <c:pt idx="16">
                  <c:v>1.0771741353403379E-2</c:v>
                </c:pt>
                <c:pt idx="17">
                  <c:v>2.6534987375286645E-2</c:v>
                </c:pt>
                <c:pt idx="18">
                  <c:v>5.7041746112812035E-2</c:v>
                </c:pt>
              </c:numCache>
            </c:numRef>
          </c:yVal>
          <c:smooth val="1"/>
        </c:ser>
        <c:axId val="238217472"/>
        <c:axId val="238039040"/>
      </c:scatterChart>
      <c:valAx>
        <c:axId val="238217472"/>
        <c:scaling>
          <c:orientation val="minMax"/>
          <c:max val="2005"/>
          <c:min val="1987"/>
        </c:scaling>
        <c:axPos val="b"/>
        <c:numFmt formatCode="General" sourceLinked="1"/>
        <c:tickLblPos val="nextTo"/>
        <c:spPr>
          <a:ln w="3175">
            <a:solidFill>
              <a:srgbClr val="000000"/>
            </a:solidFill>
            <a:prstDash val="solid"/>
          </a:ln>
        </c:spPr>
        <c:txPr>
          <a:bodyPr rot="0" vert="horz"/>
          <a:lstStyle/>
          <a:p>
            <a:pPr>
              <a:defRPr sz="1025" b="0" i="0" u="none" strike="noStrike" baseline="0">
                <a:solidFill>
                  <a:srgbClr val="000000"/>
                </a:solidFill>
                <a:latin typeface="Times New Roman"/>
                <a:ea typeface="Times New Roman"/>
                <a:cs typeface="Times New Roman"/>
              </a:defRPr>
            </a:pPr>
            <a:endParaRPr lang="en-US"/>
          </a:p>
        </c:txPr>
        <c:crossAx val="238039040"/>
        <c:crosses val="autoZero"/>
        <c:crossBetween val="midCat"/>
      </c:valAx>
      <c:valAx>
        <c:axId val="238039040"/>
        <c:scaling>
          <c:orientation val="minMax"/>
        </c:scaling>
        <c:axPos val="l"/>
        <c:majorGridlines>
          <c:spPr>
            <a:ln w="3175">
              <a:solidFill>
                <a:srgbClr val="000000"/>
              </a:solidFill>
              <a:prstDash val="solid"/>
            </a:ln>
          </c:spPr>
        </c:majorGridlines>
        <c:numFmt formatCode="0.000" sourceLinked="1"/>
        <c:tickLblPos val="nextTo"/>
        <c:spPr>
          <a:ln w="3175">
            <a:solidFill>
              <a:srgbClr val="000000"/>
            </a:solidFill>
            <a:prstDash val="solid"/>
          </a:ln>
        </c:spPr>
        <c:txPr>
          <a:bodyPr rot="0" vert="horz"/>
          <a:lstStyle/>
          <a:p>
            <a:pPr>
              <a:defRPr sz="1025" b="0" i="0" u="none" strike="noStrike" baseline="0">
                <a:solidFill>
                  <a:srgbClr val="000000"/>
                </a:solidFill>
                <a:latin typeface="Times New Roman"/>
                <a:ea typeface="Times New Roman"/>
                <a:cs typeface="Times New Roman"/>
              </a:defRPr>
            </a:pPr>
            <a:endParaRPr lang="en-US"/>
          </a:p>
        </c:txPr>
        <c:crossAx val="238217472"/>
        <c:crosses val="autoZero"/>
        <c:crossBetween val="midCat"/>
      </c:valAx>
      <c:spPr>
        <a:solidFill>
          <a:srgbClr val="FFFFFF"/>
        </a:solidFill>
        <a:ln w="12700">
          <a:solidFill>
            <a:srgbClr val="808080"/>
          </a:solidFill>
          <a:prstDash val="solid"/>
        </a:ln>
      </c:spPr>
    </c:plotArea>
    <c:legend>
      <c:legendPos val="r"/>
      <c:layout>
        <c:manualLayout>
          <c:xMode val="edge"/>
          <c:yMode val="edge"/>
          <c:x val="6.326304106548282E-2"/>
          <c:y val="0.12398042414355602"/>
          <c:w val="0.24417314095449524"/>
          <c:h val="7.01468189233279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Calibri"/>
                <a:ea typeface="Calibri"/>
                <a:cs typeface="Calibri"/>
              </a:defRPr>
            </a:pPr>
            <a:r>
              <a:rPr lang="en-CA"/>
              <a:t>Chart 2: Total Number of Interprovincial Migrants as a Percentage of Total Canadian Population, 1987-2005 (per cent)</a:t>
            </a:r>
          </a:p>
        </c:rich>
      </c:tx>
      <c:layout>
        <c:manualLayout>
          <c:xMode val="edge"/>
          <c:yMode val="edge"/>
          <c:x val="0.10888888888888902"/>
          <c:y val="1.9607843137254902E-2"/>
        </c:manualLayout>
      </c:layout>
      <c:spPr>
        <a:noFill/>
        <a:ln w="25400">
          <a:noFill/>
        </a:ln>
      </c:spPr>
    </c:title>
    <c:plotArea>
      <c:layout>
        <c:manualLayout>
          <c:layoutTarget val="inner"/>
          <c:xMode val="edge"/>
          <c:yMode val="edge"/>
          <c:x val="8.0216039661708913E-2"/>
          <c:y val="0.107486660790476"/>
          <c:w val="0.89587658209390497"/>
          <c:h val="0.67562348865836375"/>
        </c:manualLayout>
      </c:layout>
      <c:scatterChart>
        <c:scatterStyle val="smoothMarker"/>
        <c:ser>
          <c:idx val="0"/>
          <c:order val="0"/>
          <c:tx>
            <c:strRef>
              <c:f>'5'!$Z$3</c:f>
              <c:strCache>
                <c:ptCount val="1"/>
              </c:strCache>
            </c:strRef>
          </c:tx>
          <c:xVal>
            <c:numRef>
              <c:f>'5'!$Y$4:$Y$30</c:f>
              <c:numCache>
                <c:formatCode>General</c:formatCode>
                <c:ptCount val="27"/>
              </c:numCache>
            </c:numRef>
          </c:xVal>
          <c:yVal>
            <c:numRef>
              <c:f>'5'!$Z$4:$Z$30</c:f>
              <c:numCache>
                <c:formatCode>General</c:formatCode>
                <c:ptCount val="27"/>
              </c:numCache>
            </c:numRef>
          </c:yVal>
          <c:smooth val="1"/>
        </c:ser>
        <c:ser>
          <c:idx val="1"/>
          <c:order val="1"/>
          <c:tx>
            <c:strRef>
              <c:f>'5'!$AA$3</c:f>
              <c:strCache>
                <c:ptCount val="1"/>
              </c:strCache>
            </c:strRef>
          </c:tx>
          <c:xVal>
            <c:numRef>
              <c:f>'5'!$Y$4:$Y$30</c:f>
              <c:numCache>
                <c:formatCode>General</c:formatCode>
                <c:ptCount val="27"/>
              </c:numCache>
            </c:numRef>
          </c:xVal>
          <c:yVal>
            <c:numRef>
              <c:f>'5'!$AA$4:$AA$30</c:f>
              <c:numCache>
                <c:formatCode>General</c:formatCode>
                <c:ptCount val="27"/>
              </c:numCache>
            </c:numRef>
          </c:yVal>
          <c:smooth val="1"/>
        </c:ser>
        <c:axId val="236310912"/>
        <c:axId val="236312448"/>
      </c:scatterChart>
      <c:valAx>
        <c:axId val="236310912"/>
        <c:scaling>
          <c:orientation val="minMax"/>
          <c:max val="2006"/>
          <c:min val="1987"/>
        </c:scaling>
        <c:axPos val="b"/>
        <c:numFmt formatCode="General" sourceLinked="1"/>
        <c:maj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6312448"/>
        <c:crosses val="autoZero"/>
        <c:crossBetween val="midCat"/>
        <c:majorUnit val="1"/>
      </c:valAx>
      <c:valAx>
        <c:axId val="236312448"/>
        <c:scaling>
          <c:orientation val="minMax"/>
        </c:scaling>
        <c:axPos val="l"/>
        <c:numFmt formatCode="General" sourceLinked="1"/>
        <c:maj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6310912"/>
        <c:crosses val="autoZero"/>
        <c:crossBetween val="midCat"/>
      </c:valAx>
    </c:plotArea>
    <c:legend>
      <c:legendPos val="r"/>
      <c:legendEntry>
        <c:idx val="0"/>
        <c:txPr>
          <a:bodyPr/>
          <a:lstStyle/>
          <a:p>
            <a:pPr>
              <a:defRPr sz="920" b="0" i="0" u="none" strike="noStrike" baseline="0">
                <a:solidFill>
                  <a:srgbClr val="000000"/>
                </a:solidFill>
                <a:latin typeface="Calibri"/>
                <a:ea typeface="Calibri"/>
                <a:cs typeface="Calibri"/>
              </a:defRPr>
            </a:pPr>
            <a:endParaRPr lang="en-US"/>
          </a:p>
        </c:txPr>
      </c:legendEntry>
      <c:legendEntry>
        <c:idx val="1"/>
        <c:txPr>
          <a:bodyPr/>
          <a:lstStyle/>
          <a:p>
            <a:pPr>
              <a:defRPr sz="920" b="0" i="0" u="none" strike="noStrike" baseline="0">
                <a:solidFill>
                  <a:srgbClr val="000000"/>
                </a:solidFill>
                <a:latin typeface="Calibri"/>
                <a:ea typeface="Calibri"/>
                <a:cs typeface="Calibri"/>
              </a:defRPr>
            </a:pPr>
            <a:endParaRPr lang="en-US"/>
          </a:p>
        </c:txPr>
      </c:legendEntry>
      <c:layout>
        <c:manualLayout>
          <c:xMode val="edge"/>
          <c:yMode val="edge"/>
          <c:x val="0.6318295713036024"/>
          <c:y val="0.10833359065411002"/>
          <c:w val="0.32520746573345544"/>
          <c:h val="0.13126550357675901"/>
        </c:manualLayout>
      </c:layout>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400" b="1" i="0" u="none" strike="noStrike" baseline="0">
                <a:solidFill>
                  <a:srgbClr val="000000"/>
                </a:solidFill>
                <a:latin typeface="Arial"/>
                <a:ea typeface="Arial"/>
                <a:cs typeface="Arial"/>
              </a:defRPr>
            </a:pPr>
            <a:r>
              <a:rPr lang="en-CA"/>
              <a:t>Chart 7: Interprovincial Migration Contribution to Real Output Growth in Canada, 1987-2006 (per cent of output)</a:t>
            </a:r>
          </a:p>
        </c:rich>
      </c:tx>
      <c:layout>
        <c:manualLayout>
          <c:xMode val="edge"/>
          <c:yMode val="edge"/>
          <c:x val="0.130965593784684"/>
          <c:y val="1.9575856443719633E-2"/>
        </c:manualLayout>
      </c:layout>
      <c:spPr>
        <a:noFill/>
        <a:ln w="25400">
          <a:noFill/>
        </a:ln>
      </c:spPr>
    </c:title>
    <c:plotArea>
      <c:layout>
        <c:manualLayout>
          <c:layoutTarget val="inner"/>
          <c:xMode val="edge"/>
          <c:yMode val="edge"/>
          <c:x val="4.8834628190899017E-2"/>
          <c:y val="0.16802610114192723"/>
          <c:w val="0.9045504994450595"/>
          <c:h val="0.72593800978792256"/>
        </c:manualLayout>
      </c:layout>
      <c:scatterChart>
        <c:scatterStyle val="smoothMarker"/>
        <c:ser>
          <c:idx val="0"/>
          <c:order val="0"/>
          <c:tx>
            <c:strRef>
              <c:f>'3'!$P$3</c:f>
              <c:strCache>
                <c:ptCount val="1"/>
                <c:pt idx="0">
                  <c:v>Actual Output Growth</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'3'!$Q$6:$Q$24</c:f>
              <c:numCache>
                <c:formatCode>General</c:formatCode>
                <c:ptCount val="19"/>
              </c:numCache>
            </c:numRef>
          </c:xVal>
          <c:yVal>
            <c:numRef>
              <c:f>'3'!$P$5:$P$23</c:f>
              <c:numCache>
                <c:formatCode>0.00</c:formatCode>
                <c:ptCount val="19"/>
                <c:pt idx="0">
                  <c:v>4.719276390619072</c:v>
                </c:pt>
                <c:pt idx="1">
                  <c:v>2.3697756114515585</c:v>
                </c:pt>
                <c:pt idx="2">
                  <c:v>0.12247063281546389</c:v>
                </c:pt>
                <c:pt idx="3">
                  <c:v>-2.1221452166198844</c:v>
                </c:pt>
                <c:pt idx="4">
                  <c:v>0.8400614553366097</c:v>
                </c:pt>
                <c:pt idx="5">
                  <c:v>2.6330401029902077</c:v>
                </c:pt>
                <c:pt idx="6">
                  <c:v>4.5756381095279863</c:v>
                </c:pt>
                <c:pt idx="7">
                  <c:v>2.7343843038471505</c:v>
                </c:pt>
                <c:pt idx="8">
                  <c:v>1.6668304996411081</c:v>
                </c:pt>
                <c:pt idx="9">
                  <c:v>4.2628531398110709</c:v>
                </c:pt>
                <c:pt idx="10">
                  <c:v>4.1527782881119037</c:v>
                </c:pt>
                <c:pt idx="11">
                  <c:v>4.9933221896498168</c:v>
                </c:pt>
                <c:pt idx="12">
                  <c:v>5.1208202528729032</c:v>
                </c:pt>
                <c:pt idx="13">
                  <c:v>1.640227586143908</c:v>
                </c:pt>
                <c:pt idx="14">
                  <c:v>2.7960728287792875</c:v>
                </c:pt>
                <c:pt idx="15">
                  <c:v>1.9012162947661011</c:v>
                </c:pt>
                <c:pt idx="16">
                  <c:v>3.1367609772695317</c:v>
                </c:pt>
                <c:pt idx="17">
                  <c:v>3.1796989411861745</c:v>
                </c:pt>
                <c:pt idx="18">
                  <c:v>2.6269564639129328</c:v>
                </c:pt>
              </c:numCache>
            </c:numRef>
          </c:yVal>
          <c:smooth val="1"/>
        </c:ser>
        <c:ser>
          <c:idx val="1"/>
          <c:order val="1"/>
          <c:tx>
            <c:strRef>
              <c:f>'3'!#REF!</c:f>
              <c:strCache>
                <c:ptCount val="1"/>
                <c:pt idx="0">
                  <c:v>Contribution of Migration to Output Growth</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'3'!$Q$6:$Q$24</c:f>
              <c:numCache>
                <c:formatCode>General</c:formatCode>
                <c:ptCount val="19"/>
              </c:numCache>
            </c:numRef>
          </c:xVal>
          <c:yVal>
            <c:numRef>
              <c:f>'3'!#REF!</c:f>
              <c:numCache>
                <c:formatCode>0.000</c:formatCode>
                <c:ptCount val="19"/>
                <c:pt idx="0">
                  <c:v>1.0076591486692699E-2</c:v>
                </c:pt>
                <c:pt idx="1">
                  <c:v>2.6096415153006432E-2</c:v>
                </c:pt>
                <c:pt idx="2">
                  <c:v>3.5773733112118851E-2</c:v>
                </c:pt>
                <c:pt idx="3">
                  <c:v>2.4986519875615752E-2</c:v>
                </c:pt>
                <c:pt idx="4">
                  <c:v>1.8243410909583691E-2</c:v>
                </c:pt>
                <c:pt idx="5">
                  <c:v>1.4035955771798038E-2</c:v>
                </c:pt>
                <c:pt idx="6">
                  <c:v>1.0456762413420756E-2</c:v>
                </c:pt>
                <c:pt idx="7">
                  <c:v>2.3527281535423883E-2</c:v>
                </c:pt>
                <c:pt idx="8">
                  <c:v>5.402884483018075E-2</c:v>
                </c:pt>
                <c:pt idx="9">
                  <c:v>0.10725428211034554</c:v>
                </c:pt>
                <c:pt idx="10">
                  <c:v>0.12708887219754339</c:v>
                </c:pt>
                <c:pt idx="11">
                  <c:v>5.8621074016755946E-2</c:v>
                </c:pt>
                <c:pt idx="12">
                  <c:v>7.2965030502657957E-2</c:v>
                </c:pt>
                <c:pt idx="13">
                  <c:v>5.8923540774349706E-2</c:v>
                </c:pt>
                <c:pt idx="14">
                  <c:v>4.0454457664887825E-2</c:v>
                </c:pt>
                <c:pt idx="15">
                  <c:v>1.3126851071344333E-2</c:v>
                </c:pt>
                <c:pt idx="16">
                  <c:v>4.2670776313768116E-2</c:v>
                </c:pt>
                <c:pt idx="17">
                  <c:v>9.1295082474310646E-2</c:v>
                </c:pt>
                <c:pt idx="18">
                  <c:v>0.10882573995374567</c:v>
                </c:pt>
              </c:numCache>
            </c:numRef>
          </c:yVal>
          <c:smooth val="1"/>
        </c:ser>
        <c:axId val="236334080"/>
        <c:axId val="236459136"/>
      </c:scatterChart>
      <c:valAx>
        <c:axId val="236334080"/>
        <c:scaling>
          <c:orientation val="minMax"/>
          <c:max val="2006"/>
          <c:min val="1988"/>
        </c:scaling>
        <c:axPos val="b"/>
        <c:numFmt formatCode="General" sourceLinked="1"/>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36459136"/>
        <c:crosses val="autoZero"/>
        <c:crossBetween val="midCat"/>
        <c:majorUnit val="1"/>
      </c:valAx>
      <c:valAx>
        <c:axId val="236459136"/>
        <c:scaling>
          <c:orientation val="minMax"/>
        </c:scaling>
        <c:axPos val="l"/>
        <c:numFmt formatCode="0.00"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36334080"/>
        <c:crossesAt val="1988"/>
        <c:crossBetween val="midCat"/>
      </c:valAx>
      <c:spPr>
        <a:solidFill>
          <a:srgbClr val="FFFFFF"/>
        </a:solidFill>
        <a:ln w="12700">
          <a:solidFill>
            <a:srgbClr val="808080"/>
          </a:solidFill>
          <a:prstDash val="solid"/>
        </a:ln>
      </c:spPr>
    </c:plotArea>
    <c:legend>
      <c:legendPos val="r"/>
      <c:layout>
        <c:manualLayout>
          <c:xMode val="edge"/>
          <c:yMode val="edge"/>
          <c:x val="4.7724750277469495E-2"/>
          <c:y val="0.81402936378466451"/>
          <c:w val="0.32852386237514536"/>
          <c:h val="8.4828711256117434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8: Contribution of Interprovincial Migration to Canadian GDP, 2006
 (millions of 1997 dollars)</a:t>
            </a:r>
          </a:p>
        </c:rich>
      </c:tx>
      <c:layout>
        <c:manualLayout>
          <c:xMode val="edge"/>
          <c:yMode val="edge"/>
          <c:x val="0.193118756936737"/>
          <c:y val="1.9575856443719633E-2"/>
        </c:manualLayout>
      </c:layout>
      <c:spPr>
        <a:noFill/>
        <a:ln w="25400">
          <a:noFill/>
        </a:ln>
      </c:spPr>
    </c:title>
    <c:plotArea>
      <c:layout>
        <c:manualLayout>
          <c:layoutTarget val="inner"/>
          <c:xMode val="edge"/>
          <c:yMode val="edge"/>
          <c:x val="5.660377358490571E-2"/>
          <c:y val="0.12234910277324702"/>
          <c:w val="0.93118756936735902"/>
          <c:h val="0.68515497553018623"/>
        </c:manualLayout>
      </c:layout>
      <c:bar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Val val="1"/>
          </c:dLbls>
          <c:cat>
            <c:numRef>
              <c:f>'11'!$P$18:$P$28</c:f>
              <c:numCache>
                <c:formatCode>0.000</c:formatCode>
                <c:ptCount val="11"/>
              </c:numCache>
            </c:numRef>
          </c:cat>
          <c:val>
            <c:numRef>
              <c:f>'11'!$Q$18:$Q$28</c:f>
              <c:numCache>
                <c:formatCode>0.000</c:formatCode>
                <c:ptCount val="11"/>
              </c:numCache>
            </c:numRef>
          </c:val>
        </c:ser>
        <c:axId val="236496384"/>
        <c:axId val="236497920"/>
      </c:barChart>
      <c:catAx>
        <c:axId val="236496384"/>
        <c:scaling>
          <c:orientation val="minMax"/>
        </c:scaling>
        <c:axPos val="b"/>
        <c:numFmt formatCode="0.000" sourceLinked="1"/>
        <c:tickLblPos val="low"/>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236497920"/>
        <c:crosses val="autoZero"/>
        <c:auto val="1"/>
        <c:lblAlgn val="ctr"/>
        <c:lblOffset val="100"/>
        <c:tickLblSkip val="1"/>
        <c:tickMarkSkip val="1"/>
      </c:catAx>
      <c:valAx>
        <c:axId val="236497920"/>
        <c:scaling>
          <c:orientation val="minMax"/>
        </c:scaling>
        <c:axPos val="l"/>
        <c:majorGridlines>
          <c:spPr>
            <a:ln w="3175">
              <a:solidFill>
                <a:srgbClr val="000000"/>
              </a:solidFill>
              <a:prstDash val="solid"/>
            </a:ln>
          </c:spPr>
        </c:majorGridlines>
        <c:numFmt formatCode="0" sourceLinked="0"/>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6496384"/>
        <c:crosses val="autoZero"/>
        <c:crossBetween val="between"/>
      </c:valAx>
      <c:spPr>
        <a:noFill/>
        <a:ln w="12700">
          <a:solidFill>
            <a:srgbClr val="000000"/>
          </a:solidFill>
          <a:prstDash val="solid"/>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9: Weighted Labour Productivity for Provinces with Negative Net Worker Migration and Provinces with Positive Net Worker Migration, 1987-2006, (1997 dollars per worker)</a:t>
            </a:r>
          </a:p>
        </c:rich>
      </c:tx>
      <c:layout>
        <c:manualLayout>
          <c:xMode val="edge"/>
          <c:yMode val="edge"/>
          <c:x val="0.10654827968923412"/>
          <c:y val="1.9575856443719633E-2"/>
        </c:manualLayout>
      </c:layout>
      <c:spPr>
        <a:noFill/>
        <a:ln w="25400">
          <a:noFill/>
        </a:ln>
      </c:spPr>
    </c:title>
    <c:plotArea>
      <c:layout>
        <c:manualLayout>
          <c:layoutTarget val="inner"/>
          <c:xMode val="edge"/>
          <c:yMode val="edge"/>
          <c:x val="6.5482796892343029E-2"/>
          <c:y val="0.11582381729200585"/>
          <c:w val="0.901220865704772"/>
          <c:h val="0.77814029363785775"/>
        </c:manualLayout>
      </c:layout>
      <c:scatterChart>
        <c:scatterStyle val="smoothMarker"/>
        <c:ser>
          <c:idx val="0"/>
          <c:order val="0"/>
          <c:tx>
            <c:strRef>
              <c:f>'4C'!$H$3</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'4C'!$I$4:$I$23</c:f>
              <c:numCache>
                <c:formatCode>General</c:formatCode>
                <c:ptCount val="20"/>
              </c:numCache>
            </c:numRef>
          </c:xVal>
          <c:yVal>
            <c:numRef>
              <c:f>'4C'!$J$4:$J$23</c:f>
              <c:numCache>
                <c:formatCode>#,##0</c:formatCode>
                <c:ptCount val="20"/>
              </c:numCache>
            </c:numRef>
          </c:yVal>
          <c:smooth val="1"/>
        </c:ser>
        <c:ser>
          <c:idx val="1"/>
          <c:order val="1"/>
          <c:tx>
            <c:strRef>
              <c:f>'4C'!$K$3</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'4C'!$I$4:$I$23</c:f>
              <c:numCache>
                <c:formatCode>General</c:formatCode>
                <c:ptCount val="20"/>
              </c:numCache>
            </c:numRef>
          </c:xVal>
          <c:yVal>
            <c:numRef>
              <c:f>'4C'!$K$4:$K$23</c:f>
              <c:numCache>
                <c:formatCode>#,##0</c:formatCode>
                <c:ptCount val="20"/>
              </c:numCache>
            </c:numRef>
          </c:yVal>
          <c:smooth val="1"/>
        </c:ser>
        <c:axId val="235548672"/>
        <c:axId val="236583552"/>
      </c:scatterChart>
      <c:valAx>
        <c:axId val="235548672"/>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6583552"/>
        <c:crosses val="autoZero"/>
        <c:crossBetween val="midCat"/>
        <c:majorUnit val="1"/>
      </c:valAx>
      <c:valAx>
        <c:axId val="236583552"/>
        <c:scaling>
          <c:orientation val="minMax"/>
          <c:max val="85000"/>
          <c:min val="50000"/>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5548672"/>
        <c:crossesAt val="1987"/>
        <c:crossBetween val="midCat"/>
      </c:valAx>
      <c:spPr>
        <a:noFill/>
        <a:ln w="25400">
          <a:noFill/>
        </a:ln>
      </c:spPr>
    </c:plotArea>
    <c:legend>
      <c:legendPos val="r"/>
      <c:layout>
        <c:manualLayout>
          <c:xMode val="edge"/>
          <c:yMode val="edge"/>
          <c:x val="6.8812430632631899E-2"/>
          <c:y val="0.11582381729200585"/>
          <c:w val="0.30743618201998146"/>
          <c:h val="0.1239804241435560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CA"/>
              <a:t>Chart 10: Weighted Employment Rates of Provinces with Positive Net Migration and Provinces with Netgative Net Migration, 1987-2006 (per cent)</a:t>
            </a:r>
          </a:p>
        </c:rich>
      </c:tx>
      <c:layout>
        <c:manualLayout>
          <c:xMode val="edge"/>
          <c:yMode val="edge"/>
          <c:x val="0.12874583795782732"/>
          <c:y val="1.9575856443719633E-2"/>
        </c:manualLayout>
      </c:layout>
      <c:spPr>
        <a:noFill/>
        <a:ln w="25400">
          <a:noFill/>
        </a:ln>
      </c:spPr>
    </c:title>
    <c:plotArea>
      <c:layout>
        <c:manualLayout>
          <c:layoutTarget val="inner"/>
          <c:xMode val="edge"/>
          <c:yMode val="edge"/>
          <c:x val="4.9944506104328504E-2"/>
          <c:y val="0.11419249592169722"/>
          <c:w val="0.913429522752497"/>
          <c:h val="0.76835236541598551"/>
        </c:manualLayout>
      </c:layout>
      <c:scatterChart>
        <c:scatterStyle val="smoothMarker"/>
        <c:ser>
          <c:idx val="0"/>
          <c:order val="0"/>
          <c:tx>
            <c:strRef>
              <c:f>'8A'!$Q$4</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'8A'!$P$5:$P$24</c:f>
              <c:numCache>
                <c:formatCode>General</c:formatCode>
                <c:ptCount val="20"/>
              </c:numCache>
            </c:numRef>
          </c:xVal>
          <c:yVal>
            <c:numRef>
              <c:f>'8A'!$Q$5:$Q$24</c:f>
              <c:numCache>
                <c:formatCode>General</c:formatCode>
                <c:ptCount val="20"/>
              </c:numCache>
            </c:numRef>
          </c:yVal>
          <c:smooth val="1"/>
        </c:ser>
        <c:ser>
          <c:idx val="1"/>
          <c:order val="1"/>
          <c:tx>
            <c:strRef>
              <c:f>'8A'!$R$4</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'8A'!$P$5:$P$24</c:f>
              <c:numCache>
                <c:formatCode>General</c:formatCode>
                <c:ptCount val="20"/>
              </c:numCache>
            </c:numRef>
          </c:xVal>
          <c:yVal>
            <c:numRef>
              <c:f>'8A'!$R$5:$R$24</c:f>
              <c:numCache>
                <c:formatCode>General</c:formatCode>
                <c:ptCount val="20"/>
              </c:numCache>
            </c:numRef>
          </c:yVal>
          <c:smooth val="1"/>
        </c:ser>
        <c:axId val="235571072"/>
        <c:axId val="236789760"/>
      </c:scatterChart>
      <c:valAx>
        <c:axId val="235571072"/>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36789760"/>
        <c:crosses val="autoZero"/>
        <c:crossBetween val="midCat"/>
        <c:majorUnit val="1"/>
      </c:valAx>
      <c:valAx>
        <c:axId val="236789760"/>
        <c:scaling>
          <c:orientation val="minMax"/>
          <c:min val="5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35571072"/>
        <c:crosses val="autoZero"/>
        <c:crossBetween val="midCat"/>
        <c:majorUnit val="5"/>
      </c:valAx>
      <c:spPr>
        <a:noFill/>
        <a:ln w="25400">
          <a:noFill/>
        </a:ln>
      </c:spPr>
    </c:plotArea>
    <c:legend>
      <c:legendPos val="r"/>
      <c:legendEntry>
        <c:idx val="0"/>
        <c:txPr>
          <a:bodyPr/>
          <a:lstStyle/>
          <a:p>
            <a:pPr>
              <a:defRPr sz="755" b="0" i="0" u="none" strike="noStrike" baseline="0">
                <a:solidFill>
                  <a:srgbClr val="000000"/>
                </a:solidFill>
                <a:latin typeface="Arial"/>
                <a:ea typeface="Arial"/>
                <a:cs typeface="Arial"/>
              </a:defRPr>
            </a:pPr>
            <a:endParaRPr lang="en-US"/>
          </a:p>
        </c:txPr>
      </c:legendEntry>
      <c:legendEntry>
        <c:idx val="1"/>
        <c:txPr>
          <a:bodyPr/>
          <a:lstStyle/>
          <a:p>
            <a:pPr>
              <a:defRPr sz="755" b="0" i="0" u="none" strike="noStrike" baseline="0">
                <a:solidFill>
                  <a:srgbClr val="000000"/>
                </a:solidFill>
                <a:latin typeface="Arial"/>
                <a:ea typeface="Arial"/>
                <a:cs typeface="Arial"/>
              </a:defRPr>
            </a:pPr>
            <a:endParaRPr lang="en-US"/>
          </a:p>
        </c:txPr>
      </c:legendEntry>
      <c:layout>
        <c:manualLayout>
          <c:xMode val="edge"/>
          <c:yMode val="edge"/>
          <c:x val="0.12652608213096644"/>
          <c:y val="0.19249592169657401"/>
          <c:w val="0.20976692563818"/>
          <c:h val="9.1353996737357196E-2"/>
        </c:manualLayout>
      </c:layout>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15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11: Decoposition of Total Output Gains due to Interprovincial Migration between Employment and Re-Allocation Effects, 1987-2006 (millions of 1997 dollars)</a:t>
            </a:r>
          </a:p>
        </c:rich>
      </c:tx>
      <c:layout>
        <c:manualLayout>
          <c:xMode val="edge"/>
          <c:yMode val="edge"/>
          <c:x val="0.13555555555555587"/>
          <c:y val="1.9575856443719633E-2"/>
        </c:manualLayout>
      </c:layout>
      <c:spPr>
        <a:noFill/>
        <a:ln w="25400">
          <a:noFill/>
        </a:ln>
      </c:spPr>
    </c:title>
    <c:plotArea>
      <c:layout>
        <c:manualLayout>
          <c:layoutTarget val="inner"/>
          <c:xMode val="edge"/>
          <c:yMode val="edge"/>
          <c:x val="5.660377358490571E-2"/>
          <c:y val="0.13376835236541812"/>
          <c:w val="0.88013318534960228"/>
          <c:h val="0.72104404567699965"/>
        </c:manualLayout>
      </c:layout>
      <c:scatterChart>
        <c:scatterStyle val="smoothMarker"/>
        <c:ser>
          <c:idx val="0"/>
          <c:order val="0"/>
          <c:tx>
            <c:strRef>
              <c:f>'11A'!$B$3</c:f>
              <c:strCache>
                <c:ptCount val="1"/>
                <c:pt idx="0">
                  <c:v>Total Output Gains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'11A'!$A$5:$A$24</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'11A'!$B$5:$B$24</c:f>
              <c:numCache>
                <c:formatCode>0.0</c:formatCode>
                <c:ptCount val="20"/>
                <c:pt idx="0">
                  <c:v>-236.23938684771838</c:v>
                </c:pt>
                <c:pt idx="1">
                  <c:v>93.022054309403416</c:v>
                </c:pt>
                <c:pt idx="2">
                  <c:v>252.27822071053731</c:v>
                </c:pt>
                <c:pt idx="3">
                  <c:v>354.02580631080605</c:v>
                </c:pt>
                <c:pt idx="4">
                  <c:v>247.57568393995462</c:v>
                </c:pt>
                <c:pt idx="5">
                  <c:v>176.92642334223365</c:v>
                </c:pt>
                <c:pt idx="6">
                  <c:v>137.2656119872031</c:v>
                </c:pt>
                <c:pt idx="7">
                  <c:v>104.95525631687315</c:v>
                </c:pt>
                <c:pt idx="8">
                  <c:v>246.95011099871579</c:v>
                </c:pt>
                <c:pt idx="9">
                  <c:v>582.61140361108119</c:v>
                </c:pt>
                <c:pt idx="10">
                  <c:v>1175.8372751182872</c:v>
                </c:pt>
                <c:pt idx="11">
                  <c:v>1452.6791865442447</c:v>
                </c:pt>
                <c:pt idx="12">
                  <c:v>697.88974827688162</c:v>
                </c:pt>
                <c:pt idx="13">
                  <c:v>912.030776669803</c:v>
                </c:pt>
                <c:pt idx="14">
                  <c:v>774.23411330027625</c:v>
                </c:pt>
                <c:pt idx="15">
                  <c:v>540.27575482780344</c:v>
                </c:pt>
                <c:pt idx="16">
                  <c:v>180.21302508103645</c:v>
                </c:pt>
                <c:pt idx="17">
                  <c:v>596.94666561132738</c:v>
                </c:pt>
                <c:pt idx="18">
                  <c:v>1317.2428809231685</c:v>
                </c:pt>
                <c:pt idx="19">
                  <c:v>1620.1094675820025</c:v>
                </c:pt>
              </c:numCache>
            </c:numRef>
          </c:yVal>
          <c:smooth val="1"/>
        </c:ser>
        <c:ser>
          <c:idx val="1"/>
          <c:order val="1"/>
          <c:tx>
            <c:strRef>
              <c:f>'11A'!$C$3</c:f>
              <c:strCache>
                <c:ptCount val="1"/>
                <c:pt idx="0">
                  <c:v>Output Gains due to Employment Increases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'11A'!$A$5:$A$24</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'11A'!$C$5:$C$24</c:f>
              <c:numCache>
                <c:formatCode>0.0</c:formatCode>
                <c:ptCount val="20"/>
                <c:pt idx="0">
                  <c:v>117.81379431295561</c:v>
                </c:pt>
                <c:pt idx="1">
                  <c:v>68.964824757837178</c:v>
                </c:pt>
                <c:pt idx="2">
                  <c:v>88.763433912324871</c:v>
                </c:pt>
                <c:pt idx="3">
                  <c:v>66.646616803540894</c:v>
                </c:pt>
                <c:pt idx="4">
                  <c:v>49.03641214436243</c:v>
                </c:pt>
                <c:pt idx="5">
                  <c:v>75.711670584552678</c:v>
                </c:pt>
                <c:pt idx="6">
                  <c:v>101.0377527611583</c:v>
                </c:pt>
                <c:pt idx="7">
                  <c:v>131.67399243972324</c:v>
                </c:pt>
                <c:pt idx="8">
                  <c:v>149.16575475545213</c:v>
                </c:pt>
                <c:pt idx="9">
                  <c:v>289.13400690413647</c:v>
                </c:pt>
                <c:pt idx="10">
                  <c:v>543.73293971875466</c:v>
                </c:pt>
                <c:pt idx="11">
                  <c:v>635.89669923656822</c:v>
                </c:pt>
                <c:pt idx="12">
                  <c:v>296.98062330192596</c:v>
                </c:pt>
                <c:pt idx="13">
                  <c:v>376.48190715276615</c:v>
                </c:pt>
                <c:pt idx="14">
                  <c:v>322.86127744065675</c:v>
                </c:pt>
                <c:pt idx="15">
                  <c:v>207.77500731584141</c:v>
                </c:pt>
                <c:pt idx="16">
                  <c:v>29.520779960878066</c:v>
                </c:pt>
                <c:pt idx="17">
                  <c:v>214.08898841586779</c:v>
                </c:pt>
                <c:pt idx="18">
                  <c:v>468.05156860997431</c:v>
                </c:pt>
                <c:pt idx="19">
                  <c:v>567.10013082701369</c:v>
                </c:pt>
              </c:numCache>
            </c:numRef>
          </c:yVal>
          <c:smooth val="1"/>
        </c:ser>
        <c:ser>
          <c:idx val="2"/>
          <c:order val="2"/>
          <c:tx>
            <c:strRef>
              <c:f>'11A'!$D$3</c:f>
              <c:strCache>
                <c:ptCount val="1"/>
                <c:pt idx="0">
                  <c:v>Output Gains due to Re-allocation </c:v>
                </c:pt>
              </c:strCache>
            </c:strRef>
          </c:tx>
          <c:spPr>
            <a:ln w="12700">
              <a:solidFill>
                <a:srgbClr val="000000"/>
              </a:solidFill>
              <a:prstDash val="solid"/>
            </a:ln>
          </c:spPr>
          <c:marker>
            <c:symbol val="triangle"/>
            <c:size val="5"/>
            <c:spPr>
              <a:solidFill>
                <a:srgbClr val="000000"/>
              </a:solidFill>
              <a:ln>
                <a:solidFill>
                  <a:srgbClr val="FFFF00"/>
                </a:solidFill>
                <a:prstDash val="solid"/>
              </a:ln>
            </c:spPr>
          </c:marker>
          <c:xVal>
            <c:numRef>
              <c:f>'11A'!$A$5:$A$24</c:f>
              <c:numCache>
                <c:formatCode>General</c:formatCode>
                <c:ptCount val="2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numCache>
            </c:numRef>
          </c:xVal>
          <c:yVal>
            <c:numRef>
              <c:f>'11A'!$D$5:$D$24</c:f>
              <c:numCache>
                <c:formatCode>0.0</c:formatCode>
                <c:ptCount val="20"/>
                <c:pt idx="0">
                  <c:v>-354.053181160674</c:v>
                </c:pt>
                <c:pt idx="1">
                  <c:v>24.057229551566238</c:v>
                </c:pt>
                <c:pt idx="2">
                  <c:v>163.51478679821244</c:v>
                </c:pt>
                <c:pt idx="3">
                  <c:v>287.37918950726515</c:v>
                </c:pt>
                <c:pt idx="4">
                  <c:v>198.53927179559219</c:v>
                </c:pt>
                <c:pt idx="5">
                  <c:v>101.21475275768097</c:v>
                </c:pt>
                <c:pt idx="6">
                  <c:v>36.227859226044799</c:v>
                </c:pt>
                <c:pt idx="7">
                  <c:v>-26.718736122850089</c:v>
                </c:pt>
                <c:pt idx="8">
                  <c:v>97.784356243263659</c:v>
                </c:pt>
                <c:pt idx="9">
                  <c:v>293.47739670694472</c:v>
                </c:pt>
                <c:pt idx="10">
                  <c:v>632.10433539953249</c:v>
                </c:pt>
                <c:pt idx="11">
                  <c:v>816.78248730767643</c:v>
                </c:pt>
                <c:pt idx="12">
                  <c:v>400.90912497495566</c:v>
                </c:pt>
                <c:pt idx="13">
                  <c:v>535.54886951703679</c:v>
                </c:pt>
                <c:pt idx="14">
                  <c:v>451.3728358596195</c:v>
                </c:pt>
                <c:pt idx="15">
                  <c:v>332.500747511962</c:v>
                </c:pt>
                <c:pt idx="16">
                  <c:v>150.69224512015839</c:v>
                </c:pt>
                <c:pt idx="17">
                  <c:v>382.85767719545959</c:v>
                </c:pt>
                <c:pt idx="18">
                  <c:v>849.1913123131942</c:v>
                </c:pt>
                <c:pt idx="19">
                  <c:v>1053.0093367549889</c:v>
                </c:pt>
              </c:numCache>
            </c:numRef>
          </c:yVal>
          <c:smooth val="1"/>
        </c:ser>
        <c:axId val="236869888"/>
        <c:axId val="236876160"/>
      </c:scatterChart>
      <c:valAx>
        <c:axId val="236869888"/>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36876160"/>
        <c:crosses val="autoZero"/>
        <c:crossBetween val="midCat"/>
        <c:majorUnit val="1"/>
      </c:valAx>
      <c:valAx>
        <c:axId val="236876160"/>
        <c:scaling>
          <c:orientation val="minMax"/>
          <c:max val="900"/>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36869888"/>
        <c:crosses val="autoZero"/>
        <c:crossBetween val="midCat"/>
      </c:valAx>
      <c:spPr>
        <a:noFill/>
        <a:ln w="25400">
          <a:noFill/>
        </a:ln>
      </c:spPr>
    </c:plotArea>
    <c:legend>
      <c:legendPos val="r"/>
      <c:layout>
        <c:manualLayout>
          <c:xMode val="edge"/>
          <c:yMode val="edge"/>
          <c:x val="5.5555555555555365E-2"/>
          <c:y val="0.13213703099510601"/>
          <c:w val="0.28000000000000008"/>
          <c:h val="9.9510603588907204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Arial"/>
                <a:ea typeface="Arial"/>
                <a:cs typeface="Arial"/>
              </a:defRPr>
            </a:pPr>
            <a:r>
              <a:rPr lang="en-CA"/>
              <a:t>Chart 12: Percentage Composition of Total Gains in Output due to Interprovincial Migration, 1987-2006 (per cent)</a:t>
            </a:r>
          </a:p>
        </c:rich>
      </c:tx>
      <c:layout>
        <c:manualLayout>
          <c:xMode val="edge"/>
          <c:yMode val="edge"/>
          <c:x val="0.113207547169811"/>
          <c:y val="1.9575856443719633E-2"/>
        </c:manualLayout>
      </c:layout>
      <c:spPr>
        <a:noFill/>
        <a:ln w="25400">
          <a:noFill/>
        </a:ln>
      </c:spPr>
    </c:title>
    <c:plotArea>
      <c:layout>
        <c:manualLayout>
          <c:layoutTarget val="inner"/>
          <c:xMode val="edge"/>
          <c:yMode val="edge"/>
          <c:x val="5.8823529411764705E-2"/>
          <c:y val="0.15334420880913752"/>
          <c:w val="0.91564927857936573"/>
          <c:h val="0.72104404567699965"/>
        </c:manualLayout>
      </c:layout>
      <c:scatterChart>
        <c:scatterStyle val="smoothMarker"/>
        <c:ser>
          <c:idx val="0"/>
          <c:order val="0"/>
          <c:tx>
            <c:strRef>
              <c:f>'11A'!$N$4</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'11A'!$M$5:$M$24</c:f>
              <c:numCache>
                <c:formatCode>General</c:formatCode>
                <c:ptCount val="20"/>
              </c:numCache>
            </c:numRef>
          </c:xVal>
          <c:yVal>
            <c:numRef>
              <c:f>'11A'!$N$5:$N$24</c:f>
              <c:numCache>
                <c:formatCode>General</c:formatCode>
                <c:ptCount val="20"/>
              </c:numCache>
            </c:numRef>
          </c:yVal>
          <c:smooth val="1"/>
        </c:ser>
        <c:ser>
          <c:idx val="1"/>
          <c:order val="1"/>
          <c:tx>
            <c:strRef>
              <c:f>'11A'!$O$4</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xVal>
            <c:numRef>
              <c:f>'11A'!$M$5:$M$24</c:f>
              <c:numCache>
                <c:formatCode>General</c:formatCode>
                <c:ptCount val="20"/>
              </c:numCache>
            </c:numRef>
          </c:xVal>
          <c:yVal>
            <c:numRef>
              <c:f>'11A'!$O$5:$O$24</c:f>
              <c:numCache>
                <c:formatCode>General</c:formatCode>
                <c:ptCount val="20"/>
              </c:numCache>
            </c:numRef>
          </c:yVal>
          <c:smooth val="1"/>
        </c:ser>
        <c:axId val="236925696"/>
        <c:axId val="236927616"/>
      </c:scatterChart>
      <c:valAx>
        <c:axId val="236925696"/>
        <c:scaling>
          <c:orientation val="minMax"/>
          <c:max val="2006"/>
          <c:min val="1987"/>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6927616"/>
        <c:crosses val="autoZero"/>
        <c:crossBetween val="midCat"/>
        <c:majorUnit val="1"/>
      </c:valAx>
      <c:valAx>
        <c:axId val="23692761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6925696"/>
        <c:crosses val="autoZero"/>
        <c:crossBetween val="midCat"/>
      </c:valAx>
      <c:spPr>
        <a:noFill/>
        <a:ln w="25400">
          <a:noFill/>
        </a:ln>
      </c:spPr>
    </c:plotArea>
    <c:legend>
      <c:legendPos val="r"/>
      <c:layout>
        <c:manualLayout>
          <c:xMode val="edge"/>
          <c:yMode val="edge"/>
          <c:x val="0.65926748057713702"/>
          <c:y val="0.15497553017944732"/>
          <c:w val="0.32519422863485486"/>
          <c:h val="7.3409461663947809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1200" b="1" i="0" u="none" strike="noStrike" baseline="0">
                <a:solidFill>
                  <a:srgbClr val="000000"/>
                </a:solidFill>
                <a:latin typeface="Times New Roman"/>
                <a:ea typeface="Times New Roman"/>
                <a:cs typeface="Times New Roman"/>
              </a:defRPr>
            </a:pPr>
            <a:r>
              <a:rPr lang="en-US"/>
              <a:t>Chart 13: Absolute Interprovincial Migration Contribution to Trend</a:t>
            </a:r>
            <a:r>
              <a:rPr lang="en-US" baseline="0"/>
              <a:t> </a:t>
            </a:r>
            <a:r>
              <a:rPr lang="en-US"/>
              <a:t>Output per Worker Growth in Canada, 1987-2006 (percentage points)</a:t>
            </a:r>
          </a:p>
        </c:rich>
      </c:tx>
      <c:layout>
        <c:manualLayout>
          <c:xMode val="edge"/>
          <c:yMode val="edge"/>
          <c:x val="0.10816777041942659"/>
          <c:y val="2.0338983050847397E-2"/>
        </c:manualLayout>
      </c:layout>
      <c:spPr>
        <a:noFill/>
        <a:ln w="25400">
          <a:noFill/>
        </a:ln>
      </c:spPr>
    </c:title>
    <c:plotArea>
      <c:layout>
        <c:manualLayout>
          <c:layoutTarget val="inner"/>
          <c:xMode val="edge"/>
          <c:yMode val="edge"/>
          <c:x val="3.2057911065150498E-2"/>
          <c:y val="0.10169491525423729"/>
          <c:w val="0.94312306101344401"/>
          <c:h val="0.84745762711864403"/>
        </c:manualLayout>
      </c:layout>
      <c:scatterChart>
        <c:scatterStyle val="smoothMarker"/>
        <c:ser>
          <c:idx val="0"/>
          <c:order val="0"/>
          <c:tx>
            <c:v>Contribution of Migration to Output per Worker Growth</c:v>
          </c:tx>
          <c:spPr>
            <a:ln w="12700">
              <a:solidFill>
                <a:srgbClr val="000080"/>
              </a:solidFill>
              <a:prstDash val="solid"/>
            </a:ln>
          </c:spPr>
          <c:marker>
            <c:symbol val="diamond"/>
            <c:size val="5"/>
            <c:spPr>
              <a:solidFill>
                <a:srgbClr val="000080"/>
              </a:solidFill>
              <a:ln>
                <a:solidFill>
                  <a:srgbClr val="000080"/>
                </a:solidFill>
                <a:prstDash val="solid"/>
              </a:ln>
            </c:spPr>
          </c:marker>
          <c:xVal>
            <c:numRef>
              <c:f>'4'!$A$5:$A$23</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'11'!$N$5:$N$23</c:f>
              <c:numCache>
                <c:formatCode>0.000</c:formatCode>
                <c:ptCount val="19"/>
                <c:pt idx="0">
                  <c:v>9.6224800571629524E-3</c:v>
                </c:pt>
                <c:pt idx="1">
                  <c:v>2.5492304732655027E-2</c:v>
                </c:pt>
                <c:pt idx="2">
                  <c:v>3.5729974386383034E-2</c:v>
                </c:pt>
                <c:pt idx="3">
                  <c:v>2.552826676771271E-2</c:v>
                </c:pt>
                <c:pt idx="4">
                  <c:v>1.8091431764610678E-2</c:v>
                </c:pt>
                <c:pt idx="5">
                  <c:v>1.367586476802524E-2</c:v>
                </c:pt>
                <c:pt idx="6">
                  <c:v>9.9992336670887017E-3</c:v>
                </c:pt>
                <c:pt idx="7">
                  <c:v>2.2901078051764646E-2</c:v>
                </c:pt>
                <c:pt idx="8">
                  <c:v>5.3143040423957608E-2</c:v>
                </c:pt>
                <c:pt idx="9">
                  <c:v>0.102869122492287</c:v>
                </c:pt>
                <c:pt idx="10">
                  <c:v>0.12202158625666687</c:v>
                </c:pt>
                <c:pt idx="11">
                  <c:v>5.583314518886117E-2</c:v>
                </c:pt>
                <c:pt idx="12">
                  <c:v>6.9410636567653533E-2</c:v>
                </c:pt>
                <c:pt idx="13">
                  <c:v>5.7972657257590043E-2</c:v>
                </c:pt>
                <c:pt idx="14">
                  <c:v>3.9354088684175892E-2</c:v>
                </c:pt>
                <c:pt idx="15">
                  <c:v>1.2881937575085222E-2</c:v>
                </c:pt>
                <c:pt idx="16">
                  <c:v>4.1373004067068196E-2</c:v>
                </c:pt>
                <c:pt idx="17">
                  <c:v>8.8481632928925372E-2</c:v>
                </c:pt>
                <c:pt idx="18">
                  <c:v>0.10604011236756533</c:v>
                </c:pt>
              </c:numCache>
            </c:numRef>
          </c:yVal>
          <c:smooth val="1"/>
        </c:ser>
        <c:ser>
          <c:idx val="1"/>
          <c:order val="1"/>
          <c:tx>
            <c:v>Actual Output per Worker Growth</c:v>
          </c:tx>
          <c:spPr>
            <a:ln w="12700">
              <a:solidFill>
                <a:srgbClr val="FF00FF"/>
              </a:solidFill>
              <a:prstDash val="solid"/>
            </a:ln>
          </c:spPr>
          <c:marker>
            <c:symbol val="square"/>
            <c:size val="5"/>
            <c:spPr>
              <a:solidFill>
                <a:srgbClr val="FF00FF"/>
              </a:solidFill>
              <a:ln>
                <a:solidFill>
                  <a:srgbClr val="FF00FF"/>
                </a:solidFill>
                <a:prstDash val="solid"/>
              </a:ln>
            </c:spPr>
          </c:marker>
          <c:xVal>
            <c:numRef>
              <c:f>'4'!$A$5:$A$23</c:f>
              <c:numCache>
                <c:formatCode>General</c:formatCode>
                <c:ptCount val="1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numCache>
            </c:numRef>
          </c:xVal>
          <c:yVal>
            <c:numRef>
              <c:f>'4'!$O$5:$O$23</c:f>
              <c:numCache>
                <c:formatCode>#,##0</c:formatCode>
                <c:ptCount val="19"/>
              </c:numCache>
            </c:numRef>
          </c:yVal>
          <c:smooth val="1"/>
        </c:ser>
        <c:axId val="236944384"/>
        <c:axId val="237016192"/>
      </c:scatterChart>
      <c:valAx>
        <c:axId val="236944384"/>
        <c:scaling>
          <c:orientation val="minMax"/>
          <c:max val="2006"/>
          <c:min val="1988"/>
        </c:scaling>
        <c:axPos val="b"/>
        <c:numFmt formatCode="General" sourceLinked="1"/>
        <c:tickLblPos val="low"/>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7016192"/>
        <c:crosses val="autoZero"/>
        <c:crossBetween val="midCat"/>
        <c:majorUnit val="1"/>
      </c:valAx>
      <c:valAx>
        <c:axId val="237016192"/>
        <c:scaling>
          <c:orientation val="minMax"/>
          <c:max val="3"/>
          <c:min val="-0.5"/>
        </c:scaling>
        <c:axPos val="l"/>
        <c:majorGridlines>
          <c:spPr>
            <a:ln w="3175">
              <a:solidFill>
                <a:srgbClr val="000000"/>
              </a:solidFill>
              <a:prstDash val="solid"/>
            </a:ln>
          </c:spPr>
        </c:majorGridlines>
        <c:numFmt formatCode="#,##0.0" sourceLinked="0"/>
        <c:tickLblPos val="nextTo"/>
        <c:spPr>
          <a:ln w="3175">
            <a:solidFill>
              <a:srgbClr val="000000"/>
            </a:solidFill>
            <a:prstDash val="solid"/>
          </a:ln>
        </c:spPr>
        <c:txPr>
          <a:bodyPr rot="0" vert="horz"/>
          <a:lstStyle/>
          <a:p>
            <a:pPr>
              <a:defRPr sz="975" b="0" i="0" u="none" strike="noStrike" baseline="0">
                <a:solidFill>
                  <a:srgbClr val="000000"/>
                </a:solidFill>
                <a:latin typeface="Times New Roman"/>
                <a:ea typeface="Times New Roman"/>
                <a:cs typeface="Times New Roman"/>
              </a:defRPr>
            </a:pPr>
            <a:endParaRPr lang="en-US"/>
          </a:p>
        </c:txPr>
        <c:crossAx val="236944384"/>
        <c:crosses val="autoZero"/>
        <c:crossBetween val="midCat"/>
      </c:valAx>
      <c:spPr>
        <a:solidFill>
          <a:srgbClr val="FFFFFF"/>
        </a:solidFill>
        <a:ln w="12700">
          <a:solidFill>
            <a:srgbClr val="808080"/>
          </a:solidFill>
          <a:prstDash val="solid"/>
        </a:ln>
      </c:spPr>
    </c:plotArea>
    <c:legend>
      <c:legendPos val="r"/>
      <c:layout>
        <c:manualLayout>
          <c:xMode val="edge"/>
          <c:yMode val="edge"/>
          <c:x val="0.20640176600441501"/>
          <c:y val="0.81525423728814472"/>
          <c:w val="0.40618101545253893"/>
          <c:h val="9.1525423728815655E-2"/>
        </c:manualLayout>
      </c:layout>
      <c:spPr>
        <a:solidFill>
          <a:srgbClr val="FFFFFF"/>
        </a:solidFill>
        <a:ln w="3175">
          <a:solidFill>
            <a:srgbClr val="000000"/>
          </a:solidFill>
          <a:prstDash val="solid"/>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5.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6.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7.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8.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9.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60.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1.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3.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4.bin"/></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0.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1.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2.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3.bin"/></Relationships>
</file>

<file path=xl/chartsheets/sheet1.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10.xml><?xml version="1.0" encoding="utf-8"?>
<chartsheet xmlns="http://schemas.openxmlformats.org/spreadsheetml/2006/main" xmlns:r="http://schemas.openxmlformats.org/officeDocument/2006/relationships">
  <sheetPr codeName="Chart29"/>
  <sheetViews>
    <sheetView zoomScale="95" workbookViewId="0"/>
  </sheetViews>
  <pageMargins left="0.75" right="0.75" top="1" bottom="1" header="0.5" footer="0.5"/>
  <pageSetup paperSize="9" orientation="landscape" horizontalDpi="300" verticalDpi="300" r:id="rId1"/>
  <headerFooter alignWithMargins="0"/>
  <drawing r:id="rId2"/>
</chartsheet>
</file>

<file path=xl/chartsheets/sheet11.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12.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13.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15.xml><?xml version="1.0" encoding="utf-8"?>
<chartsheet xmlns="http://schemas.openxmlformats.org/spreadsheetml/2006/main" xmlns:r="http://schemas.openxmlformats.org/officeDocument/2006/relationships">
  <sheetPr/>
  <sheetViews>
    <sheetView zoomScale="117" workbookViewId="0"/>
  </sheetViews>
  <pageMargins left="0.75" right="0.75" top="1" bottom="1" header="0.5" footer="0.5"/>
  <pageSetup orientation="landscape" horizontalDpi="4294967293" verticalDpi="4294967293" r:id="rId1"/>
  <headerFooter alignWithMargins="0"/>
  <drawing r:id="rId2"/>
</chartsheet>
</file>

<file path=xl/chartsheets/sheet16.xml><?xml version="1.0" encoding="utf-8"?>
<chartsheet xmlns="http://schemas.openxmlformats.org/spreadsheetml/2006/main" xmlns:r="http://schemas.openxmlformats.org/officeDocument/2006/relationships">
  <sheetPr/>
  <sheetViews>
    <sheetView zoomScale="95" workbookViewId="0"/>
  </sheetViews>
  <pageMargins left="0.75" right="0.75" top="1" bottom="1" header="0.5" footer="0.5"/>
  <pageSetup paperSize="9" orientation="landscape" horizontalDpi="300" verticalDpi="300" r:id="rId1"/>
  <headerFooter alignWithMargins="0"/>
  <drawing r:id="rId2"/>
</chartsheet>
</file>

<file path=xl/chartsheets/sheet17.xml><?xml version="1.0" encoding="utf-8"?>
<chartsheet xmlns="http://schemas.openxmlformats.org/spreadsheetml/2006/main" xmlns:r="http://schemas.openxmlformats.org/officeDocument/2006/relationships">
  <sheetPr/>
  <sheetViews>
    <sheetView zoomScale="95" workbookViewId="0"/>
  </sheetViews>
  <pageMargins left="0.75" right="0.75" top="1" bottom="1" header="0.5" footer="0.5"/>
  <pageSetup paperSize="9" orientation="landscape" horizontalDpi="300" verticalDpi="300" r:id="rId1"/>
  <headerFooter alignWithMargins="0"/>
  <drawing r:id="rId2"/>
</chartsheet>
</file>

<file path=xl/chartsheets/sheet18.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orientation="landscape" horizontalDpi="4294967293" verticalDpi="4294967293" r:id="rId1"/>
  <headerFooter alignWithMargins="0"/>
  <drawing r:id="rId2"/>
</chartsheet>
</file>

<file path=xl/chartsheets/sheet19.xml><?xml version="1.0" encoding="utf-8"?>
<chartsheet xmlns="http://schemas.openxmlformats.org/spreadsheetml/2006/main" xmlns:r="http://schemas.openxmlformats.org/officeDocument/2006/relationships">
  <sheetPr/>
  <sheetViews>
    <sheetView zoomScale="91"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zoomScale="78" workbookViewId="0"/>
  </sheetViews>
  <pageMargins left="0.7" right="0.7" top="0.75" bottom="0.75" header="0.3" footer="0.3"/>
  <pageSetup orientation="landscape" horizontalDpi="4294967293" verticalDpi="4294967293"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orientation="landscape" horizontalDpi="4294967293" verticalDpi="4294967293"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7.xml><?xml version="1.0" encoding="utf-8"?>
<chartsheet xmlns="http://schemas.openxmlformats.org/spreadsheetml/2006/main" xmlns:r="http://schemas.openxmlformats.org/officeDocument/2006/relationships">
  <sheetPr/>
  <sheetViews>
    <sheetView zoomScale="121" workbookViewId="0"/>
  </sheetViews>
  <pageMargins left="0.75" right="0.75" top="1" bottom="1" header="0.5" footer="0.5"/>
  <pageSetup orientation="landscape" horizontalDpi="4294967293" verticalDpi="4294967293" r:id="rId1"/>
  <headerFooter alignWithMargins="0"/>
  <drawing r:id="rId2"/>
</chartsheet>
</file>

<file path=xl/chartsheets/sheet8.xml><?xml version="1.0" encoding="utf-8"?>
<chartsheet xmlns="http://schemas.openxmlformats.org/spreadsheetml/2006/main" xmlns:r="http://schemas.openxmlformats.org/officeDocument/2006/relationships">
  <sheetPr/>
  <sheetViews>
    <sheetView zoomScale="117" workbookViewId="0"/>
  </sheetViews>
  <pageMargins left="0.75" right="0.75" top="1" bottom="1" header="0.5" footer="0.5"/>
  <pageSetup orientation="landscape" horizontalDpi="4294967293" verticalDpi="4294967293" r:id="rId1"/>
  <headerFooter alignWithMargins="0"/>
  <drawing r:id="rId2"/>
</chartsheet>
</file>

<file path=xl/chartsheets/sheet9.xml><?xml version="1.0" encoding="utf-8"?>
<chartsheet xmlns="http://schemas.openxmlformats.org/spreadsheetml/2006/main" xmlns:r="http://schemas.openxmlformats.org/officeDocument/2006/relationships">
  <sheetPr codeName="Chart31"/>
  <sheetViews>
    <sheetView zoomScale="95" workbookViewId="0"/>
  </sheetViews>
  <pageMargins left="0.75" right="0.75" top="1" bottom="1" header="0.5" footer="0.5"/>
  <pageSetup paperSize="9"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0.013</cdr:x>
      <cdr:y>0.97925</cdr:y>
    </cdr:from>
    <cdr:to>
      <cdr:x>0.0235</cdr:x>
      <cdr:y>0.996</cdr:y>
    </cdr:to>
    <cdr:sp macro="" textlink="">
      <cdr:nvSpPr>
        <cdr:cNvPr id="100353" name="Text Box 1"/>
        <cdr:cNvSpPr txBox="1">
          <a:spLocks xmlns:a="http://schemas.openxmlformats.org/drawingml/2006/main" noChangeArrowheads="1"/>
        </cdr:cNvSpPr>
      </cdr:nvSpPr>
      <cdr:spPr bwMode="auto">
        <a:xfrm xmlns:a="http://schemas.openxmlformats.org/drawingml/2006/main">
          <a:off x="111566" y="5717669"/>
          <a:ext cx="90112" cy="9780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0.013</cdr:x>
      <cdr:y>0.95875</cdr:y>
    </cdr:from>
    <cdr:to>
      <cdr:x>0.13675</cdr:x>
      <cdr:y>0.996</cdr:y>
    </cdr:to>
    <cdr:sp macro="" textlink="">
      <cdr:nvSpPr>
        <cdr:cNvPr id="100354" name="Text Box 2"/>
        <cdr:cNvSpPr txBox="1">
          <a:spLocks xmlns:a="http://schemas.openxmlformats.org/drawingml/2006/main" noChangeArrowheads="1"/>
        </cdr:cNvSpPr>
      </cdr:nvSpPr>
      <cdr:spPr bwMode="auto">
        <a:xfrm xmlns:a="http://schemas.openxmlformats.org/drawingml/2006/main">
          <a:off x="111566" y="5597973"/>
          <a:ext cx="1062026" cy="2174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Source: Table 4C</a:t>
          </a:r>
        </a:p>
      </cdr:txBody>
    </cdr:sp>
  </cdr:relSizeAnchor>
  <cdr:relSizeAnchor xmlns:cdr="http://schemas.openxmlformats.org/drawingml/2006/chartDrawing">
    <cdr:from>
      <cdr:x>0.353</cdr:x>
      <cdr:y>0.95875</cdr:y>
    </cdr:from>
    <cdr:to>
      <cdr:x>1</cdr:x>
      <cdr:y>1</cdr:y>
    </cdr:to>
    <cdr:sp macro="" textlink="">
      <cdr:nvSpPr>
        <cdr:cNvPr id="100355" name="Text Box 3"/>
        <cdr:cNvSpPr txBox="1">
          <a:spLocks xmlns:a="http://schemas.openxmlformats.org/drawingml/2006/main" noChangeArrowheads="1"/>
        </cdr:cNvSpPr>
      </cdr:nvSpPr>
      <cdr:spPr bwMode="auto">
        <a:xfrm xmlns:a="http://schemas.openxmlformats.org/drawingml/2006/main">
          <a:off x="3029455" y="5597973"/>
          <a:ext cx="5552570" cy="2408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900" b="0" i="0" strike="noStrike">
              <a:solidFill>
                <a:srgbClr val="000000"/>
              </a:solidFill>
              <a:latin typeface="Times New Roman"/>
              <a:cs typeface="Times New Roman"/>
            </a:rPr>
            <a:t>Note: For every year, the number and set of provinces that gain workers and provinces that lose workers is different.</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0.96275</cdr:y>
    </cdr:from>
    <cdr:to>
      <cdr:x>0.27325</cdr:x>
      <cdr:y>0.99975</cdr:y>
    </cdr:to>
    <cdr:sp macro="" textlink="">
      <cdr:nvSpPr>
        <cdr:cNvPr id="66562" name="Text Box 2"/>
        <cdr:cNvSpPr txBox="1">
          <a:spLocks xmlns:a="http://schemas.openxmlformats.org/drawingml/2006/main" noChangeArrowheads="1"/>
        </cdr:cNvSpPr>
      </cdr:nvSpPr>
      <cdr:spPr bwMode="auto">
        <a:xfrm xmlns:a="http://schemas.openxmlformats.org/drawingml/2006/main">
          <a:off x="0" y="5627168"/>
          <a:ext cx="1776479" cy="2101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8A.</a:t>
          </a:r>
        </a:p>
      </cdr:txBody>
    </cdr:sp>
  </cdr:relSizeAnchor>
  <cdr:relSizeAnchor xmlns:cdr="http://schemas.openxmlformats.org/drawingml/2006/chartDrawing">
    <cdr:from>
      <cdr:x>0.398</cdr:x>
      <cdr:y>0.96275</cdr:y>
    </cdr:from>
    <cdr:to>
      <cdr:x>1</cdr:x>
      <cdr:y>0.99975</cdr:y>
    </cdr:to>
    <cdr:sp macro="" textlink="">
      <cdr:nvSpPr>
        <cdr:cNvPr id="102402" name="Text Box 4"/>
        <cdr:cNvSpPr txBox="1">
          <a:spLocks xmlns:a="http://schemas.openxmlformats.org/drawingml/2006/main" noChangeArrowheads="1"/>
        </cdr:cNvSpPr>
      </cdr:nvSpPr>
      <cdr:spPr bwMode="auto">
        <a:xfrm xmlns:a="http://schemas.openxmlformats.org/drawingml/2006/main">
          <a:off x="3415646" y="5621329"/>
          <a:ext cx="5166379" cy="2160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Note: For every year, the number and set of provinces that gain workers and provinces that lose workers is different.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8572500"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0.96175</cdr:y>
    </cdr:from>
    <cdr:to>
      <cdr:x>0.164</cdr:x>
      <cdr:y>0.99975</cdr:y>
    </cdr:to>
    <cdr:sp macro="" textlink="">
      <cdr:nvSpPr>
        <cdr:cNvPr id="130049" name="Text Box 1"/>
        <cdr:cNvSpPr txBox="1">
          <a:spLocks xmlns:a="http://schemas.openxmlformats.org/drawingml/2006/main" noChangeArrowheads="1"/>
        </cdr:cNvSpPr>
      </cdr:nvSpPr>
      <cdr:spPr bwMode="auto">
        <a:xfrm xmlns:a="http://schemas.openxmlformats.org/drawingml/2006/main">
          <a:off x="0" y="5615490"/>
          <a:ext cx="1407452" cy="2218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11A.</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cdr:x>
      <cdr:y>0.95925</cdr:y>
    </cdr:from>
    <cdr:to>
      <cdr:x>0.19875</cdr:x>
      <cdr:y>1</cdr:y>
    </cdr:to>
    <cdr:sp macro="" textlink="">
      <cdr:nvSpPr>
        <cdr:cNvPr id="131074" name="Text Box 2"/>
        <cdr:cNvSpPr txBox="1">
          <a:spLocks xmlns:a="http://schemas.openxmlformats.org/drawingml/2006/main" noChangeArrowheads="1"/>
        </cdr:cNvSpPr>
      </cdr:nvSpPr>
      <cdr:spPr bwMode="auto">
        <a:xfrm xmlns:a="http://schemas.openxmlformats.org/drawingml/2006/main">
          <a:off x="0" y="5600893"/>
          <a:ext cx="1705677" cy="2379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11A.</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8629650"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0.00325</cdr:x>
      <cdr:y>0.963</cdr:y>
    </cdr:from>
    <cdr:to>
      <cdr:x>0.19575</cdr:x>
      <cdr:y>0.99325</cdr:y>
    </cdr:to>
    <cdr:sp macro="" textlink="">
      <cdr:nvSpPr>
        <cdr:cNvPr id="24610" name="Text Box 1"/>
        <cdr:cNvSpPr txBox="1">
          <a:spLocks xmlns:a="http://schemas.openxmlformats.org/drawingml/2006/main" noChangeArrowheads="1"/>
        </cdr:cNvSpPr>
      </cdr:nvSpPr>
      <cdr:spPr bwMode="auto">
        <a:xfrm xmlns:a="http://schemas.openxmlformats.org/drawingml/2006/main">
          <a:off x="28046" y="5411819"/>
          <a:ext cx="1661208" cy="1699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4 and Table 11A.</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0.27225</cdr:x>
      <cdr:y>0.447</cdr:y>
    </cdr:from>
    <cdr:to>
      <cdr:x>0.377</cdr:x>
      <cdr:y>0.51125</cdr:y>
    </cdr:to>
    <cdr:sp macro="" textlink="">
      <cdr:nvSpPr>
        <cdr:cNvPr id="79873" name="Text Box 1"/>
        <cdr:cNvSpPr txBox="1">
          <a:spLocks xmlns:a="http://schemas.openxmlformats.org/drawingml/2006/main" noChangeArrowheads="1"/>
        </cdr:cNvSpPr>
      </cdr:nvSpPr>
      <cdr:spPr bwMode="auto">
        <a:xfrm xmlns:a="http://schemas.openxmlformats.org/drawingml/2006/main">
          <a:off x="2336456" y="2609955"/>
          <a:ext cx="898967" cy="3751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cdr:x>
      <cdr:y>0.9465</cdr:y>
    </cdr:from>
    <cdr:to>
      <cdr:x>0.253</cdr:x>
      <cdr:y>1</cdr:y>
    </cdr:to>
    <cdr:sp macro="" textlink="">
      <cdr:nvSpPr>
        <cdr:cNvPr id="79876" name="Rectangle 4"/>
        <cdr:cNvSpPr>
          <a:spLocks xmlns:a="http://schemas.openxmlformats.org/drawingml/2006/main" noChangeArrowheads="1"/>
        </cdr:cNvSpPr>
      </cdr:nvSpPr>
      <cdr:spPr bwMode="auto">
        <a:xfrm xmlns:a="http://schemas.openxmlformats.org/drawingml/2006/main">
          <a:off x="0" y="5526448"/>
          <a:ext cx="2171252" cy="31237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5A</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0.95375</cdr:y>
    </cdr:from>
    <cdr:to>
      <cdr:x>0.3015</cdr:x>
      <cdr:y>1</cdr:y>
    </cdr:to>
    <cdr:sp macro="" textlink="">
      <cdr:nvSpPr>
        <cdr:cNvPr id="5121" name="Text Box 1"/>
        <cdr:cNvSpPr txBox="1">
          <a:spLocks xmlns:a="http://schemas.openxmlformats.org/drawingml/2006/main" noChangeArrowheads="1"/>
        </cdr:cNvSpPr>
      </cdr:nvSpPr>
      <cdr:spPr bwMode="auto">
        <a:xfrm xmlns:a="http://schemas.openxmlformats.org/drawingml/2006/main">
          <a:off x="0" y="5359837"/>
          <a:ext cx="2777019" cy="2599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Tables 4 and 11A.</a:t>
          </a:r>
        </a:p>
        <a:p xmlns:a="http://schemas.openxmlformats.org/drawingml/2006/main">
          <a:pPr algn="l" rtl="0">
            <a:defRPr sz="1000"/>
          </a:pPr>
          <a:endParaRPr lang="en-US" sz="1000" b="0" i="0" strike="noStrike">
            <a:solidFill>
              <a:srgbClr val="000000"/>
            </a:solidFill>
            <a:latin typeface="Times New Roman"/>
            <a:cs typeface="Times New Roman"/>
          </a:endParaRPr>
        </a:p>
      </cdr:txBody>
    </cdr:sp>
  </cdr:relSizeAnchor>
  <cdr:relSizeAnchor xmlns:cdr="http://schemas.openxmlformats.org/drawingml/2006/chartDrawing">
    <cdr:from>
      <cdr:x>0.6275</cdr:x>
      <cdr:y>0.94125</cdr:y>
    </cdr:from>
    <cdr:to>
      <cdr:x>0.96925</cdr:x>
      <cdr:y>1</cdr:y>
    </cdr:to>
    <cdr:sp macro="" textlink="">
      <cdr:nvSpPr>
        <cdr:cNvPr id="5122" name="Text Box 2"/>
        <cdr:cNvSpPr txBox="1">
          <a:spLocks xmlns:a="http://schemas.openxmlformats.org/drawingml/2006/main" noChangeArrowheads="1"/>
        </cdr:cNvSpPr>
      </cdr:nvSpPr>
      <cdr:spPr bwMode="auto">
        <a:xfrm xmlns:a="http://schemas.openxmlformats.org/drawingml/2006/main">
          <a:off x="5779699" y="5289590"/>
          <a:ext cx="3147748" cy="3301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Trend Output per Worker Growth Rate, 1987-2005 = 1.3 per cent per year</a:t>
          </a: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cdr:x>
      <cdr:y>0.961</cdr:y>
    </cdr:from>
    <cdr:to>
      <cdr:x>0.17475</cdr:x>
      <cdr:y>1</cdr:y>
    </cdr:to>
    <cdr:sp macro="" textlink="">
      <cdr:nvSpPr>
        <cdr:cNvPr id="145409" name="Text Box 1"/>
        <cdr:cNvSpPr txBox="1">
          <a:spLocks xmlns:a="http://schemas.openxmlformats.org/drawingml/2006/main" noChangeArrowheads="1"/>
        </cdr:cNvSpPr>
      </cdr:nvSpPr>
      <cdr:spPr bwMode="auto">
        <a:xfrm xmlns:a="http://schemas.openxmlformats.org/drawingml/2006/main">
          <a:off x="0" y="5611111"/>
          <a:ext cx="1499709" cy="22771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Tables 3B and 11C.</a:t>
          </a: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cdr:x>
      <cdr:y>0.9475</cdr:y>
    </cdr:from>
    <cdr:to>
      <cdr:x>0.199</cdr:x>
      <cdr:y>0.99875</cdr:y>
    </cdr:to>
    <cdr:sp macro="" textlink="">
      <cdr:nvSpPr>
        <cdr:cNvPr id="146433" name="Text Box 1"/>
        <cdr:cNvSpPr txBox="1">
          <a:spLocks xmlns:a="http://schemas.openxmlformats.org/drawingml/2006/main" noChangeArrowheads="1"/>
        </cdr:cNvSpPr>
      </cdr:nvSpPr>
      <cdr:spPr bwMode="auto">
        <a:xfrm xmlns:a="http://schemas.openxmlformats.org/drawingml/2006/main">
          <a:off x="0" y="5532287"/>
          <a:ext cx="1707823" cy="2992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11C. </a:t>
          </a: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0.01225</cdr:x>
      <cdr:y>0.97925</cdr:y>
    </cdr:from>
    <cdr:to>
      <cdr:x>0.022</cdr:x>
      <cdr:y>0.996</cdr:y>
    </cdr:to>
    <cdr:sp macro="" textlink="">
      <cdr:nvSpPr>
        <cdr:cNvPr id="147457" name="Text Box 1"/>
        <cdr:cNvSpPr txBox="1">
          <a:spLocks xmlns:a="http://schemas.openxmlformats.org/drawingml/2006/main" noChangeArrowheads="1"/>
        </cdr:cNvSpPr>
      </cdr:nvSpPr>
      <cdr:spPr bwMode="auto">
        <a:xfrm xmlns:a="http://schemas.openxmlformats.org/drawingml/2006/main">
          <a:off x="105130" y="5717669"/>
          <a:ext cx="83675" cy="9780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0.01225</cdr:x>
      <cdr:y>0.95875</cdr:y>
    </cdr:from>
    <cdr:to>
      <cdr:x>0.18325</cdr:x>
      <cdr:y>0.996</cdr:y>
    </cdr:to>
    <cdr:sp macro="" textlink="">
      <cdr:nvSpPr>
        <cdr:cNvPr id="147458" name="Text Box 2"/>
        <cdr:cNvSpPr txBox="1">
          <a:spLocks xmlns:a="http://schemas.openxmlformats.org/drawingml/2006/main" noChangeArrowheads="1"/>
        </cdr:cNvSpPr>
      </cdr:nvSpPr>
      <cdr:spPr bwMode="auto">
        <a:xfrm xmlns:a="http://schemas.openxmlformats.org/drawingml/2006/main">
          <a:off x="105130" y="5597973"/>
          <a:ext cx="1467526" cy="2174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Source: Table 4G</a:t>
          </a:r>
        </a:p>
      </cdr:txBody>
    </cdr:sp>
  </cdr:relSizeAnchor>
  <cdr:relSizeAnchor xmlns:cdr="http://schemas.openxmlformats.org/drawingml/2006/chartDrawing">
    <cdr:from>
      <cdr:x>0.35</cdr:x>
      <cdr:y>0.95875</cdr:y>
    </cdr:from>
    <cdr:to>
      <cdr:x>1</cdr:x>
      <cdr:y>1</cdr:y>
    </cdr:to>
    <cdr:sp macro="" textlink="">
      <cdr:nvSpPr>
        <cdr:cNvPr id="147459" name="Text Box 3"/>
        <cdr:cNvSpPr txBox="1">
          <a:spLocks xmlns:a="http://schemas.openxmlformats.org/drawingml/2006/main" noChangeArrowheads="1"/>
        </cdr:cNvSpPr>
      </cdr:nvSpPr>
      <cdr:spPr bwMode="auto">
        <a:xfrm xmlns:a="http://schemas.openxmlformats.org/drawingml/2006/main">
          <a:off x="3003709" y="5597973"/>
          <a:ext cx="5578316" cy="2408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900" b="0" i="0" strike="noStrike">
              <a:solidFill>
                <a:srgbClr val="000000"/>
              </a:solidFill>
              <a:latin typeface="Times New Roman"/>
              <a:cs typeface="Times New Roman"/>
            </a:rPr>
            <a:t>Note: For every year, the number and set of provinces that gain workers and provinces that lose workers is different.</a:t>
          </a: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cdr:x>
      <cdr:y>0.95075</cdr:y>
    </cdr:from>
    <cdr:to>
      <cdr:x>0.15575</cdr:x>
      <cdr:y>0.98875</cdr:y>
    </cdr:to>
    <cdr:sp macro="" textlink="">
      <cdr:nvSpPr>
        <cdr:cNvPr id="148481" name="Text Box 1"/>
        <cdr:cNvSpPr txBox="1">
          <a:spLocks xmlns:a="http://schemas.openxmlformats.org/drawingml/2006/main" noChangeArrowheads="1"/>
        </cdr:cNvSpPr>
      </cdr:nvSpPr>
      <cdr:spPr bwMode="auto">
        <a:xfrm xmlns:a="http://schemas.openxmlformats.org/drawingml/2006/main">
          <a:off x="0" y="5551263"/>
          <a:ext cx="1336650" cy="2218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11D.</a:t>
          </a: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cdr:x>
      <cdr:y>0.95725</cdr:y>
    </cdr:from>
    <cdr:to>
      <cdr:x>0.18375</cdr:x>
      <cdr:y>1</cdr:y>
    </cdr:to>
    <cdr:sp macro="" textlink="">
      <cdr:nvSpPr>
        <cdr:cNvPr id="149505" name="Text Box 1"/>
        <cdr:cNvSpPr txBox="1">
          <a:spLocks xmlns:a="http://schemas.openxmlformats.org/drawingml/2006/main" noChangeArrowheads="1"/>
        </cdr:cNvSpPr>
      </cdr:nvSpPr>
      <cdr:spPr bwMode="auto">
        <a:xfrm xmlns:a="http://schemas.openxmlformats.org/drawingml/2006/main">
          <a:off x="0" y="5589215"/>
          <a:ext cx="1576947" cy="2496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11D.</a:t>
          </a: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cdr:x>
      <cdr:y>0.96475</cdr:y>
    </cdr:from>
    <cdr:to>
      <cdr:x>0.28475</cdr:x>
      <cdr:y>1</cdr:y>
    </cdr:to>
    <cdr:sp macro="" textlink="">
      <cdr:nvSpPr>
        <cdr:cNvPr id="150529" name="Text Box 1"/>
        <cdr:cNvSpPr txBox="1">
          <a:spLocks xmlns:a="http://schemas.openxmlformats.org/drawingml/2006/main" noChangeArrowheads="1"/>
        </cdr:cNvSpPr>
      </cdr:nvSpPr>
      <cdr:spPr bwMode="auto">
        <a:xfrm xmlns:a="http://schemas.openxmlformats.org/drawingml/2006/main">
          <a:off x="0" y="5421654"/>
          <a:ext cx="2622740" cy="1980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4D and Table 11D.</a:t>
          </a: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cdr:x>
      <cdr:y>0.95375</cdr:y>
    </cdr:from>
    <cdr:to>
      <cdr:x>0.3015</cdr:x>
      <cdr:y>1</cdr:y>
    </cdr:to>
    <cdr:sp macro="" textlink="">
      <cdr:nvSpPr>
        <cdr:cNvPr id="5121" name="Text Box 1"/>
        <cdr:cNvSpPr txBox="1">
          <a:spLocks xmlns:a="http://schemas.openxmlformats.org/drawingml/2006/main" noChangeArrowheads="1"/>
        </cdr:cNvSpPr>
      </cdr:nvSpPr>
      <cdr:spPr bwMode="auto">
        <a:xfrm xmlns:a="http://schemas.openxmlformats.org/drawingml/2006/main">
          <a:off x="0" y="5359837"/>
          <a:ext cx="2777019" cy="2599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Tables 4D and 11D.</a:t>
          </a:r>
        </a:p>
        <a:p xmlns:a="http://schemas.openxmlformats.org/drawingml/2006/main">
          <a:pPr algn="l" rtl="0">
            <a:defRPr sz="1000"/>
          </a:pPr>
          <a:endParaRPr lang="en-US" sz="1000" b="0" i="0" strike="noStrike">
            <a:solidFill>
              <a:srgbClr val="000000"/>
            </a:solidFill>
            <a:latin typeface="Times New Roman"/>
            <a:cs typeface="Times New Roman"/>
          </a:endParaRPr>
        </a:p>
      </cdr:txBody>
    </cdr:sp>
  </cdr:relSizeAnchor>
  <cdr:relSizeAnchor xmlns:cdr="http://schemas.openxmlformats.org/drawingml/2006/chartDrawing">
    <cdr:from>
      <cdr:x>0.6275</cdr:x>
      <cdr:y>0.94125</cdr:y>
    </cdr:from>
    <cdr:to>
      <cdr:x>0.96925</cdr:x>
      <cdr:y>1</cdr:y>
    </cdr:to>
    <cdr:sp macro="" textlink="">
      <cdr:nvSpPr>
        <cdr:cNvPr id="5122" name="Text Box 2"/>
        <cdr:cNvSpPr txBox="1">
          <a:spLocks xmlns:a="http://schemas.openxmlformats.org/drawingml/2006/main" noChangeArrowheads="1"/>
        </cdr:cNvSpPr>
      </cdr:nvSpPr>
      <cdr:spPr bwMode="auto">
        <a:xfrm xmlns:a="http://schemas.openxmlformats.org/drawingml/2006/main">
          <a:off x="5779699" y="5289590"/>
          <a:ext cx="3147748" cy="3301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Trend Output per Worker Growth Rate, 1987-2005 = 1.3 per cent per year</a:t>
          </a: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0.005</cdr:x>
      <cdr:y>0.07125</cdr:y>
    </cdr:from>
    <cdr:to>
      <cdr:x>0.2235</cdr:x>
      <cdr:y>0.13</cdr:y>
    </cdr:to>
    <cdr:sp macro="" textlink="">
      <cdr:nvSpPr>
        <cdr:cNvPr id="62465" name="Text Box 1"/>
        <cdr:cNvSpPr txBox="1">
          <a:spLocks xmlns:a="http://schemas.openxmlformats.org/drawingml/2006/main" noChangeArrowheads="1"/>
        </cdr:cNvSpPr>
      </cdr:nvSpPr>
      <cdr:spPr bwMode="auto">
        <a:xfrm xmlns:a="http://schemas.openxmlformats.org/drawingml/2006/main">
          <a:off x="42910" y="416016"/>
          <a:ext cx="1875173" cy="3430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US" sz="1150" b="0" i="0" strike="noStrike">
              <a:solidFill>
                <a:srgbClr val="000000"/>
              </a:solidFill>
              <a:latin typeface="Times New Roman"/>
              <a:cs typeface="Times New Roman"/>
            </a:rPr>
            <a:t>Per 100 person</a:t>
          </a:r>
        </a:p>
      </cdr:txBody>
    </cdr:sp>
  </cdr:relSizeAnchor>
  <cdr:relSizeAnchor xmlns:cdr="http://schemas.openxmlformats.org/drawingml/2006/chartDrawing">
    <cdr:from>
      <cdr:x>0</cdr:x>
      <cdr:y>0.9685</cdr:y>
    </cdr:from>
    <cdr:to>
      <cdr:x>0.75525</cdr:x>
      <cdr:y>1</cdr:y>
    </cdr:to>
    <cdr:sp macro="" textlink="">
      <cdr:nvSpPr>
        <cdr:cNvPr id="62466" name="Text Box 2"/>
        <cdr:cNvSpPr txBox="1">
          <a:spLocks xmlns:a="http://schemas.openxmlformats.org/drawingml/2006/main" noChangeArrowheads="1"/>
        </cdr:cNvSpPr>
      </cdr:nvSpPr>
      <cdr:spPr bwMode="auto">
        <a:xfrm xmlns:a="http://schemas.openxmlformats.org/drawingml/2006/main">
          <a:off x="0" y="5654902"/>
          <a:ext cx="6481574" cy="1839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US" sz="1150" b="0" i="0" strike="noStrike">
              <a:solidFill>
                <a:srgbClr val="000000"/>
              </a:solidFill>
              <a:latin typeface="Times New Roman"/>
              <a:cs typeface="Times New Roman"/>
            </a:rPr>
            <a:t>Source: Statistics Canada, Population Estimates Program.</a:t>
          </a: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0.02375</cdr:x>
      <cdr:y>0.05025</cdr:y>
    </cdr:from>
    <cdr:to>
      <cdr:x>0.06</cdr:x>
      <cdr:y>0.1165</cdr:y>
    </cdr:to>
    <cdr:sp macro="" textlink="">
      <cdr:nvSpPr>
        <cdr:cNvPr id="37889" name="Text Box 1"/>
        <cdr:cNvSpPr txBox="1">
          <a:spLocks xmlns:a="http://schemas.openxmlformats.org/drawingml/2006/main" noChangeArrowheads="1"/>
        </cdr:cNvSpPr>
      </cdr:nvSpPr>
      <cdr:spPr bwMode="auto">
        <a:xfrm xmlns:a="http://schemas.openxmlformats.org/drawingml/2006/main">
          <a:off x="203823" y="293401"/>
          <a:ext cx="311099" cy="3868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a:t>
          </a:r>
        </a:p>
      </cdr:txBody>
    </cdr:sp>
  </cdr:relSizeAnchor>
  <cdr:relSizeAnchor xmlns:cdr="http://schemas.openxmlformats.org/drawingml/2006/chartDrawing">
    <cdr:from>
      <cdr:x>0</cdr:x>
      <cdr:y>0.96625</cdr:y>
    </cdr:from>
    <cdr:to>
      <cdr:x>0.132</cdr:x>
      <cdr:y>1</cdr:y>
    </cdr:to>
    <cdr:sp macro="" textlink="">
      <cdr:nvSpPr>
        <cdr:cNvPr id="37890" name="Text Box 2"/>
        <cdr:cNvSpPr txBox="1">
          <a:spLocks xmlns:a="http://schemas.openxmlformats.org/drawingml/2006/main" noChangeArrowheads="1"/>
        </cdr:cNvSpPr>
      </cdr:nvSpPr>
      <cdr:spPr bwMode="auto">
        <a:xfrm xmlns:a="http://schemas.openxmlformats.org/drawingml/2006/main">
          <a:off x="0" y="5641765"/>
          <a:ext cx="1132827" cy="1970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11A.</a:t>
          </a:r>
        </a:p>
      </cdr:txBody>
    </cdr:sp>
  </cdr:relSizeAnchor>
</c:userShapes>
</file>

<file path=xl/drawings/drawing4.xml><?xml version="1.0" encoding="utf-8"?>
<c:userShapes xmlns:c="http://schemas.openxmlformats.org/drawingml/2006/chart">
  <cdr:relSizeAnchor xmlns:cdr="http://schemas.openxmlformats.org/drawingml/2006/chartDrawing">
    <cdr:from>
      <cdr:x>0.3433</cdr:x>
      <cdr:y>0.44142</cdr:y>
    </cdr:from>
    <cdr:to>
      <cdr:x>0.50142</cdr:x>
      <cdr:y>0.5795</cdr:y>
    </cdr:to>
    <cdr:sp macro="" textlink="">
      <cdr:nvSpPr>
        <cdr:cNvPr id="3" name="TextBox 2"/>
        <cdr:cNvSpPr txBox="1"/>
      </cdr:nvSpPr>
      <cdr:spPr>
        <a:xfrm xmlns:a="http://schemas.openxmlformats.org/drawingml/2006/main">
          <a:off x="2942981" y="2576635"/>
          <a:ext cx="1355481" cy="80596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CA"/>
        </a:p>
      </cdr:txBody>
    </cdr:sp>
  </cdr:relSizeAnchor>
  <cdr:relSizeAnchor xmlns:cdr="http://schemas.openxmlformats.org/drawingml/2006/chartDrawing">
    <cdr:from>
      <cdr:x>0.03475</cdr:x>
      <cdr:y>0.8845</cdr:y>
    </cdr:from>
    <cdr:to>
      <cdr:x>0.33475</cdr:x>
      <cdr:y>0.9445</cdr:y>
    </cdr:to>
    <cdr:sp macro="" textlink="">
      <cdr:nvSpPr>
        <cdr:cNvPr id="78854" name="TextBox 3"/>
        <cdr:cNvSpPr txBox="1">
          <a:spLocks xmlns:a="http://schemas.openxmlformats.org/drawingml/2006/main" noChangeArrowheads="1"/>
        </cdr:cNvSpPr>
      </cdr:nvSpPr>
      <cdr:spPr bwMode="auto">
        <a:xfrm xmlns:a="http://schemas.openxmlformats.org/drawingml/2006/main">
          <a:off x="297894" y="5156016"/>
          <a:ext cx="2571750" cy="3497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l" rtl="0">
            <a:defRPr sz="1000"/>
          </a:pPr>
          <a:r>
            <a:rPr lang="en-US" sz="1200" b="0" i="0" strike="noStrike">
              <a:solidFill>
                <a:srgbClr val="000000"/>
              </a:solidFill>
              <a:latin typeface="Times New Roman"/>
              <a:cs typeface="Times New Roman"/>
            </a:rPr>
            <a:t>Source: Table 5A</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0.9585</cdr:y>
    </cdr:from>
    <cdr:to>
      <cdr:x>0.1745</cdr:x>
      <cdr:y>0.9975</cdr:y>
    </cdr:to>
    <cdr:sp macro="" textlink="">
      <cdr:nvSpPr>
        <cdr:cNvPr id="128001" name="Text Box 1"/>
        <cdr:cNvSpPr txBox="1">
          <a:spLocks xmlns:a="http://schemas.openxmlformats.org/drawingml/2006/main" noChangeArrowheads="1"/>
        </cdr:cNvSpPr>
      </cdr:nvSpPr>
      <cdr:spPr bwMode="auto">
        <a:xfrm xmlns:a="http://schemas.openxmlformats.org/drawingml/2006/main">
          <a:off x="0" y="5596514"/>
          <a:ext cx="1497563" cy="22771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Tables 3 and 11.</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0.9565</cdr:y>
    </cdr:from>
    <cdr:to>
      <cdr:x>0.199</cdr:x>
      <cdr:y>0.994</cdr:y>
    </cdr:to>
    <cdr:sp macro="" textlink="">
      <cdr:nvSpPr>
        <cdr:cNvPr id="129025" name="Text Box 1"/>
        <cdr:cNvSpPr txBox="1">
          <a:spLocks xmlns:a="http://schemas.openxmlformats.org/drawingml/2006/main" noChangeArrowheads="1"/>
        </cdr:cNvSpPr>
      </cdr:nvSpPr>
      <cdr:spPr bwMode="auto">
        <a:xfrm xmlns:a="http://schemas.openxmlformats.org/drawingml/2006/main">
          <a:off x="0" y="5631547"/>
          <a:ext cx="1707823" cy="1795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Times New Roman"/>
              <a:cs typeface="Times New Roman"/>
            </a:rPr>
            <a:t>Source: Table 11. </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LS\ShareDocs\NWB\POp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our-c36dd1b81e\jf\Documents%20and%20Settings\HP_Owner\Local%20Settings\Temporary%20Internet%20Files\Content.IE5\CVJNQ8TD\Migrataion%20nominal%20final%202__titles%20need%20a%20ch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ur-c36dd1b81e\jf\Documents%20and%20Settings\csls\Desktop\LMI\LMI-AnnualForum-Feb12-14,2007\LMI-AnnualForum-Feb%201,%2020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1"/>
      <sheetName val="chart 3 table"/>
      <sheetName val="N2"/>
      <sheetName val="N3"/>
      <sheetName val="N4"/>
      <sheetName val="N4A"/>
      <sheetName val="N4B"/>
      <sheetName val="table 5 chart"/>
      <sheetName val="N4C"/>
      <sheetName val="N5"/>
      <sheetName val="N5A"/>
      <sheetName val="N5B"/>
      <sheetName val="N6"/>
      <sheetName val="N6A"/>
      <sheetName val="N6B"/>
      <sheetName val="N7"/>
      <sheetName val="N8"/>
      <sheetName val="N8A"/>
      <sheetName val="N8B"/>
      <sheetName val="N9"/>
      <sheetName val="9A"/>
      <sheetName val="Sheet2"/>
      <sheetName val="chart from table 11"/>
      <sheetName val="N10"/>
      <sheetName val="N11"/>
      <sheetName val="N11A"/>
      <sheetName val="N11B"/>
      <sheetName val="N12"/>
      <sheetName val="N12A"/>
      <sheetName val="N12B"/>
      <sheetName val="Summary Table 3 and 4"/>
      <sheetName val="Chart_11"/>
      <sheetName val="Chart_12"/>
      <sheetName val="Chart_13"/>
      <sheetName val="Chart_14"/>
      <sheetName val="Chart_15"/>
      <sheetName val="Chart_16"/>
      <sheetName val="Chart_17"/>
      <sheetName val="Chart_18"/>
      <sheetName val="Chart_19"/>
      <sheetName val="Chart_20"/>
      <sheetName val="Sheet1"/>
      <sheetName val="Sheet3"/>
      <sheetName val="additional Chart"/>
      <sheetName val="14"/>
      <sheetName val="15"/>
      <sheetName val="16"/>
    </sheetNames>
    <sheetDataSet>
      <sheetData sheetId="0" refreshError="1"/>
      <sheetData sheetId="1" refreshError="1"/>
      <sheetData sheetId="2" refreshError="1"/>
      <sheetData sheetId="3" refreshError="1">
        <row r="4">
          <cell r="B4">
            <v>7763</v>
          </cell>
        </row>
        <row r="5">
          <cell r="S5" t="str">
            <v>Nominal Output Growth</v>
          </cell>
          <cell r="T5" t="str">
            <v>Contribution of Migration to Nominal Output Growth</v>
          </cell>
        </row>
        <row r="6">
          <cell r="R6">
            <v>1988</v>
          </cell>
          <cell r="S6">
            <v>9.661122044590627</v>
          </cell>
          <cell r="T6">
            <v>1.7556114429904568E-2</v>
          </cell>
        </row>
        <row r="7">
          <cell r="R7">
            <v>1989</v>
          </cell>
          <cell r="S7">
            <v>7.280352831849271</v>
          </cell>
          <cell r="T7">
            <v>1.6370763106775831E-2</v>
          </cell>
        </row>
        <row r="8">
          <cell r="R8">
            <v>1990</v>
          </cell>
          <cell r="S8">
            <v>3.3782483156881682</v>
          </cell>
          <cell r="T8">
            <v>1.174315418476532E-2</v>
          </cell>
        </row>
        <row r="9">
          <cell r="R9">
            <v>1991</v>
          </cell>
          <cell r="S9">
            <v>0.81929056884834495</v>
          </cell>
          <cell r="T9">
            <v>9.8383996698548498E-3</v>
          </cell>
        </row>
        <row r="10">
          <cell r="R10">
            <v>1992</v>
          </cell>
          <cell r="S10">
            <v>2.197655619024161</v>
          </cell>
          <cell r="T10">
            <v>1.0245327696859922E-2</v>
          </cell>
        </row>
        <row r="11">
          <cell r="R11">
            <v>1993</v>
          </cell>
          <cell r="S11">
            <v>3.8459883537477424</v>
          </cell>
          <cell r="T11">
            <v>1.0483930981589614E-2</v>
          </cell>
        </row>
        <row r="12">
          <cell r="R12">
            <v>1994</v>
          </cell>
          <cell r="S12">
            <v>6.0136595606565919</v>
          </cell>
          <cell r="T12">
            <v>1.5636563763355212E-2</v>
          </cell>
        </row>
        <row r="13">
          <cell r="R13">
            <v>1995</v>
          </cell>
          <cell r="S13">
            <v>5.1334330411581419</v>
          </cell>
          <cell r="T13">
            <v>2.0150972133583991E-2</v>
          </cell>
        </row>
        <row r="14">
          <cell r="R14">
            <v>1996</v>
          </cell>
          <cell r="S14">
            <v>3.2506422100203309</v>
          </cell>
          <cell r="T14">
            <v>3.3552510286992618E-2</v>
          </cell>
        </row>
        <row r="15">
          <cell r="R15">
            <v>1997</v>
          </cell>
          <cell r="S15">
            <v>5.4876855922449437</v>
          </cell>
          <cell r="T15">
            <v>6.1434087648233021E-2</v>
          </cell>
        </row>
        <row r="16">
          <cell r="R16">
            <v>1998</v>
          </cell>
          <cell r="S16">
            <v>3.6747882380380759</v>
          </cell>
          <cell r="T16">
            <v>6.0989739910017465E-2</v>
          </cell>
        </row>
        <row r="17">
          <cell r="R17">
            <v>1999</v>
          </cell>
          <cell r="S17">
            <v>7.3617753507880508</v>
          </cell>
          <cell r="T17">
            <v>3.688764646909494E-2</v>
          </cell>
        </row>
        <row r="18">
          <cell r="R18">
            <v>2000</v>
          </cell>
          <cell r="S18">
            <v>9.5798192201505259</v>
          </cell>
          <cell r="T18">
            <v>5.7260579027323996E-2</v>
          </cell>
        </row>
        <row r="19">
          <cell r="R19">
            <v>2001</v>
          </cell>
          <cell r="S19">
            <v>2.8826403541665542</v>
          </cell>
          <cell r="T19">
            <v>5.0736115148813529E-2</v>
          </cell>
        </row>
        <row r="20">
          <cell r="R20">
            <v>2002</v>
          </cell>
          <cell r="S20">
            <v>4.0551579821586046</v>
          </cell>
          <cell r="T20">
            <v>2.8805050692195612E-2</v>
          </cell>
        </row>
        <row r="21">
          <cell r="R21">
            <v>2003</v>
          </cell>
          <cell r="S21">
            <v>5.2067367973462666</v>
          </cell>
          <cell r="T21">
            <v>1.5828968677406262E-2</v>
          </cell>
        </row>
        <row r="22">
          <cell r="R22">
            <v>2004</v>
          </cell>
          <cell r="S22">
            <v>6.3476511545663783</v>
          </cell>
          <cell r="T22">
            <v>3.3610004063522214E-2</v>
          </cell>
        </row>
        <row r="23">
          <cell r="R23">
            <v>2005</v>
          </cell>
          <cell r="S23">
            <v>6.2772474312068027</v>
          </cell>
          <cell r="T23">
            <v>0.10697884601175776</v>
          </cell>
        </row>
        <row r="24">
          <cell r="R24">
            <v>2006</v>
          </cell>
          <cell r="S24">
            <v>4.9615657997904208</v>
          </cell>
          <cell r="T24">
            <v>0.13728048935431592</v>
          </cell>
        </row>
      </sheetData>
      <sheetData sheetId="4" refreshError="1">
        <row r="4">
          <cell r="A4">
            <v>1987</v>
          </cell>
          <cell r="X4">
            <v>0.11514294680423022</v>
          </cell>
        </row>
        <row r="5">
          <cell r="A5">
            <v>1988</v>
          </cell>
          <cell r="T5">
            <v>6.4117374406697456</v>
          </cell>
          <cell r="X5">
            <v>0.4306692859224267</v>
          </cell>
        </row>
        <row r="6">
          <cell r="A6">
            <v>1989</v>
          </cell>
          <cell r="T6">
            <v>4.9145421239801896</v>
          </cell>
          <cell r="X6">
            <v>0.39613215367630616</v>
          </cell>
        </row>
        <row r="7">
          <cell r="A7">
            <v>1990</v>
          </cell>
          <cell r="T7">
            <v>2.6656980346272845</v>
          </cell>
          <cell r="X7">
            <v>0.27611006734002586</v>
          </cell>
        </row>
        <row r="8">
          <cell r="A8">
            <v>1991</v>
          </cell>
          <cell r="T8">
            <v>2.6149582419600343</v>
          </cell>
          <cell r="X8">
            <v>0.16037902882370764</v>
          </cell>
        </row>
        <row r="9">
          <cell r="A9">
            <v>1992</v>
          </cell>
          <cell r="T9">
            <v>3.2131379051003042</v>
          </cell>
          <cell r="X9">
            <v>0.11332739938716581</v>
          </cell>
        </row>
        <row r="10">
          <cell r="A10">
            <v>1993</v>
          </cell>
          <cell r="T10">
            <v>3.3443208339699146</v>
          </cell>
          <cell r="X10">
            <v>9.7339322120662958E-2</v>
          </cell>
        </row>
        <row r="11">
          <cell r="A11">
            <v>1994</v>
          </cell>
          <cell r="T11">
            <v>3.8542077436200963</v>
          </cell>
          <cell r="X11">
            <v>0.11446649196964012</v>
          </cell>
        </row>
        <row r="12">
          <cell r="A12">
            <v>1995</v>
          </cell>
          <cell r="T12">
            <v>3.2617267667442738</v>
          </cell>
          <cell r="X12">
            <v>0.20325785991116549</v>
          </cell>
        </row>
        <row r="13">
          <cell r="A13">
            <v>1996</v>
          </cell>
          <cell r="T13">
            <v>2.2813259748688157</v>
          </cell>
          <cell r="X13">
            <v>0.35356671099744275</v>
          </cell>
        </row>
        <row r="14">
          <cell r="A14">
            <v>1997</v>
          </cell>
          <cell r="T14">
            <v>3.2972729759051624</v>
          </cell>
          <cell r="X14">
            <v>0.81265485990369735</v>
          </cell>
        </row>
        <row r="15">
          <cell r="A15">
            <v>1998</v>
          </cell>
          <cell r="T15">
            <v>1.1637772202125856</v>
          </cell>
          <cell r="X15">
            <v>0.74467184960479615</v>
          </cell>
        </row>
        <row r="16">
          <cell r="A16">
            <v>1999</v>
          </cell>
          <cell r="T16">
            <v>4.6752531066961138</v>
          </cell>
          <cell r="X16">
            <v>0.56715682408562818</v>
          </cell>
        </row>
        <row r="17">
          <cell r="A17">
            <v>2000</v>
          </cell>
          <cell r="T17">
            <v>6.9264559921257449</v>
          </cell>
          <cell r="X17">
            <v>1.0049755875661441</v>
          </cell>
        </row>
        <row r="18">
          <cell r="A18">
            <v>2001</v>
          </cell>
          <cell r="T18">
            <v>1.6298375986528817</v>
          </cell>
          <cell r="X18">
            <v>0.87172977009661556</v>
          </cell>
        </row>
        <row r="19">
          <cell r="A19">
            <v>2002</v>
          </cell>
          <cell r="T19">
            <v>1.5799196776661009</v>
          </cell>
          <cell r="X19">
            <v>0.48236267491619456</v>
          </cell>
        </row>
        <row r="20">
          <cell r="A20">
            <v>2003</v>
          </cell>
          <cell r="T20">
            <v>2.7773347282843144</v>
          </cell>
          <cell r="X20">
            <v>0.31302296856908546</v>
          </cell>
        </row>
        <row r="21">
          <cell r="A21">
            <v>2004</v>
          </cell>
          <cell r="T21">
            <v>4.5157266689478046</v>
          </cell>
          <cell r="X21">
            <v>0.6467243316372</v>
          </cell>
        </row>
        <row r="22">
          <cell r="A22">
            <v>2005</v>
          </cell>
          <cell r="T22">
            <v>4.8135255932673298</v>
          </cell>
          <cell r="X22">
            <v>2.2097046370817486</v>
          </cell>
        </row>
        <row r="23">
          <cell r="A23">
            <v>2006</v>
          </cell>
          <cell r="T23">
            <v>2.9583925621877527</v>
          </cell>
          <cell r="X23">
            <v>2.7595424697827156</v>
          </cell>
        </row>
      </sheetData>
      <sheetData sheetId="5" refreshError="1"/>
      <sheetData sheetId="6" refreshError="1"/>
      <sheetData sheetId="7" refreshError="1"/>
      <sheetData sheetId="8" refreshError="1">
        <row r="3">
          <cell r="J3" t="str">
            <v>Weighted Labour Prod. of Positive Net Migration Provinces</v>
          </cell>
          <cell r="K3" t="str">
            <v>Weighted Prod. of Negative Net Migration Provinces</v>
          </cell>
        </row>
        <row r="4">
          <cell r="I4">
            <v>1987</v>
          </cell>
          <cell r="J4">
            <v>60244.361061349475</v>
          </cell>
          <cell r="K4">
            <v>55584.970957078491</v>
          </cell>
        </row>
        <row r="5">
          <cell r="I5">
            <v>1988</v>
          </cell>
          <cell r="J5">
            <v>62127.312198815242</v>
          </cell>
          <cell r="K5">
            <v>51446.893740665742</v>
          </cell>
        </row>
        <row r="6">
          <cell r="I6">
            <v>1989</v>
          </cell>
          <cell r="J6">
            <v>62512.608838278487</v>
          </cell>
          <cell r="K6">
            <v>52029.086480113343</v>
          </cell>
        </row>
        <row r="7">
          <cell r="I7">
            <v>1990</v>
          </cell>
          <cell r="J7">
            <v>61732.497295669382</v>
          </cell>
          <cell r="K7">
            <v>56027.297797413295</v>
          </cell>
        </row>
        <row r="8">
          <cell r="I8">
            <v>1991</v>
          </cell>
          <cell r="J8">
            <v>61200.26968375803</v>
          </cell>
          <cell r="K8">
            <v>55434.6047069747</v>
          </cell>
        </row>
        <row r="9">
          <cell r="I9">
            <v>1992</v>
          </cell>
          <cell r="J9">
            <v>60804.999975667546</v>
          </cell>
          <cell r="K9">
            <v>56640.873248830976</v>
          </cell>
        </row>
        <row r="10">
          <cell r="I10">
            <v>1993</v>
          </cell>
          <cell r="J10">
            <v>60995.894903699656</v>
          </cell>
          <cell r="K10">
            <v>58110.718681857623</v>
          </cell>
        </row>
        <row r="11">
          <cell r="I11">
            <v>1994</v>
          </cell>
          <cell r="J11">
            <v>60150.327143511931</v>
          </cell>
          <cell r="K11">
            <v>58014.972441963793</v>
          </cell>
        </row>
        <row r="12">
          <cell r="I12">
            <v>1995</v>
          </cell>
          <cell r="J12">
            <v>62456.015657565717</v>
          </cell>
          <cell r="K12">
            <v>56995.797890465088</v>
          </cell>
        </row>
        <row r="13">
          <cell r="I13">
            <v>1996</v>
          </cell>
          <cell r="J13">
            <v>65823.889034435342</v>
          </cell>
          <cell r="K13">
            <v>57608.512111018805</v>
          </cell>
        </row>
        <row r="14">
          <cell r="I14">
            <v>1997</v>
          </cell>
          <cell r="J14">
            <v>72666.431999610242</v>
          </cell>
          <cell r="K14">
            <v>57847.127305279188</v>
          </cell>
        </row>
        <row r="15">
          <cell r="I15">
            <v>1998</v>
          </cell>
          <cell r="J15">
            <v>73538.722782245386</v>
          </cell>
          <cell r="K15">
            <v>60282.339717684168</v>
          </cell>
        </row>
        <row r="16">
          <cell r="I16">
            <v>1999</v>
          </cell>
          <cell r="J16">
            <v>72778.819523745464</v>
          </cell>
          <cell r="K16">
            <v>62455.808233794975</v>
          </cell>
        </row>
        <row r="17">
          <cell r="I17">
            <v>2000</v>
          </cell>
          <cell r="J17">
            <v>75560.14248396756</v>
          </cell>
          <cell r="K17">
            <v>63569.877175196125</v>
          </cell>
        </row>
        <row r="18">
          <cell r="I18">
            <v>2001</v>
          </cell>
          <cell r="J18">
            <v>75671.039896157396</v>
          </cell>
          <cell r="K18">
            <v>63679.544667906848</v>
          </cell>
        </row>
        <row r="19">
          <cell r="I19">
            <v>2002</v>
          </cell>
          <cell r="J19">
            <v>76092.863705264434</v>
          </cell>
          <cell r="K19">
            <v>64957.989529123763</v>
          </cell>
        </row>
        <row r="20">
          <cell r="I20">
            <v>2003</v>
          </cell>
          <cell r="J20">
            <v>74865.810904545462</v>
          </cell>
          <cell r="K20">
            <v>67346.459163782187</v>
          </cell>
        </row>
        <row r="21">
          <cell r="I21">
            <v>2004</v>
          </cell>
          <cell r="J21">
            <v>77743.838934684245</v>
          </cell>
          <cell r="K21">
            <v>68164.218535759093</v>
          </cell>
        </row>
        <row r="22">
          <cell r="I22">
            <v>2005</v>
          </cell>
          <cell r="J22">
            <v>83033.664535978707</v>
          </cell>
          <cell r="K22">
            <v>68890.374936900975</v>
          </cell>
        </row>
        <row r="23">
          <cell r="I23">
            <v>2006</v>
          </cell>
          <cell r="J23">
            <v>84360.368209487569</v>
          </cell>
          <cell r="K23">
            <v>70466.89172258554</v>
          </cell>
        </row>
      </sheetData>
      <sheetData sheetId="9" refreshError="1">
        <row r="4">
          <cell r="N4">
            <v>57126</v>
          </cell>
        </row>
        <row r="5">
          <cell r="N5">
            <v>40639</v>
          </cell>
        </row>
        <row r="6">
          <cell r="N6">
            <v>40592</v>
          </cell>
        </row>
        <row r="7">
          <cell r="N7">
            <v>50066</v>
          </cell>
        </row>
        <row r="8">
          <cell r="N8">
            <v>40831</v>
          </cell>
        </row>
        <row r="9">
          <cell r="N9">
            <v>40511</v>
          </cell>
        </row>
        <row r="10">
          <cell r="N10">
            <v>37336</v>
          </cell>
        </row>
        <row r="11">
          <cell r="N11">
            <v>34532</v>
          </cell>
        </row>
        <row r="12">
          <cell r="N12">
            <v>27751</v>
          </cell>
        </row>
        <row r="13">
          <cell r="N13">
            <v>32428</v>
          </cell>
        </row>
        <row r="14">
          <cell r="N14">
            <v>39770</v>
          </cell>
        </row>
        <row r="15">
          <cell r="N15">
            <v>49833</v>
          </cell>
        </row>
        <row r="16">
          <cell r="N16">
            <v>38132</v>
          </cell>
        </row>
        <row r="17">
          <cell r="N17">
            <v>46619</v>
          </cell>
        </row>
        <row r="18">
          <cell r="N18">
            <v>34906</v>
          </cell>
        </row>
        <row r="19">
          <cell r="N19">
            <v>22622</v>
          </cell>
        </row>
        <row r="20">
          <cell r="N20">
            <v>14835</v>
          </cell>
        </row>
        <row r="21">
          <cell r="N21">
            <v>26216</v>
          </cell>
        </row>
        <row r="22">
          <cell r="N22">
            <v>54404</v>
          </cell>
        </row>
        <row r="23">
          <cell r="N23">
            <v>69740</v>
          </cell>
        </row>
      </sheetData>
      <sheetData sheetId="10" refreshError="1">
        <row r="4">
          <cell r="L4">
            <v>306410</v>
          </cell>
          <cell r="N4">
            <v>1.1620472875614407</v>
          </cell>
        </row>
        <row r="5">
          <cell r="L5">
            <v>311501</v>
          </cell>
          <cell r="N5">
            <v>1.1660988051999079</v>
          </cell>
        </row>
        <row r="6">
          <cell r="L6">
            <v>335707</v>
          </cell>
          <cell r="N6">
            <v>1.2343232360052192</v>
          </cell>
        </row>
        <row r="7">
          <cell r="L7">
            <v>320900</v>
          </cell>
          <cell r="N7">
            <v>1.1622244389034657</v>
          </cell>
        </row>
        <row r="8">
          <cell r="L8">
            <v>304105</v>
          </cell>
          <cell r="N8">
            <v>1.0883609671429548</v>
          </cell>
        </row>
        <row r="9">
          <cell r="L9">
            <v>297868</v>
          </cell>
          <cell r="N9">
            <v>1.0534970504749326</v>
          </cell>
        </row>
        <row r="10">
          <cell r="L10">
            <v>273145</v>
          </cell>
          <cell r="N10">
            <v>0.95546102406728473</v>
          </cell>
        </row>
        <row r="11">
          <cell r="L11">
            <v>276222</v>
          </cell>
          <cell r="N11">
            <v>0.95564810511319587</v>
          </cell>
        </row>
        <row r="12">
          <cell r="L12">
            <v>276100</v>
          </cell>
          <cell r="N12">
            <v>0.94538376571657712</v>
          </cell>
        </row>
        <row r="13">
          <cell r="L13">
            <v>274115</v>
          </cell>
          <cell r="N13">
            <v>0.92883173119474494</v>
          </cell>
        </row>
        <row r="14">
          <cell r="L14">
            <v>280719</v>
          </cell>
          <cell r="N14">
            <v>0.94177007376039812</v>
          </cell>
        </row>
        <row r="15">
          <cell r="L15">
            <v>286380</v>
          </cell>
          <cell r="N15">
            <v>0.95273891979407421</v>
          </cell>
        </row>
        <row r="16">
          <cell r="L16">
            <v>266690</v>
          </cell>
          <cell r="N16">
            <v>0.88000164985873075</v>
          </cell>
        </row>
        <row r="17">
          <cell r="L17">
            <v>280645</v>
          </cell>
          <cell r="N17">
            <v>0.91742189557156661</v>
          </cell>
        </row>
        <row r="18">
          <cell r="L18">
            <v>271371</v>
          </cell>
          <cell r="N18">
            <v>0.877593393402192</v>
          </cell>
        </row>
        <row r="19">
          <cell r="L19">
            <v>271738</v>
          </cell>
          <cell r="N19">
            <v>0.8689436906657928</v>
          </cell>
        </row>
        <row r="20">
          <cell r="L20">
            <v>247230</v>
          </cell>
          <cell r="N20">
            <v>0.78301501923712358</v>
          </cell>
        </row>
        <row r="21">
          <cell r="L21">
            <v>260532</v>
          </cell>
          <cell r="N21">
            <v>0.81707006937531168</v>
          </cell>
        </row>
        <row r="22">
          <cell r="L22">
            <v>304991</v>
          </cell>
          <cell r="N22">
            <v>0.94730334535916061</v>
          </cell>
        </row>
        <row r="23">
          <cell r="L23">
            <v>370791</v>
          </cell>
          <cell r="N23">
            <v>1.1402071205141462</v>
          </cell>
        </row>
      </sheetData>
      <sheetData sheetId="11" refreshError="1"/>
      <sheetData sheetId="12" refreshError="1">
        <row r="4">
          <cell r="N4">
            <v>0.21664799892051456</v>
          </cell>
        </row>
        <row r="5">
          <cell r="N5">
            <v>0.1521314196247173</v>
          </cell>
        </row>
        <row r="6">
          <cell r="N6">
            <v>0.14924815030941818</v>
          </cell>
        </row>
        <row r="7">
          <cell r="N7">
            <v>0.18132729435382022</v>
          </cell>
        </row>
        <row r="8">
          <cell r="N8">
            <v>0.14613000986308675</v>
          </cell>
        </row>
        <row r="9">
          <cell r="N9">
            <v>0.14327896589022654</v>
          </cell>
        </row>
        <row r="10">
          <cell r="N10">
            <v>0.13060130258498651</v>
          </cell>
        </row>
        <row r="11">
          <cell r="N11">
            <v>0.11947071690802645</v>
          </cell>
        </row>
        <row r="12">
          <cell r="N12">
            <v>9.5021169440060602E-2</v>
          </cell>
        </row>
        <row r="13">
          <cell r="N13">
            <v>0.10988145624713419</v>
          </cell>
        </row>
        <row r="14">
          <cell r="N14">
            <v>0.13342237551947331</v>
          </cell>
        </row>
        <row r="15">
          <cell r="N15">
            <v>0.16578615332808891</v>
          </cell>
        </row>
        <row r="16">
          <cell r="N16">
            <v>0.1258248262492524</v>
          </cell>
        </row>
        <row r="17">
          <cell r="N17">
            <v>0.15239641308290142</v>
          </cell>
        </row>
        <row r="18">
          <cell r="N18">
            <v>0.11288337733249651</v>
          </cell>
        </row>
        <row r="19">
          <cell r="N19">
            <v>7.2338959476560383E-2</v>
          </cell>
        </row>
        <row r="20">
          <cell r="N20">
            <v>4.6984701736774374E-2</v>
          </cell>
        </row>
        <row r="21">
          <cell r="N21">
            <v>8.2217573805686728E-2</v>
          </cell>
        </row>
        <row r="22">
          <cell r="N22">
            <v>0.16897905577843209</v>
          </cell>
        </row>
        <row r="23">
          <cell r="N23">
            <v>0.2144551636492163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4">
          <cell r="L4">
            <v>62.787446839681763</v>
          </cell>
          <cell r="N4">
            <v>556395</v>
          </cell>
          <cell r="O4">
            <v>1.1284689265662302E-2</v>
          </cell>
        </row>
        <row r="5">
          <cell r="L5">
            <v>107.11845663291842</v>
          </cell>
          <cell r="N5">
            <v>610149</v>
          </cell>
          <cell r="O5">
            <v>1.7556114429904568E-2</v>
          </cell>
        </row>
        <row r="6">
          <cell r="L6">
            <v>107.15810406802257</v>
          </cell>
          <cell r="N6">
            <v>654570</v>
          </cell>
          <cell r="O6">
            <v>1.6370763106775831E-2</v>
          </cell>
        </row>
        <row r="7">
          <cell r="L7">
            <v>79.463928032095509</v>
          </cell>
          <cell r="N7">
            <v>676683</v>
          </cell>
          <cell r="O7">
            <v>1.174315418476532E-2</v>
          </cell>
        </row>
        <row r="8">
          <cell r="L8">
            <v>67.120218915660644</v>
          </cell>
          <cell r="N8">
            <v>682227</v>
          </cell>
          <cell r="O8">
            <v>9.8383996698548498E-3</v>
          </cell>
        </row>
        <row r="9">
          <cell r="L9">
            <v>71.432473768046748</v>
          </cell>
          <cell r="N9">
            <v>697220</v>
          </cell>
          <cell r="O9">
            <v>1.0245327696859922E-2</v>
          </cell>
        </row>
        <row r="10">
          <cell r="L10">
            <v>75.907329682552358</v>
          </cell>
          <cell r="N10">
            <v>724035</v>
          </cell>
          <cell r="O10">
            <v>1.0483930981589614E-2</v>
          </cell>
        </row>
        <row r="11">
          <cell r="L11">
            <v>120.02251067221141</v>
          </cell>
          <cell r="N11">
            <v>767576</v>
          </cell>
          <cell r="O11">
            <v>1.5636563763355212E-2</v>
          </cell>
        </row>
        <row r="12">
          <cell r="L12">
            <v>162.61411341387475</v>
          </cell>
          <cell r="N12">
            <v>806979</v>
          </cell>
          <cell r="O12">
            <v>2.0150972133583991E-2</v>
          </cell>
        </row>
        <row r="13">
          <cell r="L13">
            <v>279.56320648735402</v>
          </cell>
          <cell r="N13">
            <v>833211</v>
          </cell>
          <cell r="O13">
            <v>3.3552510286992618E-2</v>
          </cell>
        </row>
        <row r="14">
          <cell r="L14">
            <v>539.96569827099688</v>
          </cell>
          <cell r="N14">
            <v>878935</v>
          </cell>
          <cell r="O14">
            <v>6.1434087648233021E-2</v>
          </cell>
        </row>
        <row r="15">
          <cell r="L15">
            <v>555.75924657164853</v>
          </cell>
          <cell r="N15">
            <v>911234</v>
          </cell>
          <cell r="O15">
            <v>6.0989739910017465E-2</v>
          </cell>
        </row>
        <row r="16">
          <cell r="L16">
            <v>360.87811630705556</v>
          </cell>
          <cell r="N16">
            <v>978317</v>
          </cell>
          <cell r="O16">
            <v>3.688764646909494E-2</v>
          </cell>
        </row>
        <row r="17">
          <cell r="L17">
            <v>613.85516619294367</v>
          </cell>
          <cell r="N17">
            <v>1072038</v>
          </cell>
          <cell r="O17">
            <v>5.7260579027323996E-2</v>
          </cell>
        </row>
        <row r="18">
          <cell r="L18">
            <v>559.58941578347549</v>
          </cell>
          <cell r="N18">
            <v>1102941</v>
          </cell>
          <cell r="O18">
            <v>5.0736115148813529E-2</v>
          </cell>
          <cell r="Q18" t="str">
            <v>Ont</v>
          </cell>
          <cell r="R18">
            <v>-1449.6698332966698</v>
          </cell>
        </row>
        <row r="19">
          <cell r="L19">
            <v>330.5860611276006</v>
          </cell>
          <cell r="N19">
            <v>1147667</v>
          </cell>
          <cell r="O19">
            <v>2.8805050692195612E-2</v>
          </cell>
          <cell r="Q19" t="str">
            <v>Que</v>
          </cell>
          <cell r="R19">
            <v>-486.87209317375238</v>
          </cell>
        </row>
        <row r="20">
          <cell r="L20">
            <v>191.122608473799</v>
          </cell>
          <cell r="N20">
            <v>1207423</v>
          </cell>
          <cell r="O20">
            <v>1.5828968677406262E-2</v>
          </cell>
          <cell r="Q20" t="str">
            <v>Man</v>
          </cell>
          <cell r="R20">
            <v>-303.4218858167759</v>
          </cell>
        </row>
        <row r="21">
          <cell r="L21">
            <v>431.5746347783072</v>
          </cell>
          <cell r="N21">
            <v>1284066</v>
          </cell>
          <cell r="O21">
            <v>3.3610004063522214E-2</v>
          </cell>
          <cell r="Q21" t="str">
            <v>Newf</v>
          </cell>
          <cell r="R21">
            <v>-206.94652688584617</v>
          </cell>
        </row>
        <row r="22">
          <cell r="L22">
            <v>1459.9082178686547</v>
          </cell>
          <cell r="N22">
            <v>1364670</v>
          </cell>
          <cell r="O22">
            <v>0.10697884601175776</v>
          </cell>
          <cell r="Q22" t="str">
            <v>Sask</v>
          </cell>
          <cell r="R22">
            <v>-168.99463787774923</v>
          </cell>
        </row>
        <row r="23">
          <cell r="L23">
            <v>1966.3769006084567</v>
          </cell>
          <cell r="N23">
            <v>1432379</v>
          </cell>
          <cell r="O23">
            <v>0.13728048935431592</v>
          </cell>
          <cell r="Q23" t="str">
            <v>NB</v>
          </cell>
          <cell r="R23">
            <v>-138.90085382745295</v>
          </cell>
        </row>
        <row r="24">
          <cell r="Q24" t="str">
            <v>NS</v>
          </cell>
          <cell r="R24">
            <v>-134.37676487510726</v>
          </cell>
        </row>
        <row r="25">
          <cell r="Q25" t="str">
            <v>PEI</v>
          </cell>
          <cell r="R25">
            <v>-6.800619573920911</v>
          </cell>
        </row>
        <row r="26">
          <cell r="Q26" t="str">
            <v>BC</v>
          </cell>
          <cell r="R26">
            <v>238.36413112158527</v>
          </cell>
        </row>
        <row r="27">
          <cell r="Q27" t="str">
            <v>Net Contribution</v>
          </cell>
          <cell r="R27">
            <v>1966.3769006084567</v>
          </cell>
        </row>
        <row r="28">
          <cell r="Q28" t="str">
            <v>Alb</v>
          </cell>
          <cell r="R28">
            <v>4623.9959848141461</v>
          </cell>
        </row>
      </sheetData>
      <sheetData sheetId="25" refreshError="1">
        <row r="5">
          <cell r="B5" t="str">
            <v>Total Output Gains</v>
          </cell>
          <cell r="C5" t="str">
            <v>Output Gains due to Employment Increases</v>
          </cell>
          <cell r="D5" t="str">
            <v xml:space="preserve">Output Gains due to Re-allocation </v>
          </cell>
          <cell r="N5" t="str">
            <v>Output Gains due to Employment Increases</v>
          </cell>
          <cell r="O5" t="str">
            <v>Output Gains due to Re-allocation</v>
          </cell>
        </row>
        <row r="6">
          <cell r="A6">
            <v>1987</v>
          </cell>
          <cell r="B6">
            <v>62.787446839681763</v>
          </cell>
          <cell r="C6">
            <v>40.299915781205513</v>
          </cell>
          <cell r="D6">
            <v>22.48753105847625</v>
          </cell>
          <cell r="E6">
            <v>64.184670359515081</v>
          </cell>
          <cell r="F6">
            <v>35.815329640484912</v>
          </cell>
          <cell r="M6">
            <v>1987</v>
          </cell>
        </row>
        <row r="7">
          <cell r="A7">
            <v>1988</v>
          </cell>
          <cell r="B7">
            <v>107.11845663291842</v>
          </cell>
          <cell r="C7">
            <v>14.882337475723398</v>
          </cell>
          <cell r="D7">
            <v>92.23611915719502</v>
          </cell>
          <cell r="E7">
            <v>13.893345688057579</v>
          </cell>
          <cell r="F7">
            <v>86.106654311942421</v>
          </cell>
          <cell r="M7">
            <v>1988</v>
          </cell>
        </row>
        <row r="8">
          <cell r="A8">
            <v>1989</v>
          </cell>
          <cell r="B8">
            <v>107.15810406802257</v>
          </cell>
          <cell r="C8">
            <v>16.142174345478505</v>
          </cell>
          <cell r="D8">
            <v>91.015929722544058</v>
          </cell>
          <cell r="E8">
            <v>15.063885728354865</v>
          </cell>
          <cell r="F8">
            <v>84.936114271645138</v>
          </cell>
          <cell r="M8">
            <v>1989</v>
          </cell>
        </row>
        <row r="9">
          <cell r="A9">
            <v>1990</v>
          </cell>
          <cell r="B9">
            <v>79.463928032095509</v>
          </cell>
          <cell r="C9">
            <v>13.881313625110179</v>
          </cell>
          <cell r="D9">
            <v>65.582614406985329</v>
          </cell>
          <cell r="E9">
            <v>17.468698022961451</v>
          </cell>
          <cell r="F9">
            <v>82.531301977038552</v>
          </cell>
          <cell r="M9">
            <v>1990</v>
          </cell>
        </row>
        <row r="10">
          <cell r="A10">
            <v>1991</v>
          </cell>
          <cell r="B10">
            <v>67.120218915660644</v>
          </cell>
          <cell r="C10">
            <v>28.714340733765098</v>
          </cell>
          <cell r="D10">
            <v>38.405878181895545</v>
          </cell>
          <cell r="E10">
            <v>42.780463469354693</v>
          </cell>
          <cell r="F10">
            <v>57.219536530645307</v>
          </cell>
          <cell r="M10">
            <v>1991</v>
          </cell>
        </row>
        <row r="11">
          <cell r="A11">
            <v>1992</v>
          </cell>
          <cell r="B11">
            <v>71.432473768046748</v>
          </cell>
          <cell r="C11">
            <v>43.697613837012206</v>
          </cell>
          <cell r="D11">
            <v>27.734859931034542</v>
          </cell>
          <cell r="E11">
            <v>61.173317305103701</v>
          </cell>
          <cell r="F11">
            <v>38.826682694896299</v>
          </cell>
          <cell r="M11">
            <v>1992</v>
          </cell>
        </row>
        <row r="12">
          <cell r="A12">
            <v>1993</v>
          </cell>
          <cell r="B12">
            <v>75.907329682552358</v>
          </cell>
          <cell r="C12">
            <v>51.169072758436485</v>
          </cell>
          <cell r="D12">
            <v>24.738256924115873</v>
          </cell>
          <cell r="E12">
            <v>67.409923353156671</v>
          </cell>
          <cell r="F12">
            <v>32.590076646843329</v>
          </cell>
          <cell r="M12">
            <v>1993</v>
          </cell>
        </row>
        <row r="13">
          <cell r="A13">
            <v>1994</v>
          </cell>
          <cell r="B13">
            <v>120.02251067221141</v>
          </cell>
          <cell r="C13">
            <v>89.182041380047636</v>
          </cell>
          <cell r="D13">
            <v>30.840469292163775</v>
          </cell>
          <cell r="E13">
            <v>74.304429127973407</v>
          </cell>
          <cell r="F13">
            <v>25.6955708720266</v>
          </cell>
          <cell r="M13">
            <v>1994</v>
          </cell>
        </row>
        <row r="14">
          <cell r="A14">
            <v>1995</v>
          </cell>
          <cell r="B14">
            <v>162.61411341387475</v>
          </cell>
          <cell r="C14">
            <v>105.03953063803992</v>
          </cell>
          <cell r="D14">
            <v>57.574582775834827</v>
          </cell>
          <cell r="E14">
            <v>64.594350658051567</v>
          </cell>
          <cell r="F14">
            <v>35.40564934194844</v>
          </cell>
          <cell r="M14">
            <v>1995</v>
          </cell>
        </row>
        <row r="15">
          <cell r="A15">
            <v>1996</v>
          </cell>
          <cell r="B15">
            <v>279.56320648735402</v>
          </cell>
          <cell r="C15">
            <v>176.15676786188948</v>
          </cell>
          <cell r="D15">
            <v>103.40643862546455</v>
          </cell>
          <cell r="E15">
            <v>63.011427746611524</v>
          </cell>
          <cell r="F15">
            <v>36.988572253388469</v>
          </cell>
          <cell r="M15">
            <v>1996</v>
          </cell>
        </row>
        <row r="16">
          <cell r="A16">
            <v>1997</v>
          </cell>
          <cell r="B16">
            <v>539.96569827099688</v>
          </cell>
          <cell r="C16">
            <v>289.24850729045932</v>
          </cell>
          <cell r="D16">
            <v>250.71719098053757</v>
          </cell>
          <cell r="E16">
            <v>53.567941114898723</v>
          </cell>
          <cell r="F16">
            <v>46.432058885101277</v>
          </cell>
          <cell r="M16">
            <v>1997</v>
          </cell>
        </row>
        <row r="17">
          <cell r="A17">
            <v>1998</v>
          </cell>
          <cell r="B17">
            <v>555.75924657164853</v>
          </cell>
          <cell r="C17">
            <v>317.57333483531659</v>
          </cell>
          <cell r="D17">
            <v>238.18591173633195</v>
          </cell>
          <cell r="E17">
            <v>57.142249417234851</v>
          </cell>
          <cell r="F17">
            <v>42.857750582765156</v>
          </cell>
          <cell r="M17">
            <v>1998</v>
          </cell>
        </row>
        <row r="18">
          <cell r="A18">
            <v>1999</v>
          </cell>
          <cell r="B18">
            <v>360.87811630705556</v>
          </cell>
          <cell r="C18">
            <v>166.11622656920483</v>
          </cell>
          <cell r="D18">
            <v>194.76188973785074</v>
          </cell>
          <cell r="E18">
            <v>46.0311166188486</v>
          </cell>
          <cell r="F18">
            <v>53.9688833811514</v>
          </cell>
          <cell r="M18">
            <v>1999</v>
          </cell>
        </row>
        <row r="19">
          <cell r="A19">
            <v>2000</v>
          </cell>
          <cell r="B19">
            <v>613.85516619294367</v>
          </cell>
          <cell r="C19">
            <v>235.68530890746567</v>
          </cell>
          <cell r="D19">
            <v>378.16985728547797</v>
          </cell>
          <cell r="E19">
            <v>38.394286126018578</v>
          </cell>
          <cell r="F19">
            <v>61.605713873981415</v>
          </cell>
          <cell r="M19">
            <v>2000</v>
          </cell>
        </row>
        <row r="20">
          <cell r="A20">
            <v>2001</v>
          </cell>
          <cell r="B20">
            <v>559.58941578347549</v>
          </cell>
          <cell r="C20">
            <v>222.10371507325877</v>
          </cell>
          <cell r="D20">
            <v>337.48570071021675</v>
          </cell>
          <cell r="E20">
            <v>39.690478198608098</v>
          </cell>
          <cell r="F20">
            <v>60.309521801391909</v>
          </cell>
          <cell r="M20">
            <v>2001</v>
          </cell>
        </row>
        <row r="21">
          <cell r="A21">
            <v>2002</v>
          </cell>
          <cell r="B21">
            <v>330.5860611276006</v>
          </cell>
          <cell r="C21">
            <v>136.26905679575827</v>
          </cell>
          <cell r="D21">
            <v>194.31700433184233</v>
          </cell>
          <cell r="E21">
            <v>41.22044841544627</v>
          </cell>
          <cell r="F21">
            <v>58.779551584553737</v>
          </cell>
          <cell r="M21">
            <v>2002</v>
          </cell>
        </row>
        <row r="22">
          <cell r="A22">
            <v>2003</v>
          </cell>
          <cell r="B22">
            <v>191.122608473799</v>
          </cell>
          <cell r="C22">
            <v>58.457453770978248</v>
          </cell>
          <cell r="D22">
            <v>132.66515470282076</v>
          </cell>
          <cell r="E22">
            <v>30.586362460091777</v>
          </cell>
          <cell r="F22">
            <v>69.413637539908223</v>
          </cell>
          <cell r="M22">
            <v>2003</v>
          </cell>
        </row>
        <row r="23">
          <cell r="A23">
            <v>2004</v>
          </cell>
          <cell r="B23">
            <v>431.5746347783072</v>
          </cell>
          <cell r="C23">
            <v>140.08187972845937</v>
          </cell>
          <cell r="D23">
            <v>291.4927550498478</v>
          </cell>
          <cell r="E23">
            <v>32.458320865038125</v>
          </cell>
          <cell r="F23">
            <v>67.541679134961868</v>
          </cell>
          <cell r="M23">
            <v>2004</v>
          </cell>
        </row>
        <row r="24">
          <cell r="A24">
            <v>2005</v>
          </cell>
          <cell r="B24">
            <v>1459.9082178686547</v>
          </cell>
          <cell r="C24">
            <v>401.42716338976203</v>
          </cell>
          <cell r="D24">
            <v>1058.4810544788927</v>
          </cell>
          <cell r="E24">
            <v>27.496739759148181</v>
          </cell>
          <cell r="F24">
            <v>72.503260240851816</v>
          </cell>
          <cell r="M24">
            <v>2005</v>
          </cell>
        </row>
        <row r="25">
          <cell r="A25">
            <v>2006</v>
          </cell>
          <cell r="B25">
            <v>1966.3769006084567</v>
          </cell>
          <cell r="C25">
            <v>578.93040235062551</v>
          </cell>
          <cell r="D25">
            <v>1387.4464982578311</v>
          </cell>
          <cell r="E25">
            <v>29.441476970741821</v>
          </cell>
          <cell r="F25">
            <v>70.558523029258183</v>
          </cell>
          <cell r="M25">
            <v>2006</v>
          </cell>
        </row>
      </sheetData>
      <sheetData sheetId="26" refreshError="1">
        <row r="5">
          <cell r="D5">
            <v>22.487531058476474</v>
          </cell>
        </row>
        <row r="6">
          <cell r="D6">
            <v>92.23611915719485</v>
          </cell>
        </row>
        <row r="7">
          <cell r="D7">
            <v>91.015929722544129</v>
          </cell>
        </row>
        <row r="8">
          <cell r="D8">
            <v>65.582614406985158</v>
          </cell>
        </row>
        <row r="9">
          <cell r="D9">
            <v>38.405878181895474</v>
          </cell>
        </row>
        <row r="10">
          <cell r="D10">
            <v>27.734859931034535</v>
          </cell>
        </row>
        <row r="11">
          <cell r="D11">
            <v>24.738256924115799</v>
          </cell>
        </row>
        <row r="12">
          <cell r="D12">
            <v>30.840469292163654</v>
          </cell>
        </row>
        <row r="13">
          <cell r="D13">
            <v>57.574582775834948</v>
          </cell>
        </row>
        <row r="14">
          <cell r="D14">
            <v>103.40643862546436</v>
          </cell>
        </row>
        <row r="15">
          <cell r="D15">
            <v>250.71719098053745</v>
          </cell>
        </row>
        <row r="16">
          <cell r="D16">
            <v>238.18591173633195</v>
          </cell>
        </row>
        <row r="17">
          <cell r="D17">
            <v>194.76188973785074</v>
          </cell>
        </row>
        <row r="18">
          <cell r="D18">
            <v>378.16985728547797</v>
          </cell>
        </row>
        <row r="19">
          <cell r="D19">
            <v>337.48570071021675</v>
          </cell>
        </row>
        <row r="20">
          <cell r="D20">
            <v>194.3170043318423</v>
          </cell>
        </row>
        <row r="21">
          <cell r="D21">
            <v>132.66515470282087</v>
          </cell>
        </row>
        <row r="22">
          <cell r="D22">
            <v>291.49275504984803</v>
          </cell>
        </row>
        <row r="23">
          <cell r="D23">
            <v>1058.4810544788929</v>
          </cell>
        </row>
        <row r="24">
          <cell r="D24">
            <v>1387.4464982578318</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a"/>
      <sheetName val="C1b"/>
      <sheetName val="Chartfei"/>
      <sheetName val="Chartfei2"/>
      <sheetName val="Chart2-a"/>
      <sheetName val="C2"/>
      <sheetName val="C3"/>
      <sheetName val="C4"/>
      <sheetName val="Chart4a"/>
      <sheetName val="Chart4b"/>
      <sheetName val="C5a"/>
      <sheetName val="C5b"/>
      <sheetName val="C6"/>
      <sheetName val="C7"/>
      <sheetName val="LF"/>
      <sheetName val="LFtest"/>
      <sheetName val="dataforLF"/>
      <sheetName val="ImmivsLabforce"/>
      <sheetName val="forForum"/>
      <sheetName val="Chart5a"/>
      <sheetName val="Chart5b"/>
      <sheetName val="migrants"/>
      <sheetName val="Totalallpopulation"/>
      <sheetName val="sh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J3" t="str">
            <v>The overall incidence for all ages</v>
          </cell>
          <cell r="K3" t="str">
            <v>The simulated incidence for all ages using 1972's population share</v>
          </cell>
        </row>
        <row r="4">
          <cell r="A4">
            <v>1972</v>
          </cell>
          <cell r="J4">
            <v>1.7757310097401509</v>
          </cell>
          <cell r="K4">
            <v>1.7757310097401509</v>
          </cell>
        </row>
        <row r="5">
          <cell r="A5">
            <v>1973</v>
          </cell>
          <cell r="J5">
            <v>1.7572667732250948</v>
          </cell>
          <cell r="K5">
            <v>1.7537753814762609</v>
          </cell>
        </row>
        <row r="6">
          <cell r="A6">
            <v>1974</v>
          </cell>
          <cell r="J6">
            <v>1.9135747941689114</v>
          </cell>
          <cell r="K6">
            <v>1.9063346305855737</v>
          </cell>
        </row>
        <row r="7">
          <cell r="A7">
            <v>1975</v>
          </cell>
          <cell r="J7">
            <v>1.7779600313116557</v>
          </cell>
          <cell r="K7">
            <v>1.7760974865423451</v>
          </cell>
        </row>
        <row r="8">
          <cell r="A8">
            <v>1976</v>
          </cell>
          <cell r="J8">
            <v>1.6008226845502889</v>
          </cell>
          <cell r="K8">
            <v>1.5984339672396666</v>
          </cell>
        </row>
        <row r="9">
          <cell r="A9">
            <v>1977</v>
          </cell>
          <cell r="J9">
            <v>1.5032357169364363</v>
          </cell>
          <cell r="K9">
            <v>1.4885476490775715</v>
          </cell>
        </row>
        <row r="10">
          <cell r="A10">
            <v>1978</v>
          </cell>
          <cell r="J10">
            <v>1.5182779460336546</v>
          </cell>
          <cell r="K10">
            <v>1.5137385894173054</v>
          </cell>
        </row>
        <row r="11">
          <cell r="A11">
            <v>1979</v>
          </cell>
          <cell r="J11">
            <v>1.4907702785319192</v>
          </cell>
          <cell r="K11">
            <v>1.489004723960935</v>
          </cell>
        </row>
        <row r="12">
          <cell r="A12">
            <v>1980</v>
          </cell>
          <cell r="J12">
            <v>1.5289945460374961</v>
          </cell>
          <cell r="K12">
            <v>1.5301333668105674</v>
          </cell>
        </row>
        <row r="13">
          <cell r="A13">
            <v>1981</v>
          </cell>
          <cell r="J13">
            <v>1.6126119135188339</v>
          </cell>
          <cell r="K13">
            <v>1.593505755232552</v>
          </cell>
        </row>
        <row r="14">
          <cell r="A14">
            <v>1982</v>
          </cell>
          <cell r="J14">
            <v>1.4095122134212514</v>
          </cell>
          <cell r="K14">
            <v>1.392604541801131</v>
          </cell>
        </row>
        <row r="15">
          <cell r="A15">
            <v>1983</v>
          </cell>
          <cell r="J15">
            <v>1.1949178857282636</v>
          </cell>
          <cell r="K15">
            <v>1.1826725364750352</v>
          </cell>
        </row>
        <row r="16">
          <cell r="A16">
            <v>1984</v>
          </cell>
          <cell r="J16">
            <v>1.0782791489248642</v>
          </cell>
          <cell r="K16">
            <v>1.0693253319977625</v>
          </cell>
        </row>
        <row r="17">
          <cell r="A17">
            <v>1985</v>
          </cell>
          <cell r="J17">
            <v>1.0560977722272058</v>
          </cell>
          <cell r="K17">
            <v>1.0505264722253806</v>
          </cell>
        </row>
        <row r="18">
          <cell r="A18">
            <v>1986</v>
          </cell>
          <cell r="J18">
            <v>1.1152469463766599</v>
          </cell>
          <cell r="K18">
            <v>1.117066836742802</v>
          </cell>
        </row>
        <row r="19">
          <cell r="A19">
            <v>1987</v>
          </cell>
          <cell r="J19">
            <v>1.1612490625425536</v>
          </cell>
          <cell r="K19">
            <v>1.1737751550690625</v>
          </cell>
        </row>
        <row r="20">
          <cell r="A20">
            <v>1988</v>
          </cell>
          <cell r="J20">
            <v>1.2038421554636867</v>
          </cell>
          <cell r="K20">
            <v>1.2275771832852884</v>
          </cell>
        </row>
        <row r="21">
          <cell r="A21">
            <v>1989</v>
          </cell>
          <cell r="J21">
            <v>1.2178115811223418</v>
          </cell>
          <cell r="K21">
            <v>1.2424463984739298</v>
          </cell>
        </row>
        <row r="22">
          <cell r="A22">
            <v>1990</v>
          </cell>
          <cell r="J22">
            <v>1.2969705022154829</v>
          </cell>
          <cell r="K22">
            <v>1.3340965226225774</v>
          </cell>
        </row>
        <row r="23">
          <cell r="A23">
            <v>1991</v>
          </cell>
          <cell r="J23">
            <v>1.1541759544108541</v>
          </cell>
          <cell r="K23">
            <v>1.1925982847972707</v>
          </cell>
        </row>
        <row r="24">
          <cell r="A24">
            <v>1992</v>
          </cell>
          <cell r="J24">
            <v>1.1225330695740878</v>
          </cell>
          <cell r="K24">
            <v>1.1897649238475358</v>
          </cell>
        </row>
        <row r="25">
          <cell r="A25">
            <v>1993</v>
          </cell>
          <cell r="J25">
            <v>1.0637352299450789</v>
          </cell>
          <cell r="K25">
            <v>1.1315577422708663</v>
          </cell>
        </row>
        <row r="26">
          <cell r="A26">
            <v>1994</v>
          </cell>
          <cell r="J26">
            <v>1.0032399814989625</v>
          </cell>
          <cell r="K26">
            <v>1.0733076569315527</v>
          </cell>
        </row>
        <row r="27">
          <cell r="A27">
            <v>1995</v>
          </cell>
          <cell r="J27">
            <v>0.97954001133126833</v>
          </cell>
          <cell r="K27">
            <v>1.0564678503823079</v>
          </cell>
        </row>
        <row r="28">
          <cell r="A28">
            <v>1996</v>
          </cell>
          <cell r="J28">
            <v>0.99066912479926117</v>
          </cell>
          <cell r="K28">
            <v>1.0717470666213811</v>
          </cell>
        </row>
        <row r="29">
          <cell r="A29">
            <v>1997</v>
          </cell>
          <cell r="J29">
            <v>0.98612597894841514</v>
          </cell>
          <cell r="K29">
            <v>1.0674171086198447</v>
          </cell>
        </row>
        <row r="30">
          <cell r="A30">
            <v>1998</v>
          </cell>
          <cell r="J30">
            <v>1.0333793452937814</v>
          </cell>
          <cell r="K30">
            <v>1.1301170506114877</v>
          </cell>
        </row>
        <row r="31">
          <cell r="A31">
            <v>1999</v>
          </cell>
          <cell r="J31">
            <v>0.91710233246225381</v>
          </cell>
          <cell r="K31">
            <v>1.0100430862088703</v>
          </cell>
        </row>
        <row r="32">
          <cell r="A32">
            <v>2000</v>
          </cell>
          <cell r="J32">
            <v>0.93702047906319497</v>
          </cell>
          <cell r="K32">
            <v>1.0364324108843697</v>
          </cell>
        </row>
        <row r="33">
          <cell r="A33">
            <v>2001</v>
          </cell>
          <cell r="J33">
            <v>0.87178698925157705</v>
          </cell>
          <cell r="K33">
            <v>0.96878090171377862</v>
          </cell>
        </row>
        <row r="34">
          <cell r="A34">
            <v>2002</v>
          </cell>
          <cell r="J34">
            <v>0.92940995519172109</v>
          </cell>
          <cell r="K34">
            <v>1.0150065393035665</v>
          </cell>
        </row>
        <row r="35">
          <cell r="A35">
            <v>2003</v>
          </cell>
          <cell r="J35">
            <v>0.87127043759928302</v>
          </cell>
          <cell r="K35">
            <v>0.95326390944395034</v>
          </cell>
        </row>
        <row r="36">
          <cell r="A36">
            <v>2004</v>
          </cell>
          <cell r="J36">
            <v>0.81997264324753005</v>
          </cell>
          <cell r="K36">
            <v>0.89798471934060764</v>
          </cell>
        </row>
        <row r="37">
          <cell r="A37">
            <v>2005</v>
          </cell>
          <cell r="J37">
            <v>0.88712300484457418</v>
          </cell>
          <cell r="K37">
            <v>0.97215275355074593</v>
          </cell>
        </row>
        <row r="38">
          <cell r="A38">
            <v>2006</v>
          </cell>
          <cell r="J38">
            <v>1.0244051287872067</v>
          </cell>
          <cell r="K38">
            <v>1.1311626653387514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enableFormatConditionsCalculation="0">
    <tabColor rgb="FF0070C0"/>
  </sheetPr>
  <dimension ref="A1:A65"/>
  <sheetViews>
    <sheetView zoomScale="80" zoomScaleNormal="80" zoomScalePageLayoutView="70" workbookViewId="0">
      <selection activeCell="A29" sqref="A29"/>
    </sheetView>
  </sheetViews>
  <sheetFormatPr defaultColWidth="8.83203125" defaultRowHeight="15.75"/>
  <cols>
    <col min="1" max="1" width="237.5" style="228" customWidth="1"/>
    <col min="2" max="16384" width="8.83203125" style="225"/>
  </cols>
  <sheetData>
    <row r="1" spans="1:1" ht="25.5" customHeight="1">
      <c r="A1" s="224" t="s">
        <v>188</v>
      </c>
    </row>
    <row r="2" spans="1:1" ht="15.75" customHeight="1">
      <c r="A2" s="576" t="s">
        <v>309</v>
      </c>
    </row>
    <row r="3" spans="1:1" ht="15.75" customHeight="1">
      <c r="A3" s="227" t="str">
        <f>'1'!$A$1</f>
        <v>Table 1: Total Population in Canada and the Provinces, 1987-2014 (persons)</v>
      </c>
    </row>
    <row r="4" spans="1:1" ht="15.75" customHeight="1">
      <c r="A4" s="227" t="str">
        <f>'1A'!A1</f>
        <v>Table 1A: Total Working-Age (15+) Population in Canada and the Provinces, 1987-2014 (persons)</v>
      </c>
    </row>
    <row r="5" spans="1:1" ht="15.75" customHeight="1">
      <c r="A5" s="227" t="str">
        <f>'1B'!A1</f>
        <v>Table 1B: Total Labour Force for Canada and the Provinces, 1987-2014 (thousands)</v>
      </c>
    </row>
    <row r="6" spans="1:1" ht="15.75" customHeight="1">
      <c r="A6" s="227" t="str">
        <f>'1C'!A1</f>
        <v>Table 1C: Labour Force Survey: Working-Age Population 1987-2014 (thousands)</v>
      </c>
    </row>
    <row r="7" spans="1:1" ht="15.75" customHeight="1">
      <c r="A7" s="227" t="str">
        <f>'2'!$A$1</f>
        <v>Table 2: Total Employment in Canada and the Provinces, 1987-2014 (thousands)</v>
      </c>
    </row>
    <row r="8" spans="1:1" ht="15.75" customHeight="1">
      <c r="A8" s="622" t="str">
        <f>'2A'!A1</f>
        <v>Table 2A: Total Unemployment in Canada and the Provinces, 1987-2014 (thousands)</v>
      </c>
    </row>
    <row r="9" spans="1:1" ht="15.75" customHeight="1">
      <c r="A9" s="226" t="s">
        <v>310</v>
      </c>
    </row>
    <row r="10" spans="1:1" ht="15.75" customHeight="1">
      <c r="A10" s="227" t="str">
        <f>'3'!$A$1</f>
        <v>Table 3: Real Gross Domestic Product by Expenditure at Market Prices, Canada and the Provinces, 1987-2014 (millions of 2007 chained dollars)</v>
      </c>
    </row>
    <row r="11" spans="1:1" ht="15.75" customHeight="1">
      <c r="A11" s="227" t="str">
        <f>'3A'!A1</f>
        <v>Table 3A: Nominal Gross Domestic Product in Canada and the Provinces, 1987-2014 (millions of current dollars)</v>
      </c>
    </row>
    <row r="12" spans="1:1" ht="15.75" customHeight="1">
      <c r="A12" s="226" t="s">
        <v>462</v>
      </c>
    </row>
    <row r="13" spans="1:1" ht="15.75" customHeight="1">
      <c r="A13" s="227" t="str">
        <f>'4'!$A$1</f>
        <v>Table 4: Real GDP per Worker in Canada and the Provinces, 1987-2014 (chained 2007 dollars)</v>
      </c>
    </row>
    <row r="14" spans="1:1" ht="15.75" customHeight="1">
      <c r="A14" s="227" t="str">
        <f>'4A'!$A$1</f>
        <v>Table 4A: Real GDP per Worker for the Provinces as a Percentage of Total Canadian GDP per Worker, 1987-2014</v>
      </c>
    </row>
    <row r="15" spans="1:1" ht="15.75" customHeight="1">
      <c r="A15" s="227" t="str">
        <f>'4B'!$A$1</f>
        <v>Table 4B: Weighted Average Productivity for Provinces that Gained Net Workers and Provinces that Lost Net Workers, 1987-2014</v>
      </c>
    </row>
    <row r="16" spans="1:1" ht="15.75" customHeight="1">
      <c r="A16" s="227" t="str">
        <f>'4C'!$A$1</f>
        <v>Table 4C: Summary of Average Weighted Labour Productivity, 1987-2014 (chained 2007 dollars)</v>
      </c>
    </row>
    <row r="17" spans="1:1" ht="15.75" customHeight="1">
      <c r="A17" s="226" t="s">
        <v>365</v>
      </c>
    </row>
    <row r="18" spans="1:1" ht="15.75" customHeight="1">
      <c r="A18" s="227" t="str">
        <f>'4D'!$A$1</f>
        <v>Table 4D: Nominal GDP per Worker in Canada and the Provinces, 1987-2014</v>
      </c>
    </row>
    <row r="19" spans="1:1" ht="15.75" customHeight="1">
      <c r="A19" s="227" t="str">
        <f>'4E'!$A$1</f>
        <v>Table 4E: Nominal GDP per Worker for the Provinces as a Share of Total Canadian GDP per Worker, 1987-2014</v>
      </c>
    </row>
    <row r="20" spans="1:1" ht="15.75" customHeight="1">
      <c r="A20" s="227" t="str">
        <f>'4F'!$A$1</f>
        <v>Table 4F: Weighted Average Nominal Output per Worker for Provinces that Gained Net Workers and Provinces that Lost Net Workers, 1987-2014</v>
      </c>
    </row>
    <row r="21" spans="1:1" ht="15.75" customHeight="1">
      <c r="A21" s="227" t="str">
        <f>'4G'!$A$1</f>
        <v>Table 4G: Summary of Average Weighted Nominal Output per Worker, 1987-2014 (current dollars)</v>
      </c>
    </row>
    <row r="22" spans="1:1" ht="15.75" customHeight="1">
      <c r="A22" s="226" t="s">
        <v>312</v>
      </c>
    </row>
    <row r="23" spans="1:1" ht="15.75" customHeight="1">
      <c r="A23" s="227" t="str">
        <f>'5'!$A$1</f>
        <v>Table 5: Net Interprovincial Migration in the Provinces, 1987-2014 (persons)</v>
      </c>
    </row>
    <row r="24" spans="1:1" ht="15.75" customHeight="1">
      <c r="A24" s="227" t="str">
        <f>'5A'!$A$1</f>
        <v>Table 5A: Gross Flows of Interprovincial Migration by Province, 1987-2014 - In-Migration (persons)</v>
      </c>
    </row>
    <row r="25" spans="1:1" ht="15.75" customHeight="1">
      <c r="A25" s="227" t="str">
        <f>'5B'!$A$1</f>
        <v>Table 5B: Gross Flows of Interprovincial Migration by Province, 1987-2014 - Out-Migration (persons)</v>
      </c>
    </row>
    <row r="26" spans="1:1" ht="15.75" customHeight="1">
      <c r="A26" s="227" t="str">
        <f>'4C'!A1</f>
        <v>Table 4C: Summary of Average Weighted Labour Productivity, 1987-2014 (chained 2007 dollars)</v>
      </c>
    </row>
    <row r="27" spans="1:1" ht="15.75" customHeight="1">
      <c r="A27" s="227" t="str">
        <f>'5D'!A1</f>
        <v>Table 5D:  Out-Migration in the Provinces, Working Age Population (15+), 1987-2014 (persons)</v>
      </c>
    </row>
    <row r="28" spans="1:1" ht="15.75" customHeight="1">
      <c r="A28" s="227" t="str">
        <f>'5E'!A1</f>
        <v>Table 5E: Ratio of In-Migrants 15+ to Total Number of In-Migrants and Ratio of Out-Migrants 15+ to Total Number of Out-Migrants</v>
      </c>
    </row>
    <row r="29" spans="1:1" ht="15.75" customHeight="1">
      <c r="A29" s="227" t="str">
        <f>'5F'!$A$1</f>
        <v>Table 5F: Net Interprovincial Migration in the Provinces, Working Age Population (15+), 1987-2014 (persons)</v>
      </c>
    </row>
    <row r="30" spans="1:1" ht="15.75" customHeight="1">
      <c r="A30" s="226" t="s">
        <v>311</v>
      </c>
    </row>
    <row r="31" spans="1:1" ht="15.75" customHeight="1">
      <c r="A31" s="227" t="str">
        <f>'6'!$A$1</f>
        <v>Table 6: Net Migration as a Percentage of Total Population by Province, 1987-2014 (per cent)</v>
      </c>
    </row>
    <row r="32" spans="1:1" ht="15.75" customHeight="1">
      <c r="A32" s="227" t="str">
        <f>'6A'!$A$1</f>
        <v>Table 6A: Total Gross In-Migration as a Percentage of Total Population for Canada and the Provinces, 1987-2014 (%)</v>
      </c>
    </row>
    <row r="33" spans="1:1" ht="15.75" customHeight="1">
      <c r="A33" s="227" t="str">
        <f>'6B'!$A$1</f>
        <v>Table 6B: Total Gross Out-Migration as a Percentage of Total Population for Canada and the Provinces, 1987-2014 (%)</v>
      </c>
    </row>
    <row r="34" spans="1:1" ht="15.75" customHeight="1">
      <c r="A34" s="226" t="s">
        <v>313</v>
      </c>
    </row>
    <row r="35" spans="1:1" ht="15.75" customHeight="1">
      <c r="A35" s="227" t="str">
        <f>'7'!$A$1</f>
        <v>Table 7: Working Age Population (15+) as a Percentage of Total Population in Canada and the Provinces, 1987-2014 (%)</v>
      </c>
    </row>
    <row r="36" spans="1:1" ht="15.75" customHeight="1">
      <c r="A36" s="227" t="str">
        <f>'8'!$A$1</f>
        <v>Table 8: Employment Rate in Canada and the Provinces, 1987-2014</v>
      </c>
    </row>
    <row r="37" spans="1:1" ht="15.75" customHeight="1">
      <c r="A37" s="227" t="str">
        <f>'8A'!$A$1</f>
        <v>Table 8A: Weighted Employment Rates of Provinces with Positive Net Migration and Provinces with Negative Net Migration, 1987-2014</v>
      </c>
    </row>
    <row r="38" spans="1:1" ht="15.75" customHeight="1">
      <c r="A38" s="227" t="str">
        <f>'8B'!$A$1</f>
        <v>Table 8B: Summary of Weighted Average Employment Rates for Provinces Sorted by Net Migration, 1987-2014</v>
      </c>
    </row>
    <row r="39" spans="1:1" ht="15.75" customHeight="1">
      <c r="A39" s="227" t="str">
        <f>'9'!$A$1</f>
        <v>Table 9: Unemployment Rate in Canada and the Provinces, 1987-2014, Per cent</v>
      </c>
    </row>
    <row r="40" spans="1:1" ht="15.75" customHeight="1">
      <c r="A40" s="227" t="str">
        <f>'10'!$A$1</f>
        <v>Table 10: Changes in Total Employment as a Result of Interprovincial Migration in the Provinces, 1987-2014 (persons)</v>
      </c>
    </row>
    <row r="41" spans="1:1" ht="15.75" customHeight="1">
      <c r="A41" s="226" t="s">
        <v>314</v>
      </c>
    </row>
    <row r="42" spans="1:1" ht="15.75" customHeight="1">
      <c r="A42" s="227" t="str">
        <f>'11'!$A$1</f>
        <v>Table 11: Changes in Output as a Result of Interprovincial Migration in Canada and the Provinces, 1987-2014 (millions of chained 2007 dollars)</v>
      </c>
    </row>
    <row r="43" spans="1:1" ht="15.75" customHeight="1">
      <c r="A43" s="227" t="str">
        <f>'11A'!$A$1</f>
        <v>Table 11A: Decomposition of Total Output Gains due to Migration into Output Gains due to Re-allocation of Workers and Output Gains due to Employment Increases, 1987-2014 (million of chained 2007 dollars)</v>
      </c>
    </row>
    <row r="44" spans="1:1" ht="15.75" customHeight="1">
      <c r="A44" s="227" t="str">
        <f>'11B'!$A$1</f>
        <v>Table 11B: Decomposition of Output Gains due to Re-allocation and Employment into their Components, 1987-2014</v>
      </c>
    </row>
    <row r="45" spans="1:1" ht="15.75" customHeight="1">
      <c r="A45" s="226" t="s">
        <v>315</v>
      </c>
    </row>
    <row r="46" spans="1:1" ht="15.75" customHeight="1">
      <c r="A46" s="227" t="str">
        <f>'11C'!$A$1</f>
        <v>Table 11C: Changes in Nominal Output as a Result of Interprovincial Migration in Canada and the Provinces, 1987-2014 (millions of dollars)</v>
      </c>
    </row>
    <row r="47" spans="1:1" ht="15.75" customHeight="1">
      <c r="A47" s="227" t="str">
        <f>'11D'!$A$1</f>
        <v>Table 11D: Decomposition of Total Nominal Output Gains due to Migration into Output Gains due to Re-allocation of Workers and Output Gains due to Employment Increases, 1987-2014 (millions of $)</v>
      </c>
    </row>
    <row r="48" spans="1:1" ht="15.75" customHeight="1">
      <c r="A48" s="227" t="str">
        <f>'11E'!$A$1</f>
        <v>Table 11E: Decomposition of Nominal Output Gains due to Re-allocation and Employment into their Components, 1987-2014</v>
      </c>
    </row>
    <row r="49" spans="1:1" ht="15.75" customHeight="1">
      <c r="A49" s="226" t="s">
        <v>316</v>
      </c>
    </row>
    <row r="50" spans="1:1" ht="15.75" customHeight="1">
      <c r="A50" s="227" t="str">
        <f>'12'!$A$1</f>
        <v>Table 12: Net Interprovincial Migration to Alberta, Arranged by Province, 1987-2014 (persons)</v>
      </c>
    </row>
    <row r="51" spans="1:1" ht="15.75" customHeight="1">
      <c r="A51" s="227" t="str">
        <f>'12A'!$A$1</f>
        <v>Table 12A: Gross Interprovincial Migration to Alberta, Arranged by Province of Origin, 1987-2014 (persons):</v>
      </c>
    </row>
    <row r="52" spans="1:1" ht="15.75" customHeight="1">
      <c r="A52" s="227" t="str">
        <f>'12B'!$A$1</f>
        <v>Table 12B: Gross Interprovincial Migration from Alberta, Arranged by Province of Destination, 1987-2014 (persons):</v>
      </c>
    </row>
    <row r="53" spans="1:1" ht="15.75" customHeight="1">
      <c r="A53" s="226" t="s">
        <v>317</v>
      </c>
    </row>
    <row r="54" spans="1:1" ht="15.75" customHeight="1">
      <c r="A54" s="227" t="str">
        <f>'13'!A1</f>
        <v>Table 13: Incidence of Interprovincial Migrants in Total Population by Age Group in Canada, 1972-2014, per 100 person</v>
      </c>
    </row>
    <row r="55" spans="1:1" ht="15.75" customHeight="1">
      <c r="A55" s="227" t="str">
        <f>'13A'!A1</f>
        <v>Table 13A: In-Migrants by Age Group</v>
      </c>
    </row>
    <row r="56" spans="1:1" ht="15.75" customHeight="1">
      <c r="A56" s="227" t="str">
        <f>'13B'!A1</f>
        <v>Table 13B: Total Population by Age Group</v>
      </c>
    </row>
    <row r="57" spans="1:1" ht="15.75" customHeight="1">
      <c r="A57" s="226" t="s">
        <v>318</v>
      </c>
    </row>
    <row r="58" spans="1:1" ht="15.75" customHeight="1">
      <c r="A58" s="227" t="str">
        <f>'14'!$A$1</f>
        <v>Table 14: Contribution of Migration to GDP, chained 2007 dollars, 1987-2014</v>
      </c>
    </row>
    <row r="59" spans="1:1" ht="15.75" customHeight="1">
      <c r="A59" s="227" t="str">
        <f>'14A'!$A$1</f>
        <v>Table 14A: Contribution of Migration to Labour Productivity, chained 2007 dollars, 1987-2014</v>
      </c>
    </row>
    <row r="60" spans="1:1" ht="15.75" customHeight="1">
      <c r="A60" s="227" t="str">
        <f>'14B'!$A$1</f>
        <v>Table 14B: Contribution of Migration to Nominal GDP, 1987-2014</v>
      </c>
    </row>
    <row r="61" spans="1:1" ht="15.75" customHeight="1">
      <c r="A61" s="226" t="s">
        <v>319</v>
      </c>
    </row>
    <row r="62" spans="1:1" ht="15.75" customHeight="1">
      <c r="A62" s="227" t="str">
        <f>'15'!$A$1</f>
        <v>Table 15: Gross Domestic Product Deflators for Canada and the Provinces, 1987-2014</v>
      </c>
    </row>
    <row r="63" spans="1:1" ht="15.75" customHeight="1">
      <c r="A63" s="227" t="str">
        <f>'15A'!A1</f>
        <v>Table 15A: Provincial Deflators (2007 = 100) for GDP at Market Prices (Expenditure-based)</v>
      </c>
    </row>
    <row r="64" spans="1:1" ht="15.75" customHeight="1">
      <c r="A64" s="226" t="s">
        <v>320</v>
      </c>
    </row>
    <row r="65" spans="1:1" ht="15.75" customHeight="1">
      <c r="A65" s="577" t="str">
        <f>'16'!$A$1</f>
        <v>Table 16: Comparison of CSLS Estimates and Estimates Based on Findings from Finnie (2001), 1987-2014</v>
      </c>
    </row>
  </sheetData>
  <pageMargins left="0.70866141732283472" right="0.70866141732283472" top="0.74803149606299213" bottom="0.74803149606299213" header="0.31496062992125984" footer="0.31496062992125984"/>
  <pageSetup scale="50" fitToWidth="0" fitToHeight="0"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AF42"/>
  <sheetViews>
    <sheetView zoomScale="110" zoomScaleNormal="110" zoomScaleSheetLayoutView="100" workbookViewId="0">
      <pane xSplit="1" ySplit="3" topLeftCell="B10" activePane="bottomRight" state="frozen"/>
      <selection pane="topRight" activeCell="B1" sqref="B1"/>
      <selection pane="bottomLeft" activeCell="A4" sqref="A4"/>
      <selection pane="bottomRight" activeCell="E44" sqref="E44"/>
    </sheetView>
  </sheetViews>
  <sheetFormatPr defaultColWidth="8.83203125" defaultRowHeight="12.75"/>
  <cols>
    <col min="1" max="1" width="12.83203125" style="121" customWidth="1"/>
    <col min="2" max="5" width="9.6640625" style="121" bestFit="1" customWidth="1"/>
    <col min="6" max="6" width="10.6640625" style="121" bestFit="1" customWidth="1"/>
    <col min="7" max="7" width="10.83203125" style="121" bestFit="1" customWidth="1"/>
    <col min="8" max="9" width="9.6640625" style="121" bestFit="1" customWidth="1"/>
    <col min="10" max="10" width="10.33203125" style="121" bestFit="1" customWidth="1"/>
    <col min="11" max="11" width="9.5" style="121" customWidth="1"/>
    <col min="12" max="12" width="8.6640625" style="121" customWidth="1"/>
    <col min="13" max="13" width="11.1640625" style="121" customWidth="1"/>
    <col min="14" max="15" width="11.5" style="121" customWidth="1"/>
    <col min="16" max="17" width="8.83203125" style="121"/>
    <col min="18" max="20" width="9.33203125" style="121" hidden="1" customWidth="1"/>
    <col min="21" max="22" width="9.33203125" style="121" customWidth="1"/>
    <col min="23" max="16384" width="8.83203125" style="121"/>
  </cols>
  <sheetData>
    <row r="1" spans="1:32" ht="14.25">
      <c r="A1" s="191" t="s">
        <v>419</v>
      </c>
    </row>
    <row r="2" spans="1:32">
      <c r="W2" s="106"/>
      <c r="Y2" s="106"/>
      <c r="AB2" s="106"/>
      <c r="AF2" s="106"/>
    </row>
    <row r="3" spans="1:32">
      <c r="A3" s="245"/>
      <c r="B3" s="141" t="s">
        <v>299</v>
      </c>
      <c r="C3" s="142" t="s">
        <v>298</v>
      </c>
      <c r="D3" s="142" t="s">
        <v>2</v>
      </c>
      <c r="E3" s="142" t="s">
        <v>3</v>
      </c>
      <c r="F3" s="142" t="s">
        <v>293</v>
      </c>
      <c r="G3" s="142" t="s">
        <v>294</v>
      </c>
      <c r="H3" s="142" t="s">
        <v>295</v>
      </c>
      <c r="I3" s="142" t="s">
        <v>296</v>
      </c>
      <c r="J3" s="142" t="s">
        <v>297</v>
      </c>
      <c r="K3" s="142" t="s">
        <v>9</v>
      </c>
      <c r="L3" s="142" t="s">
        <v>324</v>
      </c>
      <c r="M3" s="137" t="s">
        <v>325</v>
      </c>
      <c r="N3" s="145" t="s">
        <v>11</v>
      </c>
      <c r="O3" s="230" t="s">
        <v>17</v>
      </c>
      <c r="Q3" s="106"/>
      <c r="R3" s="106"/>
      <c r="S3" s="106"/>
      <c r="T3" s="106"/>
      <c r="U3" s="106"/>
      <c r="V3" s="106"/>
      <c r="W3" s="106"/>
    </row>
    <row r="4" spans="1:32">
      <c r="A4" s="247">
        <v>1987</v>
      </c>
      <c r="B4" s="278">
        <v>7906</v>
      </c>
      <c r="C4" s="278">
        <v>1763</v>
      </c>
      <c r="D4" s="278">
        <v>14971</v>
      </c>
      <c r="E4" s="278">
        <v>12002</v>
      </c>
      <c r="F4" s="165">
        <v>131221</v>
      </c>
      <c r="G4" s="278">
        <v>234261</v>
      </c>
      <c r="H4" s="278">
        <v>20660</v>
      </c>
      <c r="I4" s="278">
        <v>18372</v>
      </c>
      <c r="J4" s="278">
        <v>60688</v>
      </c>
      <c r="K4" s="278">
        <v>63713</v>
      </c>
      <c r="L4" s="278">
        <v>945</v>
      </c>
      <c r="M4" s="272">
        <v>1751</v>
      </c>
      <c r="N4" s="165">
        <v>568882</v>
      </c>
      <c r="O4" s="174">
        <f>N4-M4-L4</f>
        <v>566186</v>
      </c>
      <c r="Q4" s="106"/>
      <c r="R4" s="106"/>
      <c r="S4" s="106"/>
      <c r="T4" s="106"/>
      <c r="U4" s="106"/>
      <c r="V4" s="106"/>
      <c r="W4" s="106"/>
      <c r="X4" s="106"/>
    </row>
    <row r="5" spans="1:32">
      <c r="A5" s="247">
        <v>1988</v>
      </c>
      <c r="B5" s="278">
        <v>8569</v>
      </c>
      <c r="C5" s="278">
        <v>1943</v>
      </c>
      <c r="D5" s="278">
        <v>15825</v>
      </c>
      <c r="E5" s="278">
        <v>12825</v>
      </c>
      <c r="F5" s="165">
        <v>143519</v>
      </c>
      <c r="G5" s="278">
        <v>259521</v>
      </c>
      <c r="H5" s="278">
        <v>22260</v>
      </c>
      <c r="I5" s="278">
        <v>18990</v>
      </c>
      <c r="J5" s="278">
        <v>64677</v>
      </c>
      <c r="K5" s="278">
        <v>70853</v>
      </c>
      <c r="L5" s="278">
        <v>1029</v>
      </c>
      <c r="M5" s="272">
        <v>2066</v>
      </c>
      <c r="N5" s="165">
        <v>622756</v>
      </c>
      <c r="O5" s="174">
        <f t="shared" ref="O5:O31" si="0">N5-M5-L5</f>
        <v>619661</v>
      </c>
      <c r="Q5" s="106"/>
      <c r="R5" s="273"/>
      <c r="S5" s="273" t="s">
        <v>99</v>
      </c>
      <c r="T5" s="274" t="s">
        <v>100</v>
      </c>
      <c r="U5" s="106"/>
      <c r="V5" s="106"/>
      <c r="W5" s="106"/>
      <c r="X5" s="106"/>
    </row>
    <row r="6" spans="1:32">
      <c r="A6" s="247">
        <v>1989</v>
      </c>
      <c r="B6" s="278">
        <v>9092</v>
      </c>
      <c r="C6" s="278">
        <v>2091</v>
      </c>
      <c r="D6" s="278">
        <v>16901</v>
      </c>
      <c r="E6" s="278">
        <v>13463</v>
      </c>
      <c r="F6" s="165">
        <v>150752</v>
      </c>
      <c r="G6" s="278">
        <v>281837</v>
      </c>
      <c r="H6" s="278">
        <v>23670</v>
      </c>
      <c r="I6" s="278">
        <v>20064</v>
      </c>
      <c r="J6" s="278">
        <v>68299</v>
      </c>
      <c r="K6" s="278">
        <v>77178</v>
      </c>
      <c r="L6" s="278">
        <v>1094</v>
      </c>
      <c r="M6" s="272">
        <v>2198</v>
      </c>
      <c r="N6" s="165">
        <v>667349</v>
      </c>
      <c r="O6" s="174">
        <f t="shared" si="0"/>
        <v>664057</v>
      </c>
      <c r="Q6" s="106"/>
      <c r="R6" s="273">
        <v>1988</v>
      </c>
      <c r="S6" s="273">
        <f>(100*O5/O4)-100</f>
        <v>9.4447760983139801</v>
      </c>
      <c r="T6" s="274">
        <v>1.7556114429904568E-2</v>
      </c>
      <c r="U6" s="106"/>
      <c r="V6" s="106"/>
      <c r="W6" s="106"/>
      <c r="X6" s="106"/>
    </row>
    <row r="7" spans="1:32">
      <c r="A7" s="247">
        <v>1990</v>
      </c>
      <c r="B7" s="278">
        <v>9327</v>
      </c>
      <c r="C7" s="278">
        <v>2193</v>
      </c>
      <c r="D7" s="278">
        <v>17567</v>
      </c>
      <c r="E7" s="278">
        <v>13799</v>
      </c>
      <c r="F7" s="165">
        <v>155919</v>
      </c>
      <c r="G7" s="278">
        <v>286213</v>
      </c>
      <c r="H7" s="278">
        <v>24526</v>
      </c>
      <c r="I7" s="278">
        <v>21468</v>
      </c>
      <c r="J7" s="278">
        <v>74476</v>
      </c>
      <c r="K7" s="278">
        <v>81074</v>
      </c>
      <c r="L7" s="278">
        <v>1132</v>
      </c>
      <c r="M7" s="272">
        <v>2242</v>
      </c>
      <c r="N7" s="165">
        <v>690763</v>
      </c>
      <c r="O7" s="174">
        <f t="shared" si="0"/>
        <v>687389</v>
      </c>
      <c r="Q7" s="106"/>
      <c r="R7" s="273">
        <v>1989</v>
      </c>
      <c r="S7" s="273">
        <f t="shared" ref="S7:S23" si="1">(100*O6/O5)-100</f>
        <v>7.1645625592057627</v>
      </c>
      <c r="T7" s="274">
        <v>1.6370763106775831E-2</v>
      </c>
      <c r="U7" s="106"/>
      <c r="V7" s="106"/>
      <c r="W7" s="106"/>
      <c r="X7" s="106"/>
    </row>
    <row r="8" spans="1:32">
      <c r="A8" s="247">
        <v>1991</v>
      </c>
      <c r="B8" s="278">
        <v>9730</v>
      </c>
      <c r="C8" s="278">
        <v>2278</v>
      </c>
      <c r="D8" s="278">
        <v>18229</v>
      </c>
      <c r="E8" s="278">
        <v>13951</v>
      </c>
      <c r="F8" s="165">
        <v>157786</v>
      </c>
      <c r="G8" s="278">
        <v>286757</v>
      </c>
      <c r="H8" s="278">
        <v>24357</v>
      </c>
      <c r="I8" s="278">
        <v>21687</v>
      </c>
      <c r="J8" s="278">
        <v>74310</v>
      </c>
      <c r="K8" s="278">
        <v>83638</v>
      </c>
      <c r="L8" s="278">
        <v>1029</v>
      </c>
      <c r="M8" s="272">
        <v>2237</v>
      </c>
      <c r="N8" s="165">
        <v>696882</v>
      </c>
      <c r="O8" s="174">
        <f t="shared" si="0"/>
        <v>693616</v>
      </c>
      <c r="Q8" s="106"/>
      <c r="R8" s="273">
        <v>1990</v>
      </c>
      <c r="S8" s="273">
        <f t="shared" si="1"/>
        <v>3.5135538063750573</v>
      </c>
      <c r="T8" s="274">
        <v>1.174315418476532E-2</v>
      </c>
      <c r="U8" s="106"/>
      <c r="V8" s="106"/>
      <c r="W8" s="106"/>
      <c r="X8" s="106"/>
    </row>
    <row r="9" spans="1:32">
      <c r="A9" s="247">
        <v>1992</v>
      </c>
      <c r="B9" s="278">
        <v>9718</v>
      </c>
      <c r="C9" s="278">
        <v>2319</v>
      </c>
      <c r="D9" s="278">
        <v>18723</v>
      </c>
      <c r="E9" s="278">
        <v>14404</v>
      </c>
      <c r="F9" s="165">
        <v>161221</v>
      </c>
      <c r="G9" s="278">
        <v>290946</v>
      </c>
      <c r="H9" s="278">
        <v>24858</v>
      </c>
      <c r="I9" s="278">
        <v>21676</v>
      </c>
      <c r="J9" s="278">
        <v>76084</v>
      </c>
      <c r="K9" s="278">
        <v>89168</v>
      </c>
      <c r="L9" s="278">
        <v>1180</v>
      </c>
      <c r="M9" s="272">
        <v>2272</v>
      </c>
      <c r="N9" s="165">
        <v>713312</v>
      </c>
      <c r="O9" s="174">
        <f t="shared" si="0"/>
        <v>709860</v>
      </c>
      <c r="Q9" s="106"/>
      <c r="R9" s="273">
        <v>1991</v>
      </c>
      <c r="S9" s="273">
        <f t="shared" si="1"/>
        <v>0.90589171488051079</v>
      </c>
      <c r="T9" s="274">
        <v>9.8383996698548498E-3</v>
      </c>
      <c r="U9" s="106"/>
      <c r="V9" s="106"/>
      <c r="W9" s="106"/>
      <c r="X9" s="106"/>
    </row>
    <row r="10" spans="1:32">
      <c r="A10" s="247">
        <v>1993</v>
      </c>
      <c r="B10" s="278">
        <v>9925</v>
      </c>
      <c r="C10" s="278">
        <v>2499</v>
      </c>
      <c r="D10" s="278">
        <v>18895</v>
      </c>
      <c r="E10" s="278">
        <v>15056</v>
      </c>
      <c r="F10" s="165">
        <v>165239</v>
      </c>
      <c r="G10" s="278">
        <v>299924</v>
      </c>
      <c r="H10" s="278">
        <v>24978</v>
      </c>
      <c r="I10" s="278">
        <v>23126</v>
      </c>
      <c r="J10" s="278">
        <v>82172</v>
      </c>
      <c r="K10" s="278">
        <v>95761</v>
      </c>
      <c r="L10" s="278">
        <v>954</v>
      </c>
      <c r="M10" s="272">
        <v>2492</v>
      </c>
      <c r="N10" s="165">
        <v>741593</v>
      </c>
      <c r="O10" s="174">
        <f t="shared" si="0"/>
        <v>738147</v>
      </c>
      <c r="Q10" s="106"/>
      <c r="R10" s="273">
        <v>1992</v>
      </c>
      <c r="S10" s="273">
        <f t="shared" si="1"/>
        <v>2.3419298286083432</v>
      </c>
      <c r="T10" s="274">
        <v>1.0245327696859922E-2</v>
      </c>
      <c r="U10" s="106"/>
      <c r="V10" s="106"/>
      <c r="W10" s="106"/>
      <c r="X10" s="106"/>
    </row>
    <row r="11" spans="1:32">
      <c r="A11" s="247">
        <v>1994</v>
      </c>
      <c r="B11" s="278">
        <v>10421</v>
      </c>
      <c r="C11" s="278">
        <v>2555</v>
      </c>
      <c r="D11" s="278">
        <v>19286</v>
      </c>
      <c r="E11" s="278">
        <v>15720</v>
      </c>
      <c r="F11" s="165">
        <v>174043</v>
      </c>
      <c r="G11" s="278">
        <v>317830</v>
      </c>
      <c r="H11" s="278">
        <v>26399</v>
      </c>
      <c r="I11" s="278">
        <v>24742</v>
      </c>
      <c r="J11" s="278">
        <v>89360</v>
      </c>
      <c r="K11" s="278">
        <v>102262</v>
      </c>
      <c r="L11" s="278">
        <v>985</v>
      </c>
      <c r="M11" s="272">
        <v>2516</v>
      </c>
      <c r="N11" s="165">
        <v>786584</v>
      </c>
      <c r="O11" s="174">
        <f t="shared" si="0"/>
        <v>783083</v>
      </c>
      <c r="Q11" s="106"/>
      <c r="R11" s="273">
        <v>1993</v>
      </c>
      <c r="S11" s="273">
        <f t="shared" si="1"/>
        <v>3.984870256106845</v>
      </c>
      <c r="T11" s="274">
        <v>1.0483930981589614E-2</v>
      </c>
      <c r="U11" s="106"/>
      <c r="V11" s="106"/>
      <c r="W11" s="106"/>
      <c r="X11" s="106"/>
    </row>
    <row r="12" spans="1:32">
      <c r="A12" s="247">
        <v>1995</v>
      </c>
      <c r="B12" s="278">
        <v>10853</v>
      </c>
      <c r="C12" s="278">
        <v>2693</v>
      </c>
      <c r="D12" s="278">
        <v>19920</v>
      </c>
      <c r="E12" s="278">
        <v>16872</v>
      </c>
      <c r="F12" s="165">
        <v>181229</v>
      </c>
      <c r="G12" s="278">
        <v>335199</v>
      </c>
      <c r="H12" s="278">
        <v>27461</v>
      </c>
      <c r="I12" s="278">
        <v>26707</v>
      </c>
      <c r="J12" s="278">
        <v>93425</v>
      </c>
      <c r="K12" s="278">
        <v>107745</v>
      </c>
      <c r="L12" s="278">
        <v>1133</v>
      </c>
      <c r="M12" s="272">
        <v>2532</v>
      </c>
      <c r="N12" s="165">
        <v>826214</v>
      </c>
      <c r="O12" s="174">
        <f t="shared" si="0"/>
        <v>822549</v>
      </c>
      <c r="Q12" s="106"/>
      <c r="R12" s="273">
        <v>1994</v>
      </c>
      <c r="S12" s="273">
        <f t="shared" si="1"/>
        <v>6.0876763029586272</v>
      </c>
      <c r="T12" s="274">
        <v>1.5636563763355212E-2</v>
      </c>
      <c r="U12" s="106"/>
      <c r="V12" s="106"/>
      <c r="W12" s="106"/>
      <c r="X12" s="106"/>
    </row>
    <row r="13" spans="1:32">
      <c r="A13" s="247">
        <v>1996</v>
      </c>
      <c r="B13" s="278">
        <v>10619</v>
      </c>
      <c r="C13" s="278">
        <v>2855</v>
      </c>
      <c r="D13" s="278">
        <v>20198</v>
      </c>
      <c r="E13" s="278">
        <v>17095</v>
      </c>
      <c r="F13" s="165">
        <v>184474</v>
      </c>
      <c r="G13" s="278">
        <v>345659</v>
      </c>
      <c r="H13" s="278">
        <v>28964</v>
      </c>
      <c r="I13" s="278">
        <v>29280</v>
      </c>
      <c r="J13" s="278">
        <v>100310</v>
      </c>
      <c r="K13" s="278">
        <v>111108</v>
      </c>
      <c r="L13" s="278">
        <v>1215</v>
      </c>
      <c r="M13" s="272">
        <v>2638</v>
      </c>
      <c r="N13" s="165">
        <v>854847</v>
      </c>
      <c r="O13" s="174">
        <f t="shared" si="0"/>
        <v>850994</v>
      </c>
      <c r="Q13" s="106"/>
      <c r="R13" s="273">
        <v>1995</v>
      </c>
      <c r="S13" s="273">
        <f t="shared" si="1"/>
        <v>5.0398233648285071</v>
      </c>
      <c r="T13" s="274">
        <v>2.0150972133583991E-2</v>
      </c>
      <c r="U13" s="106"/>
      <c r="V13" s="106"/>
      <c r="W13" s="106"/>
      <c r="X13" s="106"/>
    </row>
    <row r="14" spans="1:32">
      <c r="A14" s="247">
        <v>1997</v>
      </c>
      <c r="B14" s="278">
        <v>10706</v>
      </c>
      <c r="C14" s="278">
        <v>2839</v>
      </c>
      <c r="D14" s="278">
        <v>21070</v>
      </c>
      <c r="E14" s="278">
        <v>17288</v>
      </c>
      <c r="F14" s="165">
        <v>193119</v>
      </c>
      <c r="G14" s="278">
        <v>367098</v>
      </c>
      <c r="H14" s="278">
        <v>30035</v>
      </c>
      <c r="I14" s="278">
        <v>29345</v>
      </c>
      <c r="J14" s="278">
        <v>108648</v>
      </c>
      <c r="K14" s="278">
        <v>116727</v>
      </c>
      <c r="L14" s="278">
        <v>1182</v>
      </c>
      <c r="M14" s="272">
        <v>2865</v>
      </c>
      <c r="N14" s="165">
        <v>901376</v>
      </c>
      <c r="O14" s="174">
        <f t="shared" si="0"/>
        <v>897329</v>
      </c>
      <c r="Q14" s="106"/>
      <c r="R14" s="273">
        <v>1996</v>
      </c>
      <c r="S14" s="273">
        <f t="shared" si="1"/>
        <v>3.458152645009605</v>
      </c>
      <c r="T14" s="274">
        <v>3.3552510286992618E-2</v>
      </c>
      <c r="U14" s="106"/>
      <c r="V14" s="106"/>
      <c r="W14" s="106"/>
      <c r="X14" s="106"/>
    </row>
    <row r="15" spans="1:32">
      <c r="A15" s="247">
        <v>1998</v>
      </c>
      <c r="B15" s="278">
        <v>11353</v>
      </c>
      <c r="C15" s="278">
        <v>3018</v>
      </c>
      <c r="D15" s="278">
        <v>22092</v>
      </c>
      <c r="E15" s="278">
        <v>18046</v>
      </c>
      <c r="F15" s="165">
        <v>201009</v>
      </c>
      <c r="G15" s="278">
        <v>388257</v>
      </c>
      <c r="H15" s="278">
        <v>31526</v>
      </c>
      <c r="I15" s="278">
        <v>29970</v>
      </c>
      <c r="J15" s="278">
        <v>109144</v>
      </c>
      <c r="K15" s="278">
        <v>117872</v>
      </c>
      <c r="L15" s="278">
        <v>1125</v>
      </c>
      <c r="M15" s="272">
        <v>2846</v>
      </c>
      <c r="N15" s="165">
        <v>936730</v>
      </c>
      <c r="O15" s="174">
        <f t="shared" si="0"/>
        <v>932759</v>
      </c>
      <c r="Q15" s="106"/>
      <c r="R15" s="273">
        <v>1997</v>
      </c>
      <c r="S15" s="273">
        <f t="shared" si="1"/>
        <v>5.4448092465986804</v>
      </c>
      <c r="T15" s="274">
        <v>6.1434087648233021E-2</v>
      </c>
      <c r="U15" s="106"/>
      <c r="V15" s="106"/>
      <c r="W15" s="106"/>
      <c r="X15" s="106"/>
    </row>
    <row r="16" spans="1:32">
      <c r="A16" s="247">
        <v>1999</v>
      </c>
      <c r="B16" s="278">
        <v>12400</v>
      </c>
      <c r="C16" s="278">
        <v>3189</v>
      </c>
      <c r="D16" s="278">
        <v>23869</v>
      </c>
      <c r="E16" s="278">
        <v>19525</v>
      </c>
      <c r="F16" s="165">
        <v>216102</v>
      </c>
      <c r="G16" s="278">
        <v>416087</v>
      </c>
      <c r="H16" s="278">
        <v>32627</v>
      </c>
      <c r="I16" s="278">
        <v>31250</v>
      </c>
      <c r="J16" s="278">
        <v>118782</v>
      </c>
      <c r="K16" s="278">
        <v>123150</v>
      </c>
      <c r="L16" s="278">
        <v>1134</v>
      </c>
      <c r="M16" s="272">
        <v>3237</v>
      </c>
      <c r="N16" s="165">
        <v>1001845</v>
      </c>
      <c r="O16" s="174">
        <f t="shared" si="0"/>
        <v>997474</v>
      </c>
      <c r="Q16" s="106"/>
      <c r="R16" s="273">
        <v>1998</v>
      </c>
      <c r="S16" s="273">
        <f t="shared" si="1"/>
        <v>3.9483845947250131</v>
      </c>
      <c r="T16" s="274">
        <v>6.0989739910017465E-2</v>
      </c>
      <c r="U16" s="106"/>
      <c r="V16" s="106"/>
      <c r="W16" s="106"/>
      <c r="X16" s="106"/>
    </row>
    <row r="17" spans="1:24">
      <c r="A17" s="247">
        <v>2000</v>
      </c>
      <c r="B17" s="278">
        <v>14198</v>
      </c>
      <c r="C17" s="278">
        <v>3391</v>
      </c>
      <c r="D17" s="278">
        <v>25604</v>
      </c>
      <c r="E17" s="278">
        <v>20556</v>
      </c>
      <c r="F17" s="165">
        <v>230623</v>
      </c>
      <c r="G17" s="278">
        <v>449159</v>
      </c>
      <c r="H17" s="278">
        <v>34693</v>
      </c>
      <c r="I17" s="278">
        <v>34369</v>
      </c>
      <c r="J17" s="278">
        <v>146539</v>
      </c>
      <c r="K17" s="278">
        <v>133724</v>
      </c>
      <c r="L17" s="278">
        <v>1251</v>
      </c>
      <c r="M17" s="272">
        <v>3544</v>
      </c>
      <c r="N17" s="165">
        <v>1098166</v>
      </c>
      <c r="O17" s="174">
        <f t="shared" si="0"/>
        <v>1093371</v>
      </c>
      <c r="Q17" s="106"/>
      <c r="R17" s="273">
        <v>1999</v>
      </c>
      <c r="S17" s="273">
        <f t="shared" si="1"/>
        <v>6.9380193597703226</v>
      </c>
      <c r="T17" s="274">
        <v>3.688764646909494E-2</v>
      </c>
      <c r="U17" s="106"/>
      <c r="V17" s="106"/>
      <c r="W17" s="106"/>
      <c r="X17" s="106"/>
    </row>
    <row r="18" spans="1:24">
      <c r="A18" s="247">
        <v>2001</v>
      </c>
      <c r="B18" s="644">
        <v>14455</v>
      </c>
      <c r="C18" s="644">
        <v>3458</v>
      </c>
      <c r="D18" s="644">
        <v>26865</v>
      </c>
      <c r="E18" s="644">
        <v>21141</v>
      </c>
      <c r="F18" s="644">
        <v>238396</v>
      </c>
      <c r="G18" s="644">
        <v>465476</v>
      </c>
      <c r="H18" s="644">
        <v>35822</v>
      </c>
      <c r="I18" s="644">
        <v>33781</v>
      </c>
      <c r="J18" s="644">
        <v>153593</v>
      </c>
      <c r="K18" s="644">
        <v>135884</v>
      </c>
      <c r="L18" s="644">
        <v>1325</v>
      </c>
      <c r="M18" s="644">
        <v>4070</v>
      </c>
      <c r="N18" s="644">
        <v>1134832</v>
      </c>
      <c r="O18" s="174">
        <f t="shared" si="0"/>
        <v>1129437</v>
      </c>
      <c r="Q18" s="106"/>
      <c r="R18" s="273">
        <v>2000</v>
      </c>
      <c r="S18" s="273">
        <f t="shared" si="1"/>
        <v>9.6139849259228782</v>
      </c>
      <c r="T18" s="274">
        <v>5.7260579027323996E-2</v>
      </c>
      <c r="U18" s="106"/>
      <c r="V18" s="106"/>
      <c r="W18" s="106"/>
      <c r="X18" s="106"/>
    </row>
    <row r="19" spans="1:24">
      <c r="A19" s="247">
        <v>2002</v>
      </c>
      <c r="B19" s="644">
        <v>16713</v>
      </c>
      <c r="C19" s="644">
        <v>3720</v>
      </c>
      <c r="D19" s="644">
        <v>28049</v>
      </c>
      <c r="E19" s="644">
        <v>21653</v>
      </c>
      <c r="F19" s="644">
        <v>249021</v>
      </c>
      <c r="G19" s="644">
        <v>490123</v>
      </c>
      <c r="H19" s="644">
        <v>37258</v>
      </c>
      <c r="I19" s="644">
        <v>35043</v>
      </c>
      <c r="J19" s="644">
        <v>152744</v>
      </c>
      <c r="K19" s="644">
        <v>140525</v>
      </c>
      <c r="L19" s="644">
        <v>1302</v>
      </c>
      <c r="M19" s="644">
        <v>4208</v>
      </c>
      <c r="N19" s="644">
        <v>1180948</v>
      </c>
      <c r="O19" s="174">
        <f t="shared" si="0"/>
        <v>1175438</v>
      </c>
      <c r="Q19" s="106"/>
      <c r="R19" s="273">
        <v>2001</v>
      </c>
      <c r="S19" s="273">
        <f t="shared" si="1"/>
        <v>3.2986058712001665</v>
      </c>
      <c r="T19" s="274">
        <v>5.0736115148813529E-2</v>
      </c>
      <c r="U19" s="106"/>
      <c r="V19" s="106"/>
      <c r="W19" s="106"/>
      <c r="X19" s="106"/>
    </row>
    <row r="20" spans="1:24">
      <c r="A20" s="247">
        <v>2003</v>
      </c>
      <c r="B20" s="644">
        <v>18406</v>
      </c>
      <c r="C20" s="644">
        <v>3829</v>
      </c>
      <c r="D20" s="644">
        <v>29898</v>
      </c>
      <c r="E20" s="644">
        <v>22746</v>
      </c>
      <c r="F20" s="644">
        <v>259545</v>
      </c>
      <c r="G20" s="644">
        <v>505471</v>
      </c>
      <c r="H20" s="644">
        <v>38184</v>
      </c>
      <c r="I20" s="644">
        <v>37493</v>
      </c>
      <c r="J20" s="644">
        <v>172880</v>
      </c>
      <c r="K20" s="644">
        <v>148540</v>
      </c>
      <c r="L20" s="644">
        <v>1337</v>
      </c>
      <c r="M20" s="644">
        <v>4900</v>
      </c>
      <c r="N20" s="644">
        <v>1243829</v>
      </c>
      <c r="O20" s="174">
        <f t="shared" si="0"/>
        <v>1237592</v>
      </c>
      <c r="Q20" s="106"/>
      <c r="R20" s="273">
        <v>2002</v>
      </c>
      <c r="S20" s="273">
        <f t="shared" si="1"/>
        <v>4.0729142041565893</v>
      </c>
      <c r="T20" s="274">
        <v>2.8805050692195612E-2</v>
      </c>
      <c r="U20" s="106"/>
      <c r="V20" s="106"/>
      <c r="W20" s="106"/>
      <c r="X20" s="106"/>
    </row>
    <row r="21" spans="1:24">
      <c r="A21" s="247">
        <v>2004</v>
      </c>
      <c r="B21" s="644">
        <v>19664</v>
      </c>
      <c r="C21" s="644">
        <v>4024</v>
      </c>
      <c r="D21" s="644">
        <v>30999</v>
      </c>
      <c r="E21" s="644">
        <v>24116</v>
      </c>
      <c r="F21" s="644">
        <v>271553</v>
      </c>
      <c r="G21" s="644">
        <v>530243</v>
      </c>
      <c r="H21" s="644">
        <v>40599</v>
      </c>
      <c r="I21" s="644">
        <v>41614</v>
      </c>
      <c r="J21" s="644">
        <v>193353</v>
      </c>
      <c r="K21" s="644">
        <v>161114</v>
      </c>
      <c r="L21" s="644">
        <v>1441</v>
      </c>
      <c r="M21" s="644">
        <v>5618</v>
      </c>
      <c r="N21" s="644">
        <v>1324940</v>
      </c>
      <c r="O21" s="174">
        <f t="shared" si="0"/>
        <v>1317881</v>
      </c>
      <c r="Q21" s="106"/>
      <c r="R21" s="273">
        <v>2003</v>
      </c>
      <c r="S21" s="273">
        <f t="shared" si="1"/>
        <v>5.2877310415351531</v>
      </c>
      <c r="T21" s="274">
        <v>1.5828968677406262E-2</v>
      </c>
      <c r="U21" s="106"/>
      <c r="V21" s="106"/>
      <c r="W21" s="106"/>
      <c r="X21" s="106"/>
    </row>
    <row r="22" spans="1:24">
      <c r="A22" s="247">
        <v>2005</v>
      </c>
      <c r="B22" s="644">
        <v>22248</v>
      </c>
      <c r="C22" s="644">
        <v>4147</v>
      </c>
      <c r="D22" s="644">
        <v>32348</v>
      </c>
      <c r="E22" s="644">
        <v>25272</v>
      </c>
      <c r="F22" s="644">
        <v>280447</v>
      </c>
      <c r="G22" s="644">
        <v>552769</v>
      </c>
      <c r="H22" s="644">
        <v>42597</v>
      </c>
      <c r="I22" s="644">
        <v>45110</v>
      </c>
      <c r="J22" s="644">
        <v>224373</v>
      </c>
      <c r="K22" s="644">
        <v>173641</v>
      </c>
      <c r="L22" s="644">
        <v>1556</v>
      </c>
      <c r="M22" s="644">
        <v>5584</v>
      </c>
      <c r="N22" s="644">
        <v>1410710</v>
      </c>
      <c r="O22" s="174">
        <f t="shared" si="0"/>
        <v>1403570</v>
      </c>
      <c r="Q22" s="106"/>
      <c r="R22" s="273">
        <v>2004</v>
      </c>
      <c r="S22" s="273">
        <f t="shared" si="1"/>
        <v>6.487517695654148</v>
      </c>
      <c r="T22" s="274">
        <v>3.3610004063522214E-2</v>
      </c>
      <c r="U22" s="106"/>
      <c r="V22" s="106"/>
      <c r="W22" s="106"/>
      <c r="X22" s="106"/>
    </row>
    <row r="23" spans="1:24">
      <c r="A23" s="247">
        <v>2006</v>
      </c>
      <c r="B23" s="644">
        <v>26482</v>
      </c>
      <c r="C23" s="644">
        <v>4387</v>
      </c>
      <c r="D23" s="644">
        <v>32651</v>
      </c>
      <c r="E23" s="644">
        <v>26378</v>
      </c>
      <c r="F23" s="644">
        <v>290779</v>
      </c>
      <c r="G23" s="644">
        <v>574292</v>
      </c>
      <c r="H23" s="644">
        <v>46153</v>
      </c>
      <c r="I23" s="644">
        <v>46517</v>
      </c>
      <c r="J23" s="644">
        <v>244523</v>
      </c>
      <c r="K23" s="644">
        <v>186772</v>
      </c>
      <c r="L23" s="644">
        <v>1693</v>
      </c>
      <c r="M23" s="644">
        <v>5660</v>
      </c>
      <c r="N23" s="644">
        <v>1486918</v>
      </c>
      <c r="O23" s="174">
        <f t="shared" si="0"/>
        <v>1479565</v>
      </c>
      <c r="Q23" s="106"/>
      <c r="R23" s="273">
        <v>2005</v>
      </c>
      <c r="S23" s="273">
        <f t="shared" si="1"/>
        <v>6.5020286353623789</v>
      </c>
      <c r="T23" s="274">
        <v>0.10697884601175776</v>
      </c>
      <c r="U23" s="106"/>
      <c r="V23" s="106"/>
      <c r="W23" s="106"/>
      <c r="X23" s="106"/>
    </row>
    <row r="24" spans="1:24">
      <c r="A24" s="161">
        <v>2007</v>
      </c>
      <c r="B24" s="644">
        <v>29714</v>
      </c>
      <c r="C24" s="644">
        <v>4620</v>
      </c>
      <c r="D24" s="644">
        <v>33907</v>
      </c>
      <c r="E24" s="644">
        <v>27869</v>
      </c>
      <c r="F24" s="644">
        <v>305876</v>
      </c>
      <c r="G24" s="644">
        <v>597803</v>
      </c>
      <c r="H24" s="644">
        <v>49265</v>
      </c>
      <c r="I24" s="644">
        <v>52253</v>
      </c>
      <c r="J24" s="644">
        <v>259087</v>
      </c>
      <c r="K24" s="644">
        <v>197072</v>
      </c>
      <c r="L24" s="644">
        <v>1776</v>
      </c>
      <c r="M24" s="644">
        <v>6006</v>
      </c>
      <c r="N24" s="644">
        <v>1565900</v>
      </c>
      <c r="O24" s="174">
        <f t="shared" si="0"/>
        <v>1558118</v>
      </c>
      <c r="R24" s="273">
        <v>2006</v>
      </c>
      <c r="S24" s="273">
        <f>(100*O23/O22)-100</f>
        <v>5.4144075464707839</v>
      </c>
      <c r="T24" s="274">
        <v>0.13728048935431592</v>
      </c>
      <c r="X24" s="106"/>
    </row>
    <row r="25" spans="1:24">
      <c r="A25" s="161">
        <v>2008</v>
      </c>
      <c r="B25" s="644">
        <v>31434</v>
      </c>
      <c r="C25" s="644">
        <v>4767</v>
      </c>
      <c r="D25" s="644">
        <v>35467</v>
      </c>
      <c r="E25" s="644">
        <v>28422</v>
      </c>
      <c r="F25" s="644">
        <v>313595</v>
      </c>
      <c r="G25" s="644">
        <v>604282</v>
      </c>
      <c r="H25" s="644">
        <v>51920</v>
      </c>
      <c r="I25" s="644">
        <v>67695</v>
      </c>
      <c r="J25" s="644">
        <v>295126</v>
      </c>
      <c r="K25" s="644">
        <v>203951</v>
      </c>
      <c r="L25" s="644">
        <v>1995</v>
      </c>
      <c r="M25" s="644">
        <v>6623</v>
      </c>
      <c r="N25" s="644">
        <v>1645974</v>
      </c>
      <c r="O25" s="174">
        <f t="shared" si="0"/>
        <v>1637356</v>
      </c>
      <c r="R25" s="273"/>
      <c r="S25" s="273"/>
      <c r="T25" s="274"/>
      <c r="X25" s="106"/>
    </row>
    <row r="26" spans="1:24">
      <c r="A26" s="161">
        <v>2009</v>
      </c>
      <c r="B26" s="644">
        <v>24972</v>
      </c>
      <c r="C26" s="644">
        <v>4947</v>
      </c>
      <c r="D26" s="644">
        <v>35254</v>
      </c>
      <c r="E26" s="644">
        <v>28825</v>
      </c>
      <c r="F26" s="644">
        <v>315531</v>
      </c>
      <c r="G26" s="644">
        <v>595433</v>
      </c>
      <c r="H26" s="644">
        <v>50636</v>
      </c>
      <c r="I26" s="644">
        <v>60326</v>
      </c>
      <c r="J26" s="644">
        <v>246717</v>
      </c>
      <c r="K26" s="644">
        <v>195966</v>
      </c>
      <c r="L26" s="644">
        <v>2107</v>
      </c>
      <c r="M26" s="644">
        <v>5568</v>
      </c>
      <c r="N26" s="644">
        <v>1567007</v>
      </c>
      <c r="O26" s="174">
        <f t="shared" si="0"/>
        <v>1559332</v>
      </c>
      <c r="R26" s="273"/>
      <c r="S26" s="273"/>
      <c r="T26" s="274"/>
      <c r="X26" s="106"/>
    </row>
    <row r="27" spans="1:24">
      <c r="A27" s="161">
        <v>2010</v>
      </c>
      <c r="B27" s="644">
        <v>29063</v>
      </c>
      <c r="C27" s="644">
        <v>5202</v>
      </c>
      <c r="D27" s="644">
        <v>37073</v>
      </c>
      <c r="E27" s="644">
        <v>30082</v>
      </c>
      <c r="F27" s="644">
        <v>329670</v>
      </c>
      <c r="G27" s="644">
        <v>629500</v>
      </c>
      <c r="H27" s="644">
        <v>52896</v>
      </c>
      <c r="I27" s="644">
        <v>63379</v>
      </c>
      <c r="J27" s="644">
        <v>270100</v>
      </c>
      <c r="K27" s="644">
        <v>205996</v>
      </c>
      <c r="L27" s="644">
        <v>2313</v>
      </c>
      <c r="M27" s="644">
        <v>6723</v>
      </c>
      <c r="N27" s="644">
        <v>1662757</v>
      </c>
      <c r="O27" s="174">
        <f t="shared" si="0"/>
        <v>1653721</v>
      </c>
      <c r="R27" s="273"/>
      <c r="S27" s="273"/>
      <c r="T27" s="274"/>
      <c r="X27" s="106"/>
    </row>
    <row r="28" spans="1:24">
      <c r="A28" s="161">
        <v>2011</v>
      </c>
      <c r="B28" s="644">
        <v>33497</v>
      </c>
      <c r="C28" s="644">
        <v>5409</v>
      </c>
      <c r="D28" s="644">
        <v>38349</v>
      </c>
      <c r="E28" s="644">
        <v>31409</v>
      </c>
      <c r="F28" s="644">
        <v>345732</v>
      </c>
      <c r="G28" s="644">
        <v>658635</v>
      </c>
      <c r="H28" s="644">
        <v>55758</v>
      </c>
      <c r="I28" s="644">
        <v>74605</v>
      </c>
      <c r="J28" s="644">
        <v>299142</v>
      </c>
      <c r="K28" s="644">
        <v>217460</v>
      </c>
      <c r="L28" s="644">
        <v>2501</v>
      </c>
      <c r="M28" s="644">
        <v>6759</v>
      </c>
      <c r="N28" s="644">
        <v>1770014</v>
      </c>
      <c r="O28" s="174">
        <f t="shared" si="0"/>
        <v>1760754</v>
      </c>
      <c r="R28" s="273">
        <v>2007</v>
      </c>
      <c r="S28" s="273">
        <f>(100*O24/O23)-100</f>
        <v>5.309195608168622</v>
      </c>
      <c r="T28" s="274"/>
    </row>
    <row r="29" spans="1:24">
      <c r="A29" s="161">
        <v>2012</v>
      </c>
      <c r="B29" s="644">
        <v>32365</v>
      </c>
      <c r="C29" s="644">
        <v>5514</v>
      </c>
      <c r="D29" s="644">
        <v>38214</v>
      </c>
      <c r="E29" s="644">
        <v>31751</v>
      </c>
      <c r="F29" s="644">
        <v>357431</v>
      </c>
      <c r="G29" s="644">
        <v>679616</v>
      </c>
      <c r="H29" s="644">
        <v>59126</v>
      </c>
      <c r="I29" s="644">
        <v>78873</v>
      </c>
      <c r="J29" s="644">
        <v>315803</v>
      </c>
      <c r="K29" s="644">
        <v>222565</v>
      </c>
      <c r="L29" s="644">
        <v>2503</v>
      </c>
      <c r="M29" s="644">
        <v>6723</v>
      </c>
      <c r="N29" s="644">
        <v>1831228</v>
      </c>
      <c r="O29" s="174">
        <f t="shared" si="0"/>
        <v>1822002</v>
      </c>
      <c r="R29" s="273">
        <v>2008</v>
      </c>
      <c r="S29" s="273">
        <f>(100*O25/O24)-100</f>
        <v>5.0854941666805757</v>
      </c>
      <c r="T29" s="274"/>
    </row>
    <row r="30" spans="1:24">
      <c r="A30" s="161">
        <v>2013</v>
      </c>
      <c r="B30" s="644">
        <v>35832</v>
      </c>
      <c r="C30" s="644">
        <v>5788</v>
      </c>
      <c r="D30" s="644">
        <v>39145</v>
      </c>
      <c r="E30" s="644">
        <v>31900</v>
      </c>
      <c r="F30" s="644">
        <v>362846</v>
      </c>
      <c r="G30" s="644">
        <v>695705</v>
      </c>
      <c r="H30" s="644">
        <v>61323</v>
      </c>
      <c r="I30" s="644">
        <v>83222</v>
      </c>
      <c r="J30" s="644">
        <v>338166</v>
      </c>
      <c r="K30" s="644">
        <v>229685</v>
      </c>
      <c r="L30" s="644">
        <v>2539</v>
      </c>
      <c r="M30" s="644">
        <v>6857</v>
      </c>
      <c r="N30" s="644">
        <v>1893759</v>
      </c>
      <c r="O30" s="174">
        <f t="shared" si="0"/>
        <v>1884363</v>
      </c>
      <c r="R30" s="273">
        <v>2009</v>
      </c>
      <c r="S30" s="273">
        <f>(100*O26/O25)-100</f>
        <v>-4.7652434778997304</v>
      </c>
      <c r="T30" s="274"/>
    </row>
    <row r="31" spans="1:24">
      <c r="A31" s="322">
        <v>2014</v>
      </c>
      <c r="B31" s="644">
        <f>(B30*'3'!T23)</f>
        <v>34805.565529856161</v>
      </c>
      <c r="C31" s="644">
        <f>(C30*'3'!U23)</f>
        <v>5861.9753107960742</v>
      </c>
      <c r="D31" s="644">
        <f t="shared" ref="D31:N31" si="2">((D30/D25)^(1/5))*D30</f>
        <v>39925.160059345399</v>
      </c>
      <c r="E31" s="644">
        <f t="shared" si="2"/>
        <v>32645.091682841732</v>
      </c>
      <c r="F31" s="644">
        <f t="shared" si="2"/>
        <v>373588.05505581433</v>
      </c>
      <c r="G31" s="644">
        <f t="shared" si="2"/>
        <v>715586.63055451098</v>
      </c>
      <c r="H31" s="644">
        <f t="shared" si="2"/>
        <v>63398.81416866427</v>
      </c>
      <c r="I31" s="644">
        <f t="shared" si="2"/>
        <v>86731.021169782674</v>
      </c>
      <c r="J31" s="644">
        <f t="shared" si="2"/>
        <v>347499.70019582764</v>
      </c>
      <c r="K31" s="644">
        <f t="shared" si="2"/>
        <v>235209.03095625876</v>
      </c>
      <c r="L31" s="644">
        <f t="shared" si="2"/>
        <v>2664.444393648238</v>
      </c>
      <c r="M31" s="644">
        <f t="shared" si="2"/>
        <v>6904.7829046947045</v>
      </c>
      <c r="N31" s="644">
        <f t="shared" si="2"/>
        <v>1947623.7310832762</v>
      </c>
      <c r="O31" s="175">
        <f t="shared" si="0"/>
        <v>1938054.5037849331</v>
      </c>
      <c r="R31" s="273"/>
      <c r="S31" s="273"/>
      <c r="T31" s="274"/>
    </row>
    <row r="32" spans="1:24">
      <c r="A32" s="277" t="s">
        <v>323</v>
      </c>
      <c r="B32" s="179"/>
      <c r="C32" s="179"/>
      <c r="D32" s="179"/>
      <c r="E32" s="179"/>
      <c r="F32" s="179"/>
      <c r="G32" s="179"/>
      <c r="H32" s="179"/>
      <c r="I32" s="179"/>
      <c r="J32" s="179"/>
      <c r="K32" s="179"/>
      <c r="L32" s="179"/>
      <c r="M32" s="179"/>
      <c r="N32" s="179"/>
      <c r="O32" s="180"/>
      <c r="Q32" s="106"/>
      <c r="R32" s="273">
        <v>2010</v>
      </c>
      <c r="S32" s="273">
        <f>(100*O27/O26)-100</f>
        <v>6.0531689210508119</v>
      </c>
      <c r="T32" s="274"/>
      <c r="U32" s="106"/>
      <c r="V32" s="106"/>
      <c r="W32" s="106"/>
      <c r="X32" s="106"/>
    </row>
    <row r="33" spans="1:20">
      <c r="A33" s="236" t="s">
        <v>321</v>
      </c>
      <c r="B33" s="237">
        <f>(POWER(B13/B4,1/($A13-$A4))-1)*100</f>
        <v>3.3323514318315484</v>
      </c>
      <c r="C33" s="237">
        <f t="shared" ref="C33:O33" si="3">(POWER(C13/C4,1/($A13-$A4))-1)*100</f>
        <v>5.5022042385117764</v>
      </c>
      <c r="D33" s="237">
        <f t="shared" si="3"/>
        <v>3.3834068764759584</v>
      </c>
      <c r="E33" s="237">
        <f t="shared" si="3"/>
        <v>4.0083931634404601</v>
      </c>
      <c r="F33" s="237">
        <f t="shared" si="3"/>
        <v>3.8572620050424167</v>
      </c>
      <c r="G33" s="237">
        <f t="shared" si="3"/>
        <v>4.4171863088513508</v>
      </c>
      <c r="H33" s="237">
        <f t="shared" si="3"/>
        <v>3.825285912254528</v>
      </c>
      <c r="I33" s="237">
        <f t="shared" si="3"/>
        <v>5.3150686219480825</v>
      </c>
      <c r="J33" s="237">
        <f t="shared" si="3"/>
        <v>5.7423712176067898</v>
      </c>
      <c r="K33" s="237">
        <f t="shared" si="3"/>
        <v>6.3739418070448473</v>
      </c>
      <c r="L33" s="237">
        <f t="shared" si="3"/>
        <v>2.8317349738656628</v>
      </c>
      <c r="M33" s="237">
        <f t="shared" si="3"/>
        <v>4.6589844120535018</v>
      </c>
      <c r="N33" s="237">
        <f t="shared" si="3"/>
        <v>4.6289338450600681</v>
      </c>
      <c r="O33" s="210">
        <f t="shared" si="3"/>
        <v>4.6316421138772546</v>
      </c>
      <c r="R33" s="273"/>
      <c r="S33" s="273"/>
      <c r="T33" s="274"/>
    </row>
    <row r="34" spans="1:20">
      <c r="A34" s="161" t="s">
        <v>120</v>
      </c>
      <c r="B34" s="238">
        <f>(POWER(B23/B4,1/($A23-$A4))-1)*100</f>
        <v>6.5690910593291463</v>
      </c>
      <c r="C34" s="238">
        <f t="shared" ref="C34:O34" si="4">(POWER(C23/C4,1/($A23-$A4))-1)*100</f>
        <v>4.9150153557778298</v>
      </c>
      <c r="D34" s="238">
        <f t="shared" si="4"/>
        <v>4.1893807149772755</v>
      </c>
      <c r="E34" s="238">
        <f t="shared" si="4"/>
        <v>4.2315944093803459</v>
      </c>
      <c r="F34" s="238">
        <f t="shared" si="4"/>
        <v>4.2767176758010894</v>
      </c>
      <c r="G34" s="238">
        <f t="shared" si="4"/>
        <v>4.8326252758100319</v>
      </c>
      <c r="H34" s="238">
        <f t="shared" si="4"/>
        <v>4.3210825669089292</v>
      </c>
      <c r="I34" s="238">
        <f t="shared" si="4"/>
        <v>5.0109258266749279</v>
      </c>
      <c r="J34" s="238">
        <f t="shared" si="4"/>
        <v>7.6102203108230126</v>
      </c>
      <c r="K34" s="238">
        <f t="shared" si="4"/>
        <v>5.8238002313367954</v>
      </c>
      <c r="L34" s="238">
        <f t="shared" si="4"/>
        <v>3.1163755282638927</v>
      </c>
      <c r="M34" s="238">
        <f t="shared" si="4"/>
        <v>6.3695650577505702</v>
      </c>
      <c r="N34" s="238">
        <f t="shared" si="4"/>
        <v>5.1868153744834444</v>
      </c>
      <c r="O34" s="211">
        <f t="shared" si="4"/>
        <v>5.1856693394008779</v>
      </c>
    </row>
    <row r="35" spans="1:20">
      <c r="A35" s="239" t="s">
        <v>322</v>
      </c>
      <c r="B35" s="238">
        <f>(POWER(B23/B14,1/($A23-$A14))-1)*100</f>
        <v>10.586628003228515</v>
      </c>
      <c r="C35" s="238">
        <f t="shared" ref="C35:O35" si="5">(POWER(C23/C14,1/($A23-$A14))-1)*100</f>
        <v>4.9543030637072549</v>
      </c>
      <c r="D35" s="238">
        <f t="shared" si="5"/>
        <v>4.9873281721830143</v>
      </c>
      <c r="E35" s="238">
        <f t="shared" si="5"/>
        <v>4.806584407842851</v>
      </c>
      <c r="F35" s="238">
        <f t="shared" si="5"/>
        <v>4.6522742218583213</v>
      </c>
      <c r="G35" s="238">
        <f t="shared" si="5"/>
        <v>5.0980183971499393</v>
      </c>
      <c r="H35" s="238">
        <f t="shared" si="5"/>
        <v>4.8890750150911044</v>
      </c>
      <c r="I35" s="238">
        <f t="shared" si="5"/>
        <v>5.2521176980707018</v>
      </c>
      <c r="J35" s="238">
        <f t="shared" si="5"/>
        <v>9.4319706117617095</v>
      </c>
      <c r="K35" s="238">
        <f t="shared" si="5"/>
        <v>5.3615792833537235</v>
      </c>
      <c r="L35" s="238">
        <f t="shared" si="5"/>
        <v>4.0729152868132834</v>
      </c>
      <c r="M35" s="238">
        <f t="shared" si="5"/>
        <v>7.8585667509757151</v>
      </c>
      <c r="N35" s="238">
        <f t="shared" si="5"/>
        <v>5.7190976480440803</v>
      </c>
      <c r="O35" s="211">
        <f t="shared" si="5"/>
        <v>5.7137239181360711</v>
      </c>
    </row>
    <row r="36" spans="1:20">
      <c r="A36" s="239" t="s">
        <v>371</v>
      </c>
      <c r="B36" s="238">
        <f>(POWER(B31/B24,1/($A31-$A24))-1)*100</f>
        <v>2.2851321994792562</v>
      </c>
      <c r="C36" s="238">
        <f t="shared" ref="C36:N36" si="6">(POWER(C31/C24,1/($A31-$A24))-1)*100</f>
        <v>3.4598193196528459</v>
      </c>
      <c r="D36" s="238">
        <f t="shared" si="6"/>
        <v>2.3615272697263157</v>
      </c>
      <c r="E36" s="238">
        <f t="shared" si="6"/>
        <v>2.2854327040469968</v>
      </c>
      <c r="F36" s="238">
        <f t="shared" si="6"/>
        <v>2.8979676607604477</v>
      </c>
      <c r="G36" s="238">
        <f t="shared" si="6"/>
        <v>2.6024503097760388</v>
      </c>
      <c r="H36" s="238">
        <f t="shared" si="6"/>
        <v>3.6690096319068166</v>
      </c>
      <c r="I36" s="238">
        <f t="shared" si="6"/>
        <v>7.5072132190821428</v>
      </c>
      <c r="J36" s="238">
        <f t="shared" si="6"/>
        <v>4.2834870040294737</v>
      </c>
      <c r="K36" s="238">
        <f t="shared" si="6"/>
        <v>2.5594259252474272</v>
      </c>
      <c r="L36" s="238">
        <f t="shared" si="6"/>
        <v>5.9659272611678027</v>
      </c>
      <c r="M36" s="238">
        <f t="shared" si="6"/>
        <v>2.0121968025424986</v>
      </c>
      <c r="N36" s="238">
        <f t="shared" si="6"/>
        <v>3.1654871716611188</v>
      </c>
      <c r="O36" s="211">
        <f>(POWER(O31/O24,1/($A31-$A24))-1)*100</f>
        <v>3.1663222647146716</v>
      </c>
    </row>
    <row r="37" spans="1:20">
      <c r="A37" s="240" t="s">
        <v>372</v>
      </c>
      <c r="B37" s="212">
        <f>(POWER(B31/B4,1/($A31-$A4))-1)*100</f>
        <v>5.6429305695058884</v>
      </c>
      <c r="C37" s="212">
        <f t="shared" ref="C37:N37" si="7">(POWER(C31/C4,1/($A31-$A4))-1)*100</f>
        <v>4.5503804472610154</v>
      </c>
      <c r="D37" s="212">
        <f t="shared" si="7"/>
        <v>3.6997296772905752</v>
      </c>
      <c r="E37" s="212">
        <f t="shared" si="7"/>
        <v>3.7755330815155252</v>
      </c>
      <c r="F37" s="212">
        <f t="shared" si="7"/>
        <v>3.9511374659603193</v>
      </c>
      <c r="G37" s="212">
        <f t="shared" si="7"/>
        <v>4.2225185874388282</v>
      </c>
      <c r="H37" s="212">
        <f t="shared" si="7"/>
        <v>4.2401950804896948</v>
      </c>
      <c r="I37" s="212">
        <f t="shared" si="7"/>
        <v>5.9165022846250359</v>
      </c>
      <c r="J37" s="212">
        <f t="shared" si="7"/>
        <v>6.6764557443578454</v>
      </c>
      <c r="K37" s="212">
        <f t="shared" si="7"/>
        <v>4.9562651628666021</v>
      </c>
      <c r="L37" s="212">
        <f t="shared" si="7"/>
        <v>3.9137798912978639</v>
      </c>
      <c r="M37" s="212">
        <f t="shared" si="7"/>
        <v>5.212910025286499</v>
      </c>
      <c r="N37" s="212">
        <f t="shared" si="7"/>
        <v>4.6635983267574677</v>
      </c>
      <c r="O37" s="213">
        <f>(POWER(O31/O4,1/($A31-$A4))-1)*100</f>
        <v>4.6629199223364726</v>
      </c>
    </row>
    <row r="38" spans="1:20">
      <c r="A38" s="270"/>
      <c r="B38" s="238"/>
      <c r="C38" s="238"/>
      <c r="D38" s="238"/>
      <c r="E38" s="238"/>
      <c r="F38" s="238"/>
      <c r="G38" s="238"/>
      <c r="H38" s="238"/>
      <c r="I38" s="238"/>
      <c r="J38" s="238"/>
      <c r="K38" s="238"/>
      <c r="L38" s="238"/>
      <c r="M38" s="238"/>
      <c r="N38" s="238"/>
      <c r="O38" s="238"/>
    </row>
    <row r="39" spans="1:20">
      <c r="A39" s="121" t="s">
        <v>27</v>
      </c>
    </row>
    <row r="40" spans="1:20">
      <c r="A40" s="106" t="s">
        <v>193</v>
      </c>
    </row>
    <row r="41" spans="1:20">
      <c r="A41" s="106" t="s">
        <v>415</v>
      </c>
    </row>
    <row r="42" spans="1:20">
      <c r="A42" s="106" t="s">
        <v>439</v>
      </c>
    </row>
  </sheetData>
  <phoneticPr fontId="4" type="noConversion"/>
  <pageMargins left="0.75" right="0.75" top="1" bottom="1" header="0.5" footer="0.5"/>
  <pageSetup scale="87" orientation="landscape" r:id="rId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codeName="Sheet4" enableFormatConditionsCalculation="0">
    <pageSetUpPr fitToPage="1"/>
  </sheetPr>
  <dimension ref="A1:S42"/>
  <sheetViews>
    <sheetView zoomScale="110" zoomScaleNormal="110" zoomScaleSheetLayoutView="100" workbookViewId="0">
      <pane xSplit="1" ySplit="3" topLeftCell="B4" activePane="bottomRight" state="frozen"/>
      <selection pane="topRight" activeCell="B1" sqref="B1"/>
      <selection pane="bottomLeft" activeCell="A4" sqref="A4"/>
      <selection pane="bottomRight" activeCell="C8" sqref="C8"/>
    </sheetView>
  </sheetViews>
  <sheetFormatPr defaultColWidth="8.83203125" defaultRowHeight="12.75"/>
  <cols>
    <col min="1" max="1" width="11.83203125" style="121" customWidth="1"/>
    <col min="2" max="2" width="9.83203125" style="121" bestFit="1" customWidth="1"/>
    <col min="3" max="3" width="11" style="121" customWidth="1"/>
    <col min="4" max="4" width="12" style="121" customWidth="1"/>
    <col min="5" max="11" width="9.5" style="121" bestFit="1" customWidth="1"/>
    <col min="12" max="12" width="8.83203125" style="121"/>
    <col min="13" max="13" width="10" style="121" customWidth="1"/>
    <col min="14" max="14" width="8.1640625" style="121" customWidth="1"/>
    <col min="15" max="15" width="17" style="121" customWidth="1"/>
    <col min="16" max="16" width="20.6640625" style="121" customWidth="1"/>
    <col min="17" max="17" width="19.5" style="121" customWidth="1"/>
    <col min="18" max="18" width="8.1640625" style="121" customWidth="1"/>
    <col min="19" max="19" width="9.83203125" style="121" customWidth="1"/>
    <col min="20" max="20" width="7.33203125" style="121" customWidth="1"/>
    <col min="21" max="21" width="10.6640625" style="121" customWidth="1"/>
    <col min="22" max="22" width="8.83203125" style="121"/>
    <col min="23" max="23" width="8" style="121" customWidth="1"/>
    <col min="24" max="24" width="12.33203125" style="121" customWidth="1"/>
    <col min="25" max="25" width="13" style="121" customWidth="1"/>
    <col min="26" max="26" width="12.83203125" style="121" customWidth="1"/>
    <col min="27" max="16384" width="8.83203125" style="121"/>
  </cols>
  <sheetData>
    <row r="1" spans="1:15" ht="14.25">
      <c r="A1" s="191" t="s">
        <v>420</v>
      </c>
    </row>
    <row r="3" spans="1:15">
      <c r="A3" s="153"/>
      <c r="B3" s="142" t="s">
        <v>299</v>
      </c>
      <c r="C3" s="142" t="s">
        <v>298</v>
      </c>
      <c r="D3" s="142" t="s">
        <v>2</v>
      </c>
      <c r="E3" s="142" t="s">
        <v>3</v>
      </c>
      <c r="F3" s="142" t="s">
        <v>293</v>
      </c>
      <c r="G3" s="142" t="s">
        <v>294</v>
      </c>
      <c r="H3" s="142" t="s">
        <v>295</v>
      </c>
      <c r="I3" s="142" t="s">
        <v>296</v>
      </c>
      <c r="J3" s="142" t="s">
        <v>297</v>
      </c>
      <c r="K3" s="142" t="s">
        <v>9</v>
      </c>
      <c r="L3" s="140" t="s">
        <v>11</v>
      </c>
      <c r="M3" s="200"/>
    </row>
    <row r="4" spans="1:15">
      <c r="A4" s="247">
        <v>1987</v>
      </c>
      <c r="B4" s="157">
        <f>'3'!B4/'2'!B4*1000</f>
        <v>79285.338938518122</v>
      </c>
      <c r="C4" s="157">
        <f>'3'!C4/'2'!C4*1000</f>
        <v>51254.681647940073</v>
      </c>
      <c r="D4" s="157">
        <f>'3'!D4/'2'!D4*1000</f>
        <v>67835.654596100285</v>
      </c>
      <c r="E4" s="157">
        <f>'3'!E4/'2'!E4*1000</f>
        <v>69282.911166607213</v>
      </c>
      <c r="F4" s="157">
        <f>'3'!F4/'2'!F4*1000</f>
        <v>66731.411932100207</v>
      </c>
      <c r="G4" s="157">
        <f>'3'!G4/'2'!G4*1000</f>
        <v>71870.250837486718</v>
      </c>
      <c r="H4" s="157">
        <f>'3'!H4/'2'!H4*1000</f>
        <v>66506.334125098976</v>
      </c>
      <c r="I4" s="157">
        <f>'3'!I4/'2'!I4*1000</f>
        <v>75492.530850833515</v>
      </c>
      <c r="J4" s="157">
        <f>'3'!J4/'2'!J4*1000</f>
        <v>103264.29232971289</v>
      </c>
      <c r="K4" s="157">
        <f>'3'!K4/'2'!K4*1000</f>
        <v>78545.401756550767</v>
      </c>
      <c r="L4" s="186">
        <f>'3'!O4/'2'!L4*1000</f>
        <v>74852.023027649397</v>
      </c>
      <c r="M4" s="157"/>
      <c r="O4" s="271"/>
    </row>
    <row r="5" spans="1:15">
      <c r="A5" s="247">
        <v>1988</v>
      </c>
      <c r="B5" s="157">
        <f>'3'!B5/'2'!B5*1000</f>
        <v>80245.36805207812</v>
      </c>
      <c r="C5" s="157">
        <f>'3'!C5/'2'!C5*1000</f>
        <v>51684.981684981685</v>
      </c>
      <c r="D5" s="157">
        <f>'3'!D5/'2'!D5*1000</f>
        <v>66066.363393096064</v>
      </c>
      <c r="E5" s="157">
        <f>'3'!E5/'2'!E5*1000</f>
        <v>67209.621993127148</v>
      </c>
      <c r="F5" s="157">
        <f>'3'!F5/'2'!F5*1000</f>
        <v>68296.228986824179</v>
      </c>
      <c r="G5" s="157">
        <f>'3'!G5/'2'!G5*1000</f>
        <v>72581.298813716028</v>
      </c>
      <c r="H5" s="157">
        <f>'3'!H5/'2'!H5*1000</f>
        <v>65866.087300019746</v>
      </c>
      <c r="I5" s="157">
        <f>'3'!I5/'2'!I5*1000</f>
        <v>72549.697493517713</v>
      </c>
      <c r="J5" s="157">
        <f>'3'!J5/'2'!J5*1000</f>
        <v>108573.18170661866</v>
      </c>
      <c r="K5" s="157">
        <f>'3'!K5/'2'!K5*1000</f>
        <v>79969.329429806225</v>
      </c>
      <c r="L5" s="174">
        <f>'3'!O5/'2'!L5*1000</f>
        <v>76061.874488575573</v>
      </c>
      <c r="M5" s="157"/>
      <c r="O5" s="271"/>
    </row>
    <row r="6" spans="1:15">
      <c r="A6" s="247">
        <v>1989</v>
      </c>
      <c r="B6" s="157">
        <f>'3'!B6/'2'!B6*1000</f>
        <v>80848.279205041195</v>
      </c>
      <c r="C6" s="157">
        <f>'3'!C6/'2'!C6*1000</f>
        <v>52800</v>
      </c>
      <c r="D6" s="157">
        <f>'3'!D6/'2'!D6*1000</f>
        <v>66187.106918238991</v>
      </c>
      <c r="E6" s="157">
        <f>'3'!E6/'2'!E6*1000</f>
        <v>66226.415094339609</v>
      </c>
      <c r="F6" s="157">
        <f>'3'!F6/'2'!F6*1000</f>
        <v>67551.777039120425</v>
      </c>
      <c r="G6" s="157">
        <f>'3'!G6/'2'!G6*1000</f>
        <v>73307.943835352955</v>
      </c>
      <c r="H6" s="157">
        <f>'3'!H6/'2'!H6*1000</f>
        <v>66777.842793056363</v>
      </c>
      <c r="I6" s="157">
        <f>'3'!I6/'2'!I6*1000</f>
        <v>75151.183172655568</v>
      </c>
      <c r="J6" s="157">
        <f>'3'!J6/'2'!J6*1000</f>
        <v>107523.37568928316</v>
      </c>
      <c r="K6" s="157">
        <f>'3'!K6/'2'!K6*1000</f>
        <v>78499.635351057485</v>
      </c>
      <c r="L6" s="174">
        <f>'3'!O6/'2'!L6*1000</f>
        <v>76147.258429387046</v>
      </c>
      <c r="M6" s="157"/>
      <c r="O6" s="271"/>
    </row>
    <row r="7" spans="1:15">
      <c r="A7" s="247">
        <v>1990</v>
      </c>
      <c r="B7" s="157">
        <f>'3'!B7/'2'!B7*1000</f>
        <v>81048.815853069114</v>
      </c>
      <c r="C7" s="157">
        <f>'3'!C7/'2'!C7*1000</f>
        <v>53030.852994555353</v>
      </c>
      <c r="D7" s="157">
        <f>'3'!D7/'2'!D7*1000</f>
        <v>65338.697119127959</v>
      </c>
      <c r="E7" s="157">
        <f>'3'!E7/'2'!E7*1000</f>
        <v>64841.824841824848</v>
      </c>
      <c r="F7" s="157">
        <f>'3'!F7/'2'!F7*1000</f>
        <v>67589.720727319043</v>
      </c>
      <c r="G7" s="157">
        <f>'3'!G7/'2'!G7*1000</f>
        <v>72207.889721029627</v>
      </c>
      <c r="H7" s="157">
        <f>'3'!H7/'2'!H7*1000</f>
        <v>68442.973919813172</v>
      </c>
      <c r="I7" s="157">
        <f>'3'!I7/'2'!I7*1000</f>
        <v>80915.896081021565</v>
      </c>
      <c r="J7" s="157">
        <f>'3'!J7/'2'!J7*1000</f>
        <v>107784.3045112782</v>
      </c>
      <c r="K7" s="157">
        <f>'3'!K7/'2'!K7*1000</f>
        <v>77040.907925109015</v>
      </c>
      <c r="L7" s="174">
        <f>'3'!O7/'2'!L7*1000</f>
        <v>75715.017117006966</v>
      </c>
      <c r="M7" s="157"/>
      <c r="O7" s="271"/>
    </row>
    <row r="8" spans="1:15">
      <c r="A8" s="247">
        <v>1991</v>
      </c>
      <c r="B8" s="157">
        <f>'3'!B8/'2'!B8*1000</f>
        <v>82222.765021983389</v>
      </c>
      <c r="C8" s="157">
        <f>'3'!C8/'2'!C8*1000</f>
        <v>54756.554307116101</v>
      </c>
      <c r="D8" s="157">
        <f>'3'!D8/'2'!D8*1000</f>
        <v>65304.781923279021</v>
      </c>
      <c r="E8" s="157">
        <f>'3'!E8/'2'!E8*1000</f>
        <v>65860.433604336053</v>
      </c>
      <c r="F8" s="157">
        <f>'3'!F8/'2'!F8*1000</f>
        <v>67067.176760472052</v>
      </c>
      <c r="G8" s="157">
        <f>'3'!G8/'2'!G8*1000</f>
        <v>72160.012756373195</v>
      </c>
      <c r="H8" s="157">
        <f>'3'!H8/'2'!H8*1000</f>
        <v>67038.279400157844</v>
      </c>
      <c r="I8" s="157">
        <f>'3'!I8/'2'!I8*1000</f>
        <v>81923.670858151323</v>
      </c>
      <c r="J8" s="157">
        <f>'3'!J8/'2'!J8*1000</f>
        <v>107812.98660853316</v>
      </c>
      <c r="K8" s="157">
        <f>'3'!K8/'2'!K8*1000</f>
        <v>76338.510301109345</v>
      </c>
      <c r="L8" s="174">
        <f>'3'!O8/'2'!L8*1000</f>
        <v>75428.158103504597</v>
      </c>
      <c r="M8" s="157"/>
      <c r="O8" s="271"/>
    </row>
    <row r="9" spans="1:15">
      <c r="A9" s="247">
        <v>1992</v>
      </c>
      <c r="B9" s="157">
        <f>'3'!B9/'2'!B9*1000</f>
        <v>84720.369420215487</v>
      </c>
      <c r="C9" s="157">
        <f>'3'!C9/'2'!C9*1000</f>
        <v>55903.165735567964</v>
      </c>
      <c r="D9" s="157">
        <f>'3'!D9/'2'!D9*1000</f>
        <v>68164.814312821909</v>
      </c>
      <c r="E9" s="157">
        <f>'3'!E9/'2'!E9*1000</f>
        <v>66271.471876052543</v>
      </c>
      <c r="F9" s="157">
        <f>'3'!F9/'2'!F9*1000</f>
        <v>68298.558546699147</v>
      </c>
      <c r="G9" s="157">
        <f>'3'!G9/'2'!G9*1000</f>
        <v>74226.722617527223</v>
      </c>
      <c r="H9" s="157">
        <f>'3'!H9/'2'!H9*1000</f>
        <v>68519.703940788168</v>
      </c>
      <c r="I9" s="157">
        <f>'3'!I9/'2'!I9*1000</f>
        <v>79339.28571428571</v>
      </c>
      <c r="J9" s="157">
        <f>'3'!J9/'2'!J9*1000</f>
        <v>109216.40625</v>
      </c>
      <c r="K9" s="157">
        <f>'3'!K9/'2'!K9*1000</f>
        <v>76523.621073460308</v>
      </c>
      <c r="L9" s="174">
        <f>'3'!O9/'2'!L9*1000</f>
        <v>76817.585559544095</v>
      </c>
      <c r="M9" s="157"/>
      <c r="O9" s="271"/>
    </row>
    <row r="10" spans="1:15">
      <c r="A10" s="247">
        <v>1993</v>
      </c>
      <c r="B10" s="157">
        <f>'3'!B10/'2'!B10*1000</f>
        <v>86372.549019607832</v>
      </c>
      <c r="C10" s="157">
        <f>'3'!C10/'2'!C10*1000</f>
        <v>55586.080586080585</v>
      </c>
      <c r="D10" s="157">
        <f>'3'!D10/'2'!D10*1000</f>
        <v>69036.834924965893</v>
      </c>
      <c r="E10" s="157">
        <f>'3'!E10/'2'!E10*1000</f>
        <v>67295.765255085033</v>
      </c>
      <c r="F10" s="157">
        <f>'3'!F10/'2'!F10*1000</f>
        <v>70000</v>
      </c>
      <c r="G10" s="157">
        <f>'3'!G10/'2'!G10*1000</f>
        <v>75157.148643175373</v>
      </c>
      <c r="H10" s="157">
        <f>'3'!H10/'2'!H10*1000</f>
        <v>68263.199682413659</v>
      </c>
      <c r="I10" s="157">
        <f>'3'!I10/'2'!I10*1000</f>
        <v>84608.695652173905</v>
      </c>
      <c r="J10" s="157">
        <f>'3'!J10/'2'!J10*1000</f>
        <v>116718.39838597036</v>
      </c>
      <c r="K10" s="157">
        <f>'3'!K10/'2'!K10*1000</f>
        <v>77651.079136690649</v>
      </c>
      <c r="L10" s="174">
        <f>'3'!O10/'2'!L10*1000</f>
        <v>78459.355726312657</v>
      </c>
      <c r="M10" s="157"/>
      <c r="O10" s="271"/>
    </row>
    <row r="11" spans="1:15">
      <c r="A11" s="247">
        <v>1994</v>
      </c>
      <c r="B11" s="157">
        <f>'3'!B11/'2'!B11*1000</f>
        <v>89695.090439276479</v>
      </c>
      <c r="C11" s="157">
        <f>'3'!C11/'2'!C11*1000</f>
        <v>57468.581687612204</v>
      </c>
      <c r="D11" s="157">
        <f>'3'!D11/'2'!D11*1000</f>
        <v>67976.382179280714</v>
      </c>
      <c r="E11" s="157">
        <f>'3'!E11/'2'!E11*1000</f>
        <v>68945.0770261219</v>
      </c>
      <c r="F11" s="157">
        <f>'3'!F11/'2'!F11*1000</f>
        <v>71506.720951273091</v>
      </c>
      <c r="G11" s="157">
        <f>'3'!G11/'2'!G11*1000</f>
        <v>78131.083453007814</v>
      </c>
      <c r="H11" s="157">
        <f>'3'!H11/'2'!H11*1000</f>
        <v>70200.906046878081</v>
      </c>
      <c r="I11" s="157">
        <f>'3'!I11/'2'!I11*1000</f>
        <v>86899.889988998897</v>
      </c>
      <c r="J11" s="157">
        <f>'3'!J11/'2'!J11*1000</f>
        <v>120297.47074367685</v>
      </c>
      <c r="K11" s="157">
        <f>'3'!K11/'2'!K11*1000</f>
        <v>76395.135383203291</v>
      </c>
      <c r="L11" s="174">
        <f>'3'!O11/'2'!L11*1000</f>
        <v>80378.062134821987</v>
      </c>
      <c r="M11" s="157"/>
      <c r="O11" s="271"/>
    </row>
    <row r="12" spans="1:15">
      <c r="A12" s="247">
        <v>1995</v>
      </c>
      <c r="B12" s="157">
        <f>'3'!B12/'2'!B12*1000</f>
        <v>91826.1316872428</v>
      </c>
      <c r="C12" s="157">
        <f>'3'!C12/'2'!C12*1000</f>
        <v>59755.244755244756</v>
      </c>
      <c r="D12" s="157">
        <f>'3'!D12/'2'!D12*1000</f>
        <v>68470.337855812715</v>
      </c>
      <c r="E12" s="157">
        <f>'3'!E12/'2'!E12*1000</f>
        <v>68894.308943089432</v>
      </c>
      <c r="F12" s="157">
        <f>'3'!F12/'2'!F12*1000</f>
        <v>72014.799221765061</v>
      </c>
      <c r="G12" s="157">
        <f>'3'!G12/'2'!G12*1000</f>
        <v>79316.862745098042</v>
      </c>
      <c r="H12" s="157">
        <f>'3'!H12/'2'!H12*1000</f>
        <v>69182.962245885778</v>
      </c>
      <c r="I12" s="157">
        <f>'3'!I12/'2'!I12*1000</f>
        <v>87358.07860262008</v>
      </c>
      <c r="J12" s="157">
        <f>'3'!J12/'2'!J12*1000</f>
        <v>120860.8689281266</v>
      </c>
      <c r="K12" s="157">
        <f>'3'!K12/'2'!K12*1000</f>
        <v>76504.816308243739</v>
      </c>
      <c r="L12" s="174">
        <f>'3'!O12/'2'!L12*1000</f>
        <v>81105.795989590391</v>
      </c>
      <c r="M12" s="157"/>
      <c r="O12" s="271"/>
    </row>
    <row r="13" spans="1:15">
      <c r="A13" s="247">
        <v>1996</v>
      </c>
      <c r="B13" s="157">
        <f>'3'!B13/'2'!B13*1000</f>
        <v>90164.194915254222</v>
      </c>
      <c r="C13" s="157">
        <f>'3'!C13/'2'!C13*1000</f>
        <v>60119.047619047618</v>
      </c>
      <c r="D13" s="157">
        <f>'3'!D13/'2'!D13*1000</f>
        <v>68516.454352441608</v>
      </c>
      <c r="E13" s="157">
        <f>'3'!E13/'2'!E13*1000</f>
        <v>69856.115107913662</v>
      </c>
      <c r="F13" s="157">
        <f>'3'!F13/'2'!F13*1000</f>
        <v>73094.774475691913</v>
      </c>
      <c r="G13" s="157">
        <f>'3'!G13/'2'!G13*1000</f>
        <v>79597.746762422816</v>
      </c>
      <c r="H13" s="157">
        <f>'3'!H13/'2'!H13*1000</f>
        <v>71062.391346339573</v>
      </c>
      <c r="I13" s="157">
        <f>'3'!I13/'2'!I13*1000</f>
        <v>90772.107347118334</v>
      </c>
      <c r="J13" s="157">
        <f>'3'!J13/'2'!J13*1000</f>
        <v>120104.58167330678</v>
      </c>
      <c r="K13" s="157">
        <f>'3'!K13/'2'!K13*1000</f>
        <v>77265.909341568316</v>
      </c>
      <c r="L13" s="174">
        <f>'3'!O13/'2'!L13*1000</f>
        <v>81691.492611828522</v>
      </c>
      <c r="M13" s="157"/>
      <c r="O13" s="271"/>
    </row>
    <row r="14" spans="1:15">
      <c r="A14" s="247">
        <v>1997</v>
      </c>
      <c r="B14" s="157">
        <f>'3'!B14/'2'!B14*1000</f>
        <v>90733.122362869195</v>
      </c>
      <c r="C14" s="157">
        <f>'3'!C14/'2'!C14*1000</f>
        <v>60477.815699658699</v>
      </c>
      <c r="D14" s="157">
        <f>'3'!D14/'2'!D14*1000</f>
        <v>70149.097567355479</v>
      </c>
      <c r="E14" s="157">
        <f>'3'!E14/'2'!E14*1000</f>
        <v>69600.128990648169</v>
      </c>
      <c r="F14" s="157">
        <f>'3'!F14/'2'!F14*1000</f>
        <v>74225.862340526059</v>
      </c>
      <c r="G14" s="157">
        <f>'3'!G14/'2'!G14*1000</f>
        <v>81540.627894229503</v>
      </c>
      <c r="H14" s="157">
        <f>'3'!H14/'2'!H14*1000</f>
        <v>72966.279291293584</v>
      </c>
      <c r="I14" s="157">
        <f>'3'!I14/'2'!I14*1000</f>
        <v>92661.498708010346</v>
      </c>
      <c r="J14" s="157">
        <f>'3'!J14/'2'!J14*1000</f>
        <v>123873.52050646849</v>
      </c>
      <c r="K14" s="157">
        <f>'3'!K14/'2'!K14*1000</f>
        <v>77587.504704554012</v>
      </c>
      <c r="L14" s="174">
        <f>'3'!O14/'2'!L14*1000</f>
        <v>83383.814067492451</v>
      </c>
      <c r="M14" s="157"/>
      <c r="O14" s="271"/>
    </row>
    <row r="15" spans="1:15">
      <c r="A15" s="247">
        <v>1998</v>
      </c>
      <c r="B15" s="157">
        <f>'3'!B15/'2'!B15*1000</f>
        <v>93851.316468766148</v>
      </c>
      <c r="C15" s="157">
        <f>'3'!C15/'2'!C15*1000</f>
        <v>62248.322147651001</v>
      </c>
      <c r="D15" s="157">
        <f>'3'!D15/'2'!D15*1000</f>
        <v>70290.477393281137</v>
      </c>
      <c r="E15" s="157">
        <f>'3'!E15/'2'!E15*1000</f>
        <v>70594.748497310968</v>
      </c>
      <c r="F15" s="157">
        <f>'3'!F15/'2'!F15*1000</f>
        <v>74846.670964177174</v>
      </c>
      <c r="G15" s="157">
        <f>'3'!G15/'2'!G15*1000</f>
        <v>82954.582958983476</v>
      </c>
      <c r="H15" s="157">
        <f>'3'!H15/'2'!H15*1000</f>
        <v>74758.78833208677</v>
      </c>
      <c r="I15" s="157">
        <f>'3'!I15/'2'!I15*1000</f>
        <v>95589.929592489862</v>
      </c>
      <c r="J15" s="157">
        <f>'3'!J15/'2'!J15*1000</f>
        <v>125594.14142752998</v>
      </c>
      <c r="K15" s="157">
        <f>'3'!K15/'2'!K15*1000</f>
        <v>78652.0966786887</v>
      </c>
      <c r="L15" s="174">
        <f>'3'!O15/'2'!L15*1000</f>
        <v>84751.904321207374</v>
      </c>
      <c r="M15" s="157"/>
      <c r="O15" s="271"/>
    </row>
    <row r="16" spans="1:15">
      <c r="A16" s="247">
        <v>1999</v>
      </c>
      <c r="B16" s="157">
        <f>'3'!B16/'2'!B16*1000</f>
        <v>95086.676572560682</v>
      </c>
      <c r="C16" s="157">
        <f>'3'!C16/'2'!C16*1000</f>
        <v>64162.520729684911</v>
      </c>
      <c r="D16" s="157">
        <f>'3'!D16/'2'!D16*1000</f>
        <v>72335.892989843938</v>
      </c>
      <c r="E16" s="157">
        <f>'3'!E16/'2'!E16*1000</f>
        <v>72677.310408351244</v>
      </c>
      <c r="F16" s="157">
        <f>'3'!F16/'2'!F16*1000</f>
        <v>77668.790957734629</v>
      </c>
      <c r="G16" s="157">
        <f>'3'!G16/'2'!G16*1000</f>
        <v>85720.547264564448</v>
      </c>
      <c r="H16" s="157">
        <f>'3'!H16/'2'!H16*1000</f>
        <v>74837.578442229613</v>
      </c>
      <c r="I16" s="157">
        <f>'3'!I16/'2'!I16*1000</f>
        <v>95494.037478705286</v>
      </c>
      <c r="J16" s="157">
        <f>'3'!J16/'2'!J16*1000</f>
        <v>124131.67444271644</v>
      </c>
      <c r="K16" s="157">
        <f>'3'!K16/'2'!K16*1000</f>
        <v>79552.727464751544</v>
      </c>
      <c r="L16" s="174">
        <f>'3'!O16/'2'!L16*1000</f>
        <v>86790.445771420636</v>
      </c>
      <c r="M16" s="157"/>
      <c r="O16" s="271"/>
    </row>
    <row r="17" spans="1:18">
      <c r="A17" s="247">
        <v>2000</v>
      </c>
      <c r="B17" s="157">
        <f>'3'!B17/'2'!B17*1000</f>
        <v>101700.20120724346</v>
      </c>
      <c r="C17" s="157">
        <f>'3'!C17/'2'!C17*1000</f>
        <v>62707.006369426759</v>
      </c>
      <c r="D17" s="157">
        <f>'3'!D17/'2'!D17*1000</f>
        <v>73174.641729414638</v>
      </c>
      <c r="E17" s="157">
        <f>'3'!E17/'2'!E17*1000</f>
        <v>72732.207478890225</v>
      </c>
      <c r="F17" s="157">
        <f>'3'!F17/'2'!F17*1000</f>
        <v>79231.809495810667</v>
      </c>
      <c r="G17" s="157">
        <f>'3'!G17/'2'!G17*1000</f>
        <v>88266.178266178278</v>
      </c>
      <c r="H17" s="157">
        <f>'3'!H17/'2'!H17*1000</f>
        <v>76571.894241216942</v>
      </c>
      <c r="I17" s="157">
        <f>'3'!I17/'2'!I17*1000</f>
        <v>97174.878409811805</v>
      </c>
      <c r="J17" s="157">
        <f>'3'!J17/'2'!J17*1000</f>
        <v>128382.91958814983</v>
      </c>
      <c r="K17" s="157">
        <f>'3'!K17/'2'!K17*1000</f>
        <v>81580.174021131141</v>
      </c>
      <c r="L17" s="174">
        <f>'3'!O17/'2'!L17*1000</f>
        <v>89021.348093847613</v>
      </c>
      <c r="M17" s="157"/>
      <c r="O17" s="271"/>
    </row>
    <row r="18" spans="1:18">
      <c r="A18" s="247">
        <v>2001</v>
      </c>
      <c r="B18" s="157">
        <f>'3'!B18/'2'!B18*1000</f>
        <v>101354.93372606776</v>
      </c>
      <c r="C18" s="157">
        <f>'3'!C18/'2'!C18*1000</f>
        <v>60956.112852664584</v>
      </c>
      <c r="D18" s="157">
        <f>'3'!D18/'2'!D18*1000</f>
        <v>74727.973038035634</v>
      </c>
      <c r="E18" s="157">
        <f>'3'!E18/'2'!E18*1000</f>
        <v>74381.818181818177</v>
      </c>
      <c r="F18" s="157">
        <f>'3'!F18/'2'!F18*1000</f>
        <v>79500.479469967744</v>
      </c>
      <c r="G18" s="157">
        <f>'3'!G18/'2'!G18*1000</f>
        <v>88214.750139327502</v>
      </c>
      <c r="H18" s="157">
        <f>'3'!H18/'2'!H18*1000</f>
        <v>77675.941080196411</v>
      </c>
      <c r="I18" s="157">
        <f>'3'!I18/'2'!I18*1000</f>
        <v>99367.640645442647</v>
      </c>
      <c r="J18" s="157">
        <f>'3'!J18/'2'!J18*1000</f>
        <v>126815.16529433453</v>
      </c>
      <c r="K18" s="157">
        <f>'3'!K18/'2'!K18*1000</f>
        <v>82518.090478421567</v>
      </c>
      <c r="L18" s="174">
        <f>'3'!O18/'2'!L18*1000</f>
        <v>89386.583137562004</v>
      </c>
      <c r="M18" s="157"/>
      <c r="O18" s="271"/>
    </row>
    <row r="19" spans="1:18">
      <c r="A19" s="247">
        <v>2002</v>
      </c>
      <c r="B19" s="157">
        <f>'3'!B19/'2'!B19*1000</f>
        <v>116077.48184019369</v>
      </c>
      <c r="C19" s="157">
        <f>'3'!C19/'2'!C19*1000</f>
        <v>63091.190108191651</v>
      </c>
      <c r="D19" s="157">
        <f>'3'!D19/'2'!D19*1000</f>
        <v>76452.071005917169</v>
      </c>
      <c r="E19" s="157">
        <f>'3'!E19/'2'!E19*1000</f>
        <v>75071.658379643181</v>
      </c>
      <c r="F19" s="157">
        <f>'3'!F19/'2'!F19*1000</f>
        <v>78848.020649215832</v>
      </c>
      <c r="G19" s="157">
        <f>'3'!G19/'2'!G19*1000</f>
        <v>89334.460243279973</v>
      </c>
      <c r="H19" s="157">
        <f>'3'!H19/'2'!H19*1000</f>
        <v>77040.653293094263</v>
      </c>
      <c r="I19" s="157">
        <f>'3'!I19/'2'!I19*1000</f>
        <v>96807.782766730816</v>
      </c>
      <c r="J19" s="157">
        <f>'3'!J19/'2'!J19*1000</f>
        <v>125830.44569243638</v>
      </c>
      <c r="K19" s="157">
        <f>'3'!K19/'2'!K19*1000</f>
        <v>84058.594550297072</v>
      </c>
      <c r="L19" s="174">
        <f>'3'!O19/'2'!L19*1000</f>
        <v>89741.598520058309</v>
      </c>
      <c r="M19" s="157"/>
      <c r="O19" s="271"/>
    </row>
    <row r="20" spans="1:18">
      <c r="A20" s="247">
        <v>2003</v>
      </c>
      <c r="B20" s="157">
        <f>'3'!B20/'2'!B20*1000</f>
        <v>121219.74371143807</v>
      </c>
      <c r="C20" s="157">
        <f>'3'!C20/'2'!C20*1000</f>
        <v>63131.618759455378</v>
      </c>
      <c r="D20" s="157">
        <f>'3'!D20/'2'!D20*1000</f>
        <v>75907.720843960124</v>
      </c>
      <c r="E20" s="157">
        <f>'3'!E20/'2'!E20*1000</f>
        <v>77041.264266900791</v>
      </c>
      <c r="F20" s="157">
        <f>'3'!F20/'2'!F20*1000</f>
        <v>78481.867283950603</v>
      </c>
      <c r="G20" s="157">
        <f>'3'!G20/'2'!G20*1000</f>
        <v>87895.346778477047</v>
      </c>
      <c r="H20" s="157">
        <f>'3'!H20/'2'!H20*1000</f>
        <v>77576.345984112981</v>
      </c>
      <c r="I20" s="157">
        <f>'3'!I20/'2'!I20*1000</f>
        <v>99478.882118092049</v>
      </c>
      <c r="J20" s="157">
        <f>'3'!J20/'2'!J20*1000</f>
        <v>125994.21631000578</v>
      </c>
      <c r="K20" s="157">
        <f>'3'!K20/'2'!K20*1000</f>
        <v>84085.38111205645</v>
      </c>
      <c r="L20" s="174">
        <f>'3'!O20/'2'!L20*1000</f>
        <v>89316.729341309721</v>
      </c>
      <c r="M20" s="157"/>
      <c r="O20" s="271"/>
    </row>
    <row r="21" spans="1:18">
      <c r="A21" s="247">
        <v>2004</v>
      </c>
      <c r="B21" s="157">
        <f>'3'!B21/'2'!B21*1000</f>
        <v>119005.62851782366</v>
      </c>
      <c r="C21" s="157">
        <f>'3'!C21/'2'!C21*1000</f>
        <v>64249.24924924926</v>
      </c>
      <c r="D21" s="157">
        <f>'3'!D21/'2'!D21*1000</f>
        <v>74815.485623726519</v>
      </c>
      <c r="E21" s="157">
        <f>'3'!E21/'2'!E21*1000</f>
        <v>77569.663889686868</v>
      </c>
      <c r="F21" s="157">
        <f>'3'!F21/'2'!F21*1000</f>
        <v>79468.687088524952</v>
      </c>
      <c r="G21" s="157">
        <f>'3'!G21/'2'!G21*1000</f>
        <v>89002.106330076174</v>
      </c>
      <c r="H21" s="157">
        <f>'3'!H21/'2'!H21*1000</f>
        <v>78510.303877052036</v>
      </c>
      <c r="I21" s="157">
        <f>'3'!I21/'2'!I21*1000</f>
        <v>103670.27928303459</v>
      </c>
      <c r="J21" s="157">
        <f>'3'!J21/'2'!J21*1000</f>
        <v>129515.43835925176</v>
      </c>
      <c r="K21" s="157">
        <f>'3'!K21/'2'!K21*1000</f>
        <v>86077.503327910075</v>
      </c>
      <c r="L21" s="174">
        <f>'3'!O21/'2'!L21*1000</f>
        <v>90620.470047356459</v>
      </c>
      <c r="M21" s="157"/>
      <c r="O21" s="271"/>
    </row>
    <row r="22" spans="1:18">
      <c r="A22" s="247">
        <v>2005</v>
      </c>
      <c r="B22" s="157">
        <f>'3'!B22/'2'!B22*1000</f>
        <v>122958.0781912388</v>
      </c>
      <c r="C22" s="157">
        <f>'3'!C22/'2'!C22*1000</f>
        <v>63943.870014771041</v>
      </c>
      <c r="D22" s="157">
        <f>'3'!D22/'2'!D22*1000</f>
        <v>75471.612757294715</v>
      </c>
      <c r="E22" s="157">
        <f>'3'!E22/'2'!E22*1000</f>
        <v>78502.164502164509</v>
      </c>
      <c r="F22" s="157">
        <f>'3'!F22/'2'!F22*1000</f>
        <v>80041.559843475916</v>
      </c>
      <c r="G22" s="157">
        <f>'3'!G22/'2'!G22*1000</f>
        <v>90811.471556182412</v>
      </c>
      <c r="H22" s="157">
        <f>'3'!H22/'2'!H22*1000</f>
        <v>80084.995663486552</v>
      </c>
      <c r="I22" s="157">
        <f>'3'!I22/'2'!I22*1000</f>
        <v>106232.87671232875</v>
      </c>
      <c r="J22" s="157">
        <f>'3'!J22/'2'!J22*1000</f>
        <v>131818.83102614811</v>
      </c>
      <c r="K22" s="157">
        <f>'3'!K22/'2'!K22*1000</f>
        <v>87684.835143800548</v>
      </c>
      <c r="L22" s="174">
        <f>'3'!O22/'2'!L22*1000</f>
        <v>92325.376596153714</v>
      </c>
      <c r="M22" s="157"/>
      <c r="O22" s="271"/>
    </row>
    <row r="23" spans="1:18">
      <c r="A23" s="247">
        <v>2006</v>
      </c>
      <c r="B23" s="157">
        <f>'3'!B23/'2'!B23*1000</f>
        <v>126842.35074626865</v>
      </c>
      <c r="C23" s="157">
        <f>'3'!C23/'2'!C23*1000</f>
        <v>66485.294117647063</v>
      </c>
      <c r="D23" s="157">
        <f>'3'!D23/'2'!D23*1000</f>
        <v>75892.087961913392</v>
      </c>
      <c r="E23" s="157">
        <f>'3'!E23/'2'!E23*1000</f>
        <v>79169.520547945212</v>
      </c>
      <c r="F23" s="157">
        <f>'3'!F23/'2'!F23*1000</f>
        <v>80302.423125217072</v>
      </c>
      <c r="G23" s="157">
        <f>'3'!G23/'2'!G23*1000</f>
        <v>91489.5463633123</v>
      </c>
      <c r="H23" s="157">
        <f>'3'!H23/'2'!H23*1000</f>
        <v>82085.048010973929</v>
      </c>
      <c r="I23" s="157">
        <f>'3'!I23/'2'!I23*1000</f>
        <v>102871.69042769857</v>
      </c>
      <c r="J23" s="157">
        <f>'3'!J23/'2'!J23*1000</f>
        <v>133296.19167189789</v>
      </c>
      <c r="K23" s="157">
        <f>'3'!K23/'2'!K23*1000</f>
        <v>89266.162182361732</v>
      </c>
      <c r="L23" s="174">
        <f>'3'!O23/'2'!L23*1000</f>
        <v>93102.277851580118</v>
      </c>
      <c r="M23" s="157"/>
      <c r="O23" s="271"/>
    </row>
    <row r="24" spans="1:18">
      <c r="A24" s="247">
        <v>2007</v>
      </c>
      <c r="B24" s="157">
        <f>'3'!B24/'2'!B24*1000</f>
        <v>136935.48387096776</v>
      </c>
      <c r="C24" s="157">
        <f>'3'!C24/'2'!C24*1000</f>
        <v>67543.859649122809</v>
      </c>
      <c r="D24" s="157">
        <f>'3'!D24/'2'!D24*1000</f>
        <v>75803.711155823839</v>
      </c>
      <c r="E24" s="157">
        <f>'3'!E24/'2'!E24*1000</f>
        <v>77933.445190156592</v>
      </c>
      <c r="F24" s="157">
        <f>'3'!F24/'2'!F24*1000</f>
        <v>79671.285684517614</v>
      </c>
      <c r="G24" s="157">
        <f>'3'!G24/'2'!G24*1000</f>
        <v>91330.379650141331</v>
      </c>
      <c r="H24" s="157">
        <f>'3'!H24/'2'!H24*1000</f>
        <v>83147.679324894518</v>
      </c>
      <c r="I24" s="157">
        <f>'3'!I24/'2'!I24*1000</f>
        <v>103491.78055060409</v>
      </c>
      <c r="J24" s="157">
        <f>'3'!J24/'2'!J24*1000</f>
        <v>130129.08086388749</v>
      </c>
      <c r="K24" s="157">
        <f>'3'!K24/'2'!K24*1000</f>
        <v>89334.542157751581</v>
      </c>
      <c r="L24" s="174">
        <f>'3'!O24/'2'!L24*1000</f>
        <v>92714.154805541009</v>
      </c>
      <c r="M24" s="157"/>
      <c r="O24" s="271"/>
    </row>
    <row r="25" spans="1:18">
      <c r="A25" s="247">
        <v>2008</v>
      </c>
      <c r="B25" s="157">
        <f>'3'!B25/'2'!B25*1000</f>
        <v>132831.29805517866</v>
      </c>
      <c r="C25" s="157">
        <f>'3'!C25/'2'!C25*1000</f>
        <v>67507.246376811599</v>
      </c>
      <c r="D25" s="157">
        <f>'3'!D25/'2'!D25*1000</f>
        <v>76654.859419969012</v>
      </c>
      <c r="E25" s="157">
        <f>'3'!E25/'2'!E25*1000</f>
        <v>77973.385084557798</v>
      </c>
      <c r="F25" s="157">
        <f>'3'!F25/'2'!F25*1000</f>
        <v>80260.128261261503</v>
      </c>
      <c r="G25" s="157">
        <f>'3'!G25/'2'!G25*1000</f>
        <v>90301.65045459359</v>
      </c>
      <c r="H25" s="157">
        <f>'3'!H25/'2'!H25*1000</f>
        <v>85034.906914893611</v>
      </c>
      <c r="I25" s="157">
        <f>'3'!I25/'2'!I25*1000</f>
        <v>106633.81642512076</v>
      </c>
      <c r="J25" s="157">
        <f>'3'!J25/'2'!J25*1000</f>
        <v>128299.81985491017</v>
      </c>
      <c r="K25" s="157">
        <f>'3'!K25/'2'!K25*1000</f>
        <v>88884.428386636326</v>
      </c>
      <c r="L25" s="174">
        <f>'3'!O25/'2'!L25*1000</f>
        <v>92269.684094713055</v>
      </c>
      <c r="M25" s="157"/>
      <c r="O25" s="271"/>
    </row>
    <row r="26" spans="1:18">
      <c r="A26" s="247">
        <v>2009</v>
      </c>
      <c r="B26" s="157">
        <f>'3'!B26/'2'!B26*1000</f>
        <v>123031.14830311484</v>
      </c>
      <c r="C26" s="157">
        <f>'3'!C26/'2'!C26*1000</f>
        <v>68693.09838472835</v>
      </c>
      <c r="D26" s="157">
        <f>'3'!D26/'2'!D26*1000</f>
        <v>77314.794215795337</v>
      </c>
      <c r="E26" s="157">
        <f>'3'!E26/'2'!E26*1000</f>
        <v>77252.777777777781</v>
      </c>
      <c r="F26" s="157">
        <f>'3'!F26/'2'!F26*1000</f>
        <v>80349.488869285458</v>
      </c>
      <c r="G26" s="157">
        <f>'3'!G26/'2'!G26*1000</f>
        <v>89932.687673916094</v>
      </c>
      <c r="H26" s="157">
        <f>'3'!H26/'2'!H26*1000</f>
        <v>85009.159034138225</v>
      </c>
      <c r="I26" s="157">
        <f>'3'!I26/'2'!I26*1000</f>
        <v>99948.649676683155</v>
      </c>
      <c r="J26" s="157">
        <f>'3'!J26/'2'!J26*1000</f>
        <v>124555.84569148149</v>
      </c>
      <c r="K26" s="157">
        <f>'3'!K26/'2'!K26*1000</f>
        <v>88605.319585747522</v>
      </c>
      <c r="L26" s="174">
        <f>'3'!O26/'2'!L26*1000</f>
        <v>91251.226722020336</v>
      </c>
      <c r="M26" s="157"/>
      <c r="O26" s="271"/>
    </row>
    <row r="27" spans="1:18">
      <c r="A27" s="247">
        <v>2010</v>
      </c>
      <c r="B27" s="157">
        <f>'3'!B27/'2'!B27*1000</f>
        <v>125821.36445242369</v>
      </c>
      <c r="C27" s="157">
        <f>'3'!C27/'2'!C27*1000</f>
        <v>68622.668579626974</v>
      </c>
      <c r="D27" s="157">
        <f>'3'!D27/'2'!D27*1000</f>
        <v>79339.685353423454</v>
      </c>
      <c r="E27" s="157">
        <f>'3'!E27/'2'!E27*1000</f>
        <v>79254.398212789718</v>
      </c>
      <c r="F27" s="157">
        <f>'3'!F27/'2'!F27*1000</f>
        <v>80470.809314609316</v>
      </c>
      <c r="G27" s="157">
        <f>'3'!G27/'2'!G27*1000</f>
        <v>91494.69240417266</v>
      </c>
      <c r="H27" s="157">
        <f>'3'!H27/'2'!H27*1000</f>
        <v>86008.210180623981</v>
      </c>
      <c r="I27" s="157">
        <f>'3'!I27/'2'!I27*1000</f>
        <v>103118.6440677966</v>
      </c>
      <c r="J27" s="157">
        <f>'3'!J27/'2'!J27*1000</f>
        <v>130535.15837327666</v>
      </c>
      <c r="K27" s="157">
        <f>'3'!K27/'2'!K27*1000</f>
        <v>90251.012145748988</v>
      </c>
      <c r="L27" s="174">
        <f>'3'!O27/'2'!L27*1000</f>
        <v>93054.926354087205</v>
      </c>
      <c r="M27" s="157"/>
      <c r="O27" s="271"/>
    </row>
    <row r="28" spans="1:18">
      <c r="A28" s="247">
        <v>2011</v>
      </c>
      <c r="B28" s="157">
        <f>'3'!B28/'2'!B28*1000</f>
        <v>124639.93100474341</v>
      </c>
      <c r="C28" s="157">
        <f>'3'!C28/'2'!C28*1000</f>
        <v>67607.788595271209</v>
      </c>
      <c r="D28" s="157">
        <f>'3'!D28/'2'!D28*1000</f>
        <v>79631.346578366443</v>
      </c>
      <c r="E28" s="157">
        <f>'3'!E28/'2'!E28*1000</f>
        <v>80289.732770745424</v>
      </c>
      <c r="F28" s="157">
        <f>'3'!F28/'2'!F28*1000</f>
        <v>81298.420364221762</v>
      </c>
      <c r="G28" s="157">
        <f>'3'!G28/'2'!G28*1000</f>
        <v>92184.759101285599</v>
      </c>
      <c r="H28" s="157">
        <f>'3'!H28/'2'!H28*1000</f>
        <v>87439.921530161839</v>
      </c>
      <c r="I28" s="157">
        <f>'3'!I28/'2'!I28*1000</f>
        <v>108133.63195222098</v>
      </c>
      <c r="J28" s="157">
        <f>'3'!J28/'2'!J28*1000</f>
        <v>133020.71921886163</v>
      </c>
      <c r="K28" s="157">
        <f>'3'!K28/'2'!K28*1000</f>
        <v>92568.902055839833</v>
      </c>
      <c r="L28" s="174">
        <f>'3'!O28/'2'!L28*1000</f>
        <v>94361.61606822988</v>
      </c>
      <c r="M28" s="157"/>
      <c r="O28" s="271"/>
    </row>
    <row r="29" spans="1:18">
      <c r="A29" s="247">
        <v>2012</v>
      </c>
      <c r="B29" s="157">
        <f>'3'!B29/'2'!B29*1000</f>
        <v>114584.71760797342</v>
      </c>
      <c r="C29" s="157">
        <f>'3'!C29/'2'!C29*1000</f>
        <v>67232.876712328754</v>
      </c>
      <c r="D29" s="157">
        <f>'3'!D29/'2'!D29*1000</f>
        <v>78562.062937062932</v>
      </c>
      <c r="E29" s="157">
        <f>'3'!E29/'2'!E29*1000</f>
        <v>80504.106485414901</v>
      </c>
      <c r="F29" s="157">
        <f>'3'!F29/'2'!F29*1000</f>
        <v>81899.697945530337</v>
      </c>
      <c r="G29" s="157">
        <f>'3'!G29/'2'!G29*1000</f>
        <v>93153.253961149399</v>
      </c>
      <c r="H29" s="157">
        <f>'3'!H29/'2'!H29*1000</f>
        <v>88886.74388674389</v>
      </c>
      <c r="I29" s="157">
        <f>'3'!I29/'2'!I29*1000</f>
        <v>108929.6134208607</v>
      </c>
      <c r="J29" s="157">
        <f>'3'!J29/'2'!J29*1000</f>
        <v>134340.62140391255</v>
      </c>
      <c r="K29" s="157">
        <f>'3'!K29/'2'!K29*1000</f>
        <v>93314.475138121546</v>
      </c>
      <c r="L29" s="174">
        <f>'3'!O29/'2'!L29*1000</f>
        <v>95068.45559382443</v>
      </c>
      <c r="M29" s="157"/>
      <c r="O29" s="271"/>
      <c r="P29" s="157"/>
      <c r="Q29" s="157"/>
      <c r="R29" s="157"/>
    </row>
    <row r="30" spans="1:18">
      <c r="A30" s="247">
        <v>2013</v>
      </c>
      <c r="B30" s="157">
        <f>'3'!B30/'2'!B30*1000</f>
        <v>121911.8252987227</v>
      </c>
      <c r="C30" s="157">
        <f>'3'!C30/'2'!C30*1000</f>
        <v>67557.354925775988</v>
      </c>
      <c r="D30" s="157">
        <f>'3'!D30/'2'!D30*1000</f>
        <v>79633.230225364561</v>
      </c>
      <c r="E30" s="157">
        <f>'3'!E30/'2'!E30*1000</f>
        <v>79751.763046544424</v>
      </c>
      <c r="F30" s="157">
        <f>'3'!F30/'2'!F30*1000</f>
        <v>81567.917651694239</v>
      </c>
      <c r="G30" s="157">
        <f>'3'!G30/'2'!G30*1000</f>
        <v>92676.378345106554</v>
      </c>
      <c r="H30" s="157">
        <f>'3'!H30/'2'!H30*1000</f>
        <v>90262.064557366568</v>
      </c>
      <c r="I30" s="157">
        <f>'3'!I30/'2'!I30*1000</f>
        <v>110942.86219706351</v>
      </c>
      <c r="J30" s="157">
        <f>'3'!J30/'2'!J30*1000</f>
        <v>136091.09693648369</v>
      </c>
      <c r="K30" s="157">
        <f>'3'!K30/'2'!K30*1000</f>
        <v>94993.820621468927</v>
      </c>
      <c r="L30" s="174">
        <f>'3'!O30/'2'!L30*1000</f>
        <v>95742.081754195999</v>
      </c>
      <c r="M30" s="157"/>
      <c r="O30" s="271"/>
      <c r="P30" s="157"/>
      <c r="Q30" s="157"/>
      <c r="R30" s="157"/>
    </row>
    <row r="31" spans="1:18">
      <c r="A31" s="572">
        <v>2014</v>
      </c>
      <c r="B31" s="157">
        <f>'3'!B31/'2'!B31*1000</f>
        <v>120454.44084331053</v>
      </c>
      <c r="C31" s="157">
        <f>'3'!C31/'2'!C31*1000</f>
        <v>68513.252969436187</v>
      </c>
      <c r="D31" s="157">
        <f>'3'!D31/'2'!D31*1000</f>
        <v>81792.412120402296</v>
      </c>
      <c r="E31" s="157">
        <f>'3'!E31/'2'!E31*1000</f>
        <v>79856.64015384698</v>
      </c>
      <c r="F31" s="157">
        <f>'3'!F31/'2'!F31*1000</f>
        <v>82768.999278593066</v>
      </c>
      <c r="G31" s="157">
        <f>'3'!G31/'2'!G31*1000</f>
        <v>94088.423389966789</v>
      </c>
      <c r="H31" s="157">
        <f>'3'!H31/'2'!H31*1000</f>
        <v>91159.295610625675</v>
      </c>
      <c r="I31" s="157">
        <f>'3'!I31/'2'!I31*1000</f>
        <v>111376.38426196083</v>
      </c>
      <c r="J31" s="157">
        <f>'3'!J31/'2'!J31*1000</f>
        <v>139082.9940773501</v>
      </c>
      <c r="K31" s="157">
        <f>'3'!K31/'2'!K31*1000</f>
        <v>96869.223599664037</v>
      </c>
      <c r="L31" s="174">
        <f>'3'!O31/'2'!L31*1000</f>
        <v>97260.322598187864</v>
      </c>
      <c r="M31" s="157"/>
      <c r="O31" s="271"/>
      <c r="P31" s="157"/>
      <c r="Q31" s="157"/>
      <c r="R31" s="157"/>
    </row>
    <row r="32" spans="1:18">
      <c r="A32" s="312" t="s">
        <v>323</v>
      </c>
      <c r="B32" s="179"/>
      <c r="C32" s="179"/>
      <c r="D32" s="179"/>
      <c r="E32" s="179"/>
      <c r="F32" s="179"/>
      <c r="G32" s="179"/>
      <c r="H32" s="179"/>
      <c r="I32" s="179"/>
      <c r="J32" s="179"/>
      <c r="K32" s="179"/>
      <c r="L32" s="289"/>
      <c r="M32" s="157"/>
      <c r="N32" s="157"/>
      <c r="O32" s="157"/>
      <c r="P32" s="157"/>
      <c r="Q32" s="157"/>
      <c r="R32" s="157"/>
    </row>
    <row r="33" spans="1:19">
      <c r="A33" s="236" t="s">
        <v>321</v>
      </c>
      <c r="B33" s="237">
        <f>(POWER(B13/B4,1/($A13-$A4))-1)*100</f>
        <v>1.4389114782742185</v>
      </c>
      <c r="C33" s="237">
        <f t="shared" ref="C33:K33" si="0">(POWER(C13/C4,1/($A13-$A4))-1)*100</f>
        <v>1.7882427472864837</v>
      </c>
      <c r="D33" s="237">
        <f t="shared" si="0"/>
        <v>0.11101702530891266</v>
      </c>
      <c r="E33" s="237">
        <f t="shared" si="0"/>
        <v>9.1590190222534673E-2</v>
      </c>
      <c r="F33" s="237">
        <f t="shared" si="0"/>
        <v>1.0171503171929386</v>
      </c>
      <c r="G33" s="237">
        <f t="shared" si="0"/>
        <v>1.1411662278050239</v>
      </c>
      <c r="H33" s="237">
        <f t="shared" si="0"/>
        <v>0.73895074721361809</v>
      </c>
      <c r="I33" s="237">
        <f t="shared" si="0"/>
        <v>2.0690964636804754</v>
      </c>
      <c r="J33" s="237">
        <f t="shared" si="0"/>
        <v>1.692736357454061</v>
      </c>
      <c r="K33" s="237">
        <f t="shared" si="0"/>
        <v>-0.18232229262619137</v>
      </c>
      <c r="L33" s="210">
        <f t="shared" ref="L33" si="1">(POWER(L13/L4,1/($A13-$A4))-1)*100</f>
        <v>0.97625377436758587</v>
      </c>
      <c r="M33" s="238"/>
      <c r="N33" s="238"/>
      <c r="O33" s="238"/>
      <c r="P33" s="238"/>
      <c r="Q33" s="238"/>
      <c r="R33" s="238"/>
    </row>
    <row r="34" spans="1:19">
      <c r="A34" s="161" t="s">
        <v>120</v>
      </c>
      <c r="B34" s="238">
        <f>(POWER(B23/B4,1/($A23-$A4))-1)*100</f>
        <v>2.5039496323779886</v>
      </c>
      <c r="C34" s="238">
        <f t="shared" ref="C34:K34" si="2">(POWER(C23/C4,1/($A23-$A4))-1)*100</f>
        <v>1.3787542340885084</v>
      </c>
      <c r="D34" s="238">
        <f t="shared" si="2"/>
        <v>0.59240307254511126</v>
      </c>
      <c r="E34" s="238">
        <f t="shared" si="2"/>
        <v>0.70453922644302391</v>
      </c>
      <c r="F34" s="238">
        <f t="shared" si="2"/>
        <v>0.97909901485841999</v>
      </c>
      <c r="G34" s="238">
        <f t="shared" si="2"/>
        <v>1.278430817051901</v>
      </c>
      <c r="H34" s="238">
        <f t="shared" si="2"/>
        <v>1.1138347616551858</v>
      </c>
      <c r="I34" s="238">
        <f t="shared" si="2"/>
        <v>1.6420129660080107</v>
      </c>
      <c r="J34" s="238">
        <f t="shared" si="2"/>
        <v>1.3526562536020581</v>
      </c>
      <c r="K34" s="238">
        <f t="shared" si="2"/>
        <v>0.67567068307945455</v>
      </c>
      <c r="L34" s="211">
        <f t="shared" ref="L34" si="3">(POWER(L23/L4,1/($A23-$A4))-1)*100</f>
        <v>1.1549635925163226</v>
      </c>
      <c r="M34" s="238"/>
      <c r="N34" s="238"/>
      <c r="O34" s="238"/>
      <c r="P34" s="238"/>
      <c r="Q34" s="238"/>
      <c r="R34" s="238"/>
    </row>
    <row r="35" spans="1:19">
      <c r="A35" s="239" t="s">
        <v>322</v>
      </c>
      <c r="B35" s="238">
        <f>(POWER(B23/B14,1/($A23-$A14))-1)*100</f>
        <v>3.7926240448273196</v>
      </c>
      <c r="C35" s="238">
        <f t="shared" ref="C35:K35" si="4">(POWER(C23/C14,1/($A23-$A14))-1)*100</f>
        <v>1.0578243374381291</v>
      </c>
      <c r="D35" s="238">
        <f t="shared" si="4"/>
        <v>0.87816111881464654</v>
      </c>
      <c r="E35" s="238">
        <f t="shared" si="4"/>
        <v>1.4416818916622498</v>
      </c>
      <c r="F35" s="238">
        <f t="shared" si="4"/>
        <v>0.87813493522368447</v>
      </c>
      <c r="G35" s="238">
        <f t="shared" si="4"/>
        <v>1.2873640988789514</v>
      </c>
      <c r="H35" s="238">
        <f t="shared" si="4"/>
        <v>1.3170248541653162</v>
      </c>
      <c r="I35" s="238">
        <f t="shared" si="4"/>
        <v>1.1682090311178506</v>
      </c>
      <c r="J35" s="238">
        <f t="shared" si="4"/>
        <v>0.81791130049522209</v>
      </c>
      <c r="K35" s="238">
        <f t="shared" si="4"/>
        <v>1.5701560917452673</v>
      </c>
      <c r="L35" s="211">
        <f t="shared" ref="L35" si="5">(POWER(L23/L14,1/($A23-$A14))-1)*100</f>
        <v>1.2324712737944887</v>
      </c>
      <c r="M35" s="238"/>
      <c r="N35" s="238"/>
      <c r="O35" s="238"/>
      <c r="P35" s="238"/>
      <c r="Q35" s="238"/>
      <c r="R35" s="238"/>
    </row>
    <row r="36" spans="1:19">
      <c r="A36" s="239" t="s">
        <v>371</v>
      </c>
      <c r="B36" s="238">
        <f>(POWER(B31/B24,1/($A31-$A24))-1)*100</f>
        <v>-1.8152970036784288</v>
      </c>
      <c r="C36" s="238">
        <f>(POWER(C31/C24,1/($A31-$A24))-1)*100</f>
        <v>0.2037793644139807</v>
      </c>
      <c r="D36" s="238">
        <f>(POWER(D31/D24,1/($A31-$A24))-1)*100</f>
        <v>1.0921671676516143</v>
      </c>
      <c r="E36" s="238">
        <f t="shared" ref="E36:K36" si="6">(POWER(E31/E24,1/($A31-$A24))-1)*100</f>
        <v>0.34886187417673131</v>
      </c>
      <c r="F36" s="238">
        <f t="shared" si="6"/>
        <v>0.54640660739266877</v>
      </c>
      <c r="G36" s="238">
        <f t="shared" si="6"/>
        <v>0.42592645464822887</v>
      </c>
      <c r="H36" s="238">
        <f t="shared" si="6"/>
        <v>1.3228182930044019</v>
      </c>
      <c r="I36" s="238">
        <f t="shared" si="6"/>
        <v>1.0544219717091963</v>
      </c>
      <c r="J36" s="238">
        <f t="shared" si="6"/>
        <v>0.95516063386595906</v>
      </c>
      <c r="K36" s="238">
        <f t="shared" si="6"/>
        <v>1.1634826298580814</v>
      </c>
      <c r="L36" s="211">
        <f>(POWER(L31/L24,1/($A31-$A24))-1)*100</f>
        <v>0.68620029819772554</v>
      </c>
      <c r="M36" s="238"/>
      <c r="N36" s="238"/>
      <c r="O36" s="238"/>
      <c r="P36" s="238"/>
      <c r="Q36" s="238"/>
      <c r="R36" s="238"/>
      <c r="S36" s="238"/>
    </row>
    <row r="37" spans="1:19">
      <c r="A37" s="240" t="s">
        <v>372</v>
      </c>
      <c r="B37" s="212">
        <f>(POWER(B31/B4,1/($A31-$A4))-1)*100</f>
        <v>1.5610154308195456</v>
      </c>
      <c r="C37" s="212">
        <f t="shared" ref="C37:K37" si="7">(POWER(C31/C4,1/($A31-$A4))-1)*100</f>
        <v>1.0806874628604746</v>
      </c>
      <c r="D37" s="212">
        <f t="shared" si="7"/>
        <v>0.69535661127675397</v>
      </c>
      <c r="E37" s="212">
        <f t="shared" si="7"/>
        <v>0.52744070924557462</v>
      </c>
      <c r="F37" s="212">
        <f t="shared" si="7"/>
        <v>0.80088562647937511</v>
      </c>
      <c r="G37" s="212">
        <f t="shared" si="7"/>
        <v>1.0026696516044487</v>
      </c>
      <c r="H37" s="212">
        <f t="shared" si="7"/>
        <v>1.1746652063709062</v>
      </c>
      <c r="I37" s="212">
        <f t="shared" si="7"/>
        <v>1.4507245233891242</v>
      </c>
      <c r="J37" s="212">
        <f t="shared" si="7"/>
        <v>1.1089900875425496</v>
      </c>
      <c r="K37" s="212">
        <f t="shared" si="7"/>
        <v>0.77963468613353459</v>
      </c>
      <c r="L37" s="213">
        <f>(POWER(L31/L4,1/($A31-$A4))-1)*100</f>
        <v>0.97463741108969604</v>
      </c>
      <c r="M37" s="238"/>
      <c r="N37" s="238"/>
      <c r="O37" s="238"/>
      <c r="P37" s="238"/>
      <c r="Q37" s="238"/>
      <c r="R37" s="238"/>
      <c r="S37" s="238"/>
    </row>
    <row r="38" spans="1:19">
      <c r="A38" s="270"/>
      <c r="B38" s="238"/>
      <c r="C38" s="238"/>
      <c r="D38" s="238"/>
      <c r="E38" s="238"/>
      <c r="F38" s="238"/>
      <c r="G38" s="238"/>
      <c r="H38" s="238"/>
      <c r="I38" s="238"/>
      <c r="J38" s="238"/>
      <c r="K38" s="238"/>
      <c r="L38" s="238"/>
      <c r="M38" s="238"/>
      <c r="N38" s="238"/>
      <c r="O38" s="238"/>
      <c r="P38" s="238"/>
      <c r="Q38" s="238"/>
      <c r="R38" s="238"/>
      <c r="S38" s="238"/>
    </row>
    <row r="39" spans="1:19">
      <c r="A39" s="121" t="s">
        <v>20</v>
      </c>
      <c r="M39" s="238"/>
      <c r="N39" s="238"/>
      <c r="O39" s="238"/>
      <c r="P39" s="238"/>
      <c r="Q39" s="238"/>
      <c r="R39" s="238"/>
      <c r="S39" s="238"/>
    </row>
    <row r="40" spans="1:19">
      <c r="M40" s="238"/>
      <c r="N40" s="238"/>
      <c r="O40" s="238"/>
      <c r="P40" s="238"/>
      <c r="Q40" s="238"/>
      <c r="R40" s="238"/>
      <c r="S40" s="238"/>
    </row>
    <row r="41" spans="1:19" s="163" customFormat="1"/>
    <row r="42" spans="1:19" s="290" customFormat="1"/>
  </sheetData>
  <phoneticPr fontId="4" type="noConversion"/>
  <pageMargins left="0.75" right="0.75" top="1" bottom="1" header="0.5" footer="0.5"/>
  <pageSetup scale="89" orientation="landscape" r:id="rId1"/>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codeName="Sheet5" enableFormatConditionsCalculation="0">
    <pageSetUpPr fitToPage="1"/>
  </sheetPr>
  <dimension ref="A1:L38"/>
  <sheetViews>
    <sheetView zoomScaleSheetLayoutView="100" workbookViewId="0">
      <pane xSplit="1" ySplit="3" topLeftCell="B13" activePane="bottomRight" state="frozen"/>
      <selection pane="topRight" activeCell="B1" sqref="B1"/>
      <selection pane="bottomLeft" activeCell="A4" sqref="A4"/>
      <selection pane="bottomRight" activeCell="A2" sqref="A2"/>
    </sheetView>
  </sheetViews>
  <sheetFormatPr defaultColWidth="8.83203125" defaultRowHeight="12.75"/>
  <cols>
    <col min="1" max="1" width="11.33203125" style="121" customWidth="1"/>
    <col min="2" max="16384" width="8.83203125" style="121"/>
  </cols>
  <sheetData>
    <row r="1" spans="1:12" ht="14.25">
      <c r="A1" s="191" t="s">
        <v>421</v>
      </c>
    </row>
    <row r="3" spans="1:12">
      <c r="A3" s="153"/>
      <c r="B3" s="142" t="s">
        <v>299</v>
      </c>
      <c r="C3" s="142" t="s">
        <v>298</v>
      </c>
      <c r="D3" s="142" t="s">
        <v>2</v>
      </c>
      <c r="E3" s="142" t="s">
        <v>3</v>
      </c>
      <c r="F3" s="142" t="s">
        <v>293</v>
      </c>
      <c r="G3" s="142" t="s">
        <v>294</v>
      </c>
      <c r="H3" s="142" t="s">
        <v>295</v>
      </c>
      <c r="I3" s="142" t="s">
        <v>296</v>
      </c>
      <c r="J3" s="142" t="s">
        <v>297</v>
      </c>
      <c r="K3" s="142" t="s">
        <v>9</v>
      </c>
      <c r="L3" s="140" t="s">
        <v>11</v>
      </c>
    </row>
    <row r="4" spans="1:12">
      <c r="A4" s="247">
        <v>1987</v>
      </c>
      <c r="B4" s="292">
        <f>'4'!B4/'4'!$L4*100</f>
        <v>105.92277366936511</v>
      </c>
      <c r="C4" s="293">
        <f>'4'!C4/'4'!$L4*100</f>
        <v>68.474677870773419</v>
      </c>
      <c r="D4" s="293">
        <f>'4'!D4/'4'!$L4*100</f>
        <v>90.626347628630754</v>
      </c>
      <c r="E4" s="293">
        <f>'4'!E4/'4'!$L4*100</f>
        <v>92.559837883092328</v>
      </c>
      <c r="F4" s="293">
        <f>'4'!F4/'4'!$L4*100</f>
        <v>89.151113400703224</v>
      </c>
      <c r="G4" s="293">
        <f>'4'!G4/'4'!$L4*100</f>
        <v>96.016444085871598</v>
      </c>
      <c r="H4" s="293">
        <f>'4'!H4/'4'!$L4*100</f>
        <v>88.850416374895275</v>
      </c>
      <c r="I4" s="293">
        <f>'4'!I4/'4'!$L4*100</f>
        <v>100.85569874704325</v>
      </c>
      <c r="J4" s="293">
        <f>'4'!J4/'4'!$L4*100</f>
        <v>137.9579177059361</v>
      </c>
      <c r="K4" s="293">
        <f>'4'!K4/'4'!$L4*100</f>
        <v>104.93424035785523</v>
      </c>
      <c r="L4" s="186">
        <f>'4'!L4/'4'!$L4*100</f>
        <v>100</v>
      </c>
    </row>
    <row r="5" spans="1:12">
      <c r="A5" s="247">
        <v>1988</v>
      </c>
      <c r="B5" s="294">
        <f>'4'!B5/'4'!$L5*100</f>
        <v>105.50011893820852</v>
      </c>
      <c r="C5" s="295">
        <f>'4'!C5/'4'!$L5*100</f>
        <v>67.951233167077319</v>
      </c>
      <c r="D5" s="295">
        <f>'4'!D5/'4'!$L5*100</f>
        <v>86.858710539692481</v>
      </c>
      <c r="E5" s="295">
        <f>'4'!E5/'4'!$L5*100</f>
        <v>88.361774469838991</v>
      </c>
      <c r="F5" s="295">
        <f>'4'!F5/'4'!$L5*100</f>
        <v>89.790357450475682</v>
      </c>
      <c r="G5" s="295">
        <f>'4'!G5/'4'!$L5*100</f>
        <v>95.42402064337459</v>
      </c>
      <c r="H5" s="295">
        <f>'4'!H5/'4'!$L5*100</f>
        <v>86.595403732671315</v>
      </c>
      <c r="I5" s="295">
        <f>'4'!I5/'4'!$L5*100</f>
        <v>95.382473783780625</v>
      </c>
      <c r="J5" s="295">
        <f>'4'!J5/'4'!$L5*100</f>
        <v>142.74323691947174</v>
      </c>
      <c r="K5" s="295">
        <f>'4'!K5/'4'!$L5*100</f>
        <v>105.13720568616482</v>
      </c>
      <c r="L5" s="174">
        <f>'4'!L5/'4'!$L5*100</f>
        <v>100</v>
      </c>
    </row>
    <row r="6" spans="1:12">
      <c r="A6" s="247">
        <v>1989</v>
      </c>
      <c r="B6" s="294">
        <f>'4'!B6/'4'!$L6*100</f>
        <v>106.17359163365481</v>
      </c>
      <c r="C6" s="295">
        <f>'4'!C6/'4'!$L6*100</f>
        <v>69.339331564986736</v>
      </c>
      <c r="D6" s="295">
        <f>'4'!D6/'4'!$L6*100</f>
        <v>86.919881665359881</v>
      </c>
      <c r="E6" s="295">
        <f>'4'!E6/'4'!$L6*100</f>
        <v>86.971502927781387</v>
      </c>
      <c r="F6" s="295">
        <f>'4'!F6/'4'!$L6*100</f>
        <v>88.712027763629351</v>
      </c>
      <c r="G6" s="295">
        <f>'4'!G6/'4'!$L6*100</f>
        <v>96.271284544450083</v>
      </c>
      <c r="H6" s="295">
        <f>'4'!H6/'4'!$L6*100</f>
        <v>87.695662549664689</v>
      </c>
      <c r="I6" s="295">
        <f>'4'!I6/'4'!$L6*100</f>
        <v>98.691909233140478</v>
      </c>
      <c r="J6" s="295">
        <f>'4'!J6/'4'!$L6*100</f>
        <v>141.20452647548939</v>
      </c>
      <c r="K6" s="295">
        <f>'4'!K6/'4'!$L6*100</f>
        <v>103.08924703290776</v>
      </c>
      <c r="L6" s="174">
        <f>'4'!L6/'4'!$L6*100</f>
        <v>100</v>
      </c>
    </row>
    <row r="7" spans="1:12">
      <c r="A7" s="247">
        <v>1990</v>
      </c>
      <c r="B7" s="294">
        <f>'4'!B7/'4'!$L7*100</f>
        <v>107.0445717892654</v>
      </c>
      <c r="C7" s="295">
        <f>'4'!C7/'4'!$L7*100</f>
        <v>70.040072648472872</v>
      </c>
      <c r="D7" s="295">
        <f>'4'!D7/'4'!$L7*100</f>
        <v>86.295558803290163</v>
      </c>
      <c r="E7" s="295">
        <f>'4'!E7/'4'!$L7*100</f>
        <v>85.639318738607528</v>
      </c>
      <c r="F7" s="295">
        <f>'4'!F7/'4'!$L7*100</f>
        <v>89.268580132351545</v>
      </c>
      <c r="G7" s="295">
        <f>'4'!G7/'4'!$L7*100</f>
        <v>95.367989694095215</v>
      </c>
      <c r="H7" s="295">
        <f>'4'!H7/'4'!$L7*100</f>
        <v>90.395507424959206</v>
      </c>
      <c r="I7" s="295">
        <f>'4'!I7/'4'!$L7*100</f>
        <v>106.86901906919914</v>
      </c>
      <c r="J7" s="295">
        <f>'4'!J7/'4'!$L7*100</f>
        <v>142.35525344293674</v>
      </c>
      <c r="K7" s="295">
        <f>'4'!K7/'4'!$L7*100</f>
        <v>101.75115962273782</v>
      </c>
      <c r="L7" s="174">
        <f>'4'!L7/'4'!$L7*100</f>
        <v>100</v>
      </c>
    </row>
    <row r="8" spans="1:12">
      <c r="A8" s="247">
        <v>1991</v>
      </c>
      <c r="B8" s="294">
        <f>'4'!B8/'4'!$L8*100</f>
        <v>109.0080509577803</v>
      </c>
      <c r="C8" s="295">
        <f>'4'!C8/'4'!$L8*100</f>
        <v>72.594314489262274</v>
      </c>
      <c r="D8" s="295">
        <f>'4'!D8/'4'!$L8*100</f>
        <v>86.578783792739571</v>
      </c>
      <c r="E8" s="295">
        <f>'4'!E8/'4'!$L8*100</f>
        <v>87.315447255069586</v>
      </c>
      <c r="F8" s="295">
        <f>'4'!F8/'4'!$L8*100</f>
        <v>88.915304903031867</v>
      </c>
      <c r="G8" s="295">
        <f>'4'!G8/'4'!$L8*100</f>
        <v>95.667207805012595</v>
      </c>
      <c r="H8" s="295">
        <f>'4'!H8/'4'!$L8*100</f>
        <v>88.876993798743001</v>
      </c>
      <c r="I8" s="295">
        <f>'4'!I8/'4'!$L8*100</f>
        <v>108.61152243136232</v>
      </c>
      <c r="J8" s="295">
        <f>'4'!J8/'4'!$L8*100</f>
        <v>142.93466699874762</v>
      </c>
      <c r="K8" s="295">
        <f>'4'!K8/'4'!$L8*100</f>
        <v>101.20691293608886</v>
      </c>
      <c r="L8" s="174">
        <f>'4'!L8/'4'!$L8*100</f>
        <v>100</v>
      </c>
    </row>
    <row r="9" spans="1:12">
      <c r="A9" s="247">
        <v>1992</v>
      </c>
      <c r="B9" s="294">
        <f>'4'!B9/'4'!$L9*100</f>
        <v>110.28772748206941</v>
      </c>
      <c r="C9" s="295">
        <f>'4'!C9/'4'!$L9*100</f>
        <v>72.773916712385329</v>
      </c>
      <c r="D9" s="295">
        <f>'4'!D9/'4'!$L9*100</f>
        <v>88.735949999346033</v>
      </c>
      <c r="E9" s="295">
        <f>'4'!E9/'4'!$L9*100</f>
        <v>86.271224737574087</v>
      </c>
      <c r="F9" s="295">
        <f>'4'!F9/'4'!$L9*100</f>
        <v>88.910056270589834</v>
      </c>
      <c r="G9" s="295">
        <f>'4'!G9/'4'!$L9*100</f>
        <v>96.627252831308269</v>
      </c>
      <c r="H9" s="295">
        <f>'4'!H9/'4'!$L9*100</f>
        <v>89.197940083232723</v>
      </c>
      <c r="I9" s="295">
        <f>'4'!I9/'4'!$L9*100</f>
        <v>103.28271207220767</v>
      </c>
      <c r="J9" s="295">
        <f>'4'!J9/'4'!$L9*100</f>
        <v>142.17630696729253</v>
      </c>
      <c r="K9" s="295">
        <f>'4'!K9/'4'!$L9*100</f>
        <v>99.617321367311234</v>
      </c>
      <c r="L9" s="174">
        <f>'4'!L9/'4'!$L9*100</f>
        <v>100</v>
      </c>
    </row>
    <row r="10" spans="1:12">
      <c r="A10" s="247">
        <v>1993</v>
      </c>
      <c r="B10" s="294">
        <f>'4'!B10/'4'!$L10*100</f>
        <v>110.08572300911892</v>
      </c>
      <c r="C10" s="295">
        <f>'4'!C10/'4'!$L10*100</f>
        <v>70.846975572906544</v>
      </c>
      <c r="D10" s="295">
        <f>'4'!D10/'4'!$L10*100</f>
        <v>87.990570768621851</v>
      </c>
      <c r="E10" s="295">
        <f>'4'!E10/'4'!$L10*100</f>
        <v>85.771498672294442</v>
      </c>
      <c r="F10" s="295">
        <f>'4'!F10/'4'!$L10*100</f>
        <v>89.218168250296159</v>
      </c>
      <c r="G10" s="295">
        <f>'4'!G10/'4'!$L10*100</f>
        <v>95.791187612276261</v>
      </c>
      <c r="H10" s="295">
        <f>'4'!H10/'4'!$L10*100</f>
        <v>87.004537636702068</v>
      </c>
      <c r="I10" s="295">
        <f>'4'!I10/'4'!$L10*100</f>
        <v>107.8376120590536</v>
      </c>
      <c r="J10" s="295">
        <f>'4'!J10/'4'!$L10*100</f>
        <v>148.76288150149429</v>
      </c>
      <c r="K10" s="295">
        <f>'4'!K10/'4'!$L10*100</f>
        <v>98.96981490334754</v>
      </c>
      <c r="L10" s="174">
        <f>'4'!L10/'4'!$L10*100</f>
        <v>100</v>
      </c>
    </row>
    <row r="11" spans="1:12">
      <c r="A11" s="247">
        <v>1994</v>
      </c>
      <c r="B11" s="294">
        <f>'4'!B11/'4'!$L11*100</f>
        <v>111.59150650935898</v>
      </c>
      <c r="C11" s="295">
        <f>'4'!C11/'4'!$L11*100</f>
        <v>71.497844264044815</v>
      </c>
      <c r="D11" s="295">
        <f>'4'!D11/'4'!$L11*100</f>
        <v>84.570814938609317</v>
      </c>
      <c r="E11" s="295">
        <f>'4'!E11/'4'!$L11*100</f>
        <v>85.775988117848641</v>
      </c>
      <c r="F11" s="295">
        <f>'4'!F11/'4'!$L11*100</f>
        <v>88.962982002889575</v>
      </c>
      <c r="G11" s="295">
        <f>'4'!G11/'4'!$L11*100</f>
        <v>97.204487614984785</v>
      </c>
      <c r="H11" s="295">
        <f>'4'!H11/'4'!$L11*100</f>
        <v>87.338390827495601</v>
      </c>
      <c r="I11" s="295">
        <f>'4'!I11/'4'!$L11*100</f>
        <v>108.11394014854146</v>
      </c>
      <c r="J11" s="295">
        <f>'4'!J11/'4'!$L11*100</f>
        <v>149.66455715478202</v>
      </c>
      <c r="K11" s="295">
        <f>'4'!K11/'4'!$L11*100</f>
        <v>95.044758923227164</v>
      </c>
      <c r="L11" s="174">
        <f>'4'!L11/'4'!$L11*100</f>
        <v>100</v>
      </c>
    </row>
    <row r="12" spans="1:12">
      <c r="A12" s="247">
        <v>1995</v>
      </c>
      <c r="B12" s="294">
        <f>'4'!B12/'4'!$L12*100</f>
        <v>113.21771837246789</v>
      </c>
      <c r="C12" s="295">
        <f>'4'!C12/'4'!$L12*100</f>
        <v>73.675677584021372</v>
      </c>
      <c r="D12" s="295">
        <f>'4'!D12/'4'!$L12*100</f>
        <v>84.421017043714869</v>
      </c>
      <c r="E12" s="295">
        <f>'4'!E12/'4'!$L12*100</f>
        <v>84.943755378384722</v>
      </c>
      <c r="F12" s="295">
        <f>'4'!F12/'4'!$L12*100</f>
        <v>88.791187291975874</v>
      </c>
      <c r="G12" s="295">
        <f>'4'!G12/'4'!$L12*100</f>
        <v>97.794321327267468</v>
      </c>
      <c r="H12" s="295">
        <f>'4'!H12/'4'!$L12*100</f>
        <v>85.299652634893235</v>
      </c>
      <c r="I12" s="295">
        <f>'4'!I12/'4'!$L12*100</f>
        <v>107.70879878157184</v>
      </c>
      <c r="J12" s="295">
        <f>'4'!J12/'4'!$L12*100</f>
        <v>149.01631560787422</v>
      </c>
      <c r="K12" s="295">
        <f>'4'!K12/'4'!$L12*100</f>
        <v>94.327187563836773</v>
      </c>
      <c r="L12" s="174">
        <f>'4'!L12/'4'!$L12*100</f>
        <v>100</v>
      </c>
    </row>
    <row r="13" spans="1:12">
      <c r="A13" s="247">
        <v>1996</v>
      </c>
      <c r="B13" s="294">
        <f>'4'!B13/'4'!$L13*100</f>
        <v>110.37158464429733</v>
      </c>
      <c r="C13" s="295">
        <f>'4'!C13/'4'!$L13*100</f>
        <v>73.592788792235481</v>
      </c>
      <c r="D13" s="295">
        <f>'4'!D13/'4'!$L13*100</f>
        <v>83.872202798410825</v>
      </c>
      <c r="E13" s="295">
        <f>'4'!E13/'4'!$L13*100</f>
        <v>85.512105207634363</v>
      </c>
      <c r="F13" s="295">
        <f>'4'!F13/'4'!$L13*100</f>
        <v>89.476605382906357</v>
      </c>
      <c r="G13" s="295">
        <f>'4'!G13/'4'!$L13*100</f>
        <v>97.437008698868439</v>
      </c>
      <c r="H13" s="295">
        <f>'4'!H13/'4'!$L13*100</f>
        <v>86.988729271975743</v>
      </c>
      <c r="I13" s="295">
        <f>'4'!I13/'4'!$L13*100</f>
        <v>111.11574099697008</v>
      </c>
      <c r="J13" s="295">
        <f>'4'!J13/'4'!$L13*100</f>
        <v>147.02214126996651</v>
      </c>
      <c r="K13" s="295">
        <f>'4'!K13/'4'!$L13*100</f>
        <v>94.582565296867386</v>
      </c>
      <c r="L13" s="174">
        <f>'4'!L13/'4'!$L13*100</f>
        <v>100</v>
      </c>
    </row>
    <row r="14" spans="1:12">
      <c r="A14" s="247">
        <v>1997</v>
      </c>
      <c r="B14" s="294">
        <f>'4'!B14/'4'!$L14*100</f>
        <v>108.8138308106512</v>
      </c>
      <c r="C14" s="295">
        <f>'4'!C14/'4'!$L14*100</f>
        <v>72.529442765363072</v>
      </c>
      <c r="D14" s="295">
        <f>'4'!D14/'4'!$L14*100</f>
        <v>84.12795498965238</v>
      </c>
      <c r="E14" s="295">
        <f>'4'!E14/'4'!$L14*100</f>
        <v>83.469591513662948</v>
      </c>
      <c r="F14" s="295">
        <f>'4'!F14/'4'!$L14*100</f>
        <v>89.017111019227585</v>
      </c>
      <c r="G14" s="295">
        <f>'4'!G14/'4'!$L14*100</f>
        <v>97.789515634567834</v>
      </c>
      <c r="H14" s="295">
        <f>'4'!H14/'4'!$L14*100</f>
        <v>87.506526425180411</v>
      </c>
      <c r="I14" s="295">
        <f>'4'!I14/'4'!$L14*100</f>
        <v>111.12648149316888</v>
      </c>
      <c r="J14" s="295">
        <f>'4'!J14/'4'!$L14*100</f>
        <v>148.55823266395907</v>
      </c>
      <c r="K14" s="295">
        <f>'4'!K14/'4'!$L14*100</f>
        <v>93.048639681741122</v>
      </c>
      <c r="L14" s="174">
        <f>'4'!L14/'4'!$L14*100</f>
        <v>100</v>
      </c>
    </row>
    <row r="15" spans="1:12">
      <c r="A15" s="247">
        <v>1998</v>
      </c>
      <c r="B15" s="294">
        <f>'4'!B15/'4'!$L15*100</f>
        <v>110.73652824728546</v>
      </c>
      <c r="C15" s="295">
        <f>'4'!C15/'4'!$L15*100</f>
        <v>73.447697306872996</v>
      </c>
      <c r="D15" s="295">
        <f>'4'!D15/'4'!$L15*100</f>
        <v>82.936752815467329</v>
      </c>
      <c r="E15" s="295">
        <f>'4'!E15/'4'!$L15*100</f>
        <v>83.295766700130798</v>
      </c>
      <c r="F15" s="295">
        <f>'4'!F15/'4'!$L15*100</f>
        <v>88.312671630964616</v>
      </c>
      <c r="G15" s="295">
        <f>'4'!G15/'4'!$L15*100</f>
        <v>97.879314480755383</v>
      </c>
      <c r="H15" s="295">
        <f>'4'!H15/'4'!$L15*100</f>
        <v>88.208977639904148</v>
      </c>
      <c r="I15" s="295">
        <f>'4'!I15/'4'!$L15*100</f>
        <v>112.78794306521618</v>
      </c>
      <c r="J15" s="295">
        <f>'4'!J15/'4'!$L15*100</f>
        <v>148.19034738326548</v>
      </c>
      <c r="K15" s="295">
        <f>'4'!K15/'4'!$L15*100</f>
        <v>92.802748573765882</v>
      </c>
      <c r="L15" s="174">
        <f>'4'!L15/'4'!$L15*100</f>
        <v>100</v>
      </c>
    </row>
    <row r="16" spans="1:12">
      <c r="A16" s="247">
        <v>1999</v>
      </c>
      <c r="B16" s="294">
        <f>'4'!B16/'4'!$L16*100</f>
        <v>109.55892175388726</v>
      </c>
      <c r="C16" s="295">
        <f>'4'!C16/'4'!$L16*100</f>
        <v>73.928092152757543</v>
      </c>
      <c r="D16" s="295">
        <f>'4'!D16/'4'!$L16*100</f>
        <v>83.34545622723779</v>
      </c>
      <c r="E16" s="295">
        <f>'4'!E16/'4'!$L16*100</f>
        <v>83.738837567168332</v>
      </c>
      <c r="F16" s="295">
        <f>'4'!F16/'4'!$L16*100</f>
        <v>89.490024238716742</v>
      </c>
      <c r="G16" s="295">
        <f>'4'!G16/'4'!$L16*100</f>
        <v>98.767262343975077</v>
      </c>
      <c r="H16" s="295">
        <f>'4'!H16/'4'!$L16*100</f>
        <v>86.2278996000652</v>
      </c>
      <c r="I16" s="295">
        <f>'4'!I16/'4'!$L16*100</f>
        <v>110.02828321703433</v>
      </c>
      <c r="J16" s="295">
        <f>'4'!J16/'4'!$L16*100</f>
        <v>143.02458449129426</v>
      </c>
      <c r="K16" s="295">
        <f>'4'!K16/'4'!$L16*100</f>
        <v>91.66069693232015</v>
      </c>
      <c r="L16" s="174">
        <f>'4'!L16/'4'!$L16*100</f>
        <v>100</v>
      </c>
    </row>
    <row r="17" spans="1:12">
      <c r="A17" s="247">
        <v>2000</v>
      </c>
      <c r="B17" s="294">
        <f>'4'!B17/'4'!$L17*100</f>
        <v>114.24248608325907</v>
      </c>
      <c r="C17" s="295">
        <f>'4'!C17/'4'!$L17*100</f>
        <v>70.440414251332285</v>
      </c>
      <c r="D17" s="295">
        <f>'4'!D17/'4'!$L17*100</f>
        <v>82.198981813073473</v>
      </c>
      <c r="E17" s="295">
        <f>'4'!E17/'4'!$L17*100</f>
        <v>81.701983890667279</v>
      </c>
      <c r="F17" s="295">
        <f>'4'!F17/'4'!$L17*100</f>
        <v>89.003156200559147</v>
      </c>
      <c r="G17" s="295">
        <f>'4'!G17/'4'!$L17*100</f>
        <v>99.151698054636043</v>
      </c>
      <c r="H17" s="295">
        <f>'4'!H17/'4'!$L17*100</f>
        <v>86.015204083961663</v>
      </c>
      <c r="I17" s="295">
        <f>'4'!I17/'4'!$L17*100</f>
        <v>109.15907306567479</v>
      </c>
      <c r="J17" s="295">
        <f>'4'!J17/'4'!$L17*100</f>
        <v>144.21587892918299</v>
      </c>
      <c r="K17" s="295">
        <f>'4'!K17/'4'!$L17*100</f>
        <v>91.641135264687435</v>
      </c>
      <c r="L17" s="174">
        <f>'4'!L17/'4'!$L17*100</f>
        <v>100</v>
      </c>
    </row>
    <row r="18" spans="1:12">
      <c r="A18" s="247">
        <v>2001</v>
      </c>
      <c r="B18" s="294">
        <f>'4'!B18/'4'!$L18*100</f>
        <v>113.38942620738392</v>
      </c>
      <c r="C18" s="295">
        <f>'4'!C18/'4'!$L18*100</f>
        <v>68.193805729049757</v>
      </c>
      <c r="D18" s="295">
        <f>'4'!D18/'4'!$L18*100</f>
        <v>83.600883281367388</v>
      </c>
      <c r="E18" s="295">
        <f>'4'!E18/'4'!$L18*100</f>
        <v>83.213627337503041</v>
      </c>
      <c r="F18" s="295">
        <f>'4'!F18/'4'!$L18*100</f>
        <v>88.940058652449011</v>
      </c>
      <c r="G18" s="295">
        <f>'4'!G18/'4'!$L18*100</f>
        <v>98.689028087771177</v>
      </c>
      <c r="H18" s="295">
        <f>'4'!H18/'4'!$L18*100</f>
        <v>86.898881637142978</v>
      </c>
      <c r="I18" s="295">
        <f>'4'!I18/'4'!$L18*100</f>
        <v>111.16616963926258</v>
      </c>
      <c r="J18" s="295">
        <f>'4'!J18/'4'!$L18*100</f>
        <v>141.87270711441289</v>
      </c>
      <c r="K18" s="295">
        <f>'4'!K18/'4'!$L18*100</f>
        <v>92.315969110744362</v>
      </c>
      <c r="L18" s="174">
        <f>'4'!L18/'4'!$L18*100</f>
        <v>100</v>
      </c>
    </row>
    <row r="19" spans="1:12">
      <c r="A19" s="247">
        <v>2002</v>
      </c>
      <c r="B19" s="294">
        <f>'4'!B19/'4'!$L19*100</f>
        <v>129.34634969116246</v>
      </c>
      <c r="C19" s="295">
        <f>'4'!C19/'4'!$L19*100</f>
        <v>70.30317171594622</v>
      </c>
      <c r="D19" s="295">
        <f>'4'!D19/'4'!$L19*100</f>
        <v>85.19134076804886</v>
      </c>
      <c r="E19" s="295">
        <f>'4'!E19/'4'!$L19*100</f>
        <v>83.653132569132666</v>
      </c>
      <c r="F19" s="295">
        <f>'4'!F19/'4'!$L19*100</f>
        <v>87.86117246573491</v>
      </c>
      <c r="G19" s="295">
        <f>'4'!G19/'4'!$L19*100</f>
        <v>99.546321568266535</v>
      </c>
      <c r="H19" s="295">
        <f>'4'!H19/'4'!$L19*100</f>
        <v>85.847204154575834</v>
      </c>
      <c r="I19" s="295">
        <f>'4'!I19/'4'!$L19*100</f>
        <v>107.87392286654347</v>
      </c>
      <c r="J19" s="295">
        <f>'4'!J19/'4'!$L19*100</f>
        <v>140.21417911818429</v>
      </c>
      <c r="K19" s="295">
        <f>'4'!K19/'4'!$L19*100</f>
        <v>93.66736935436802</v>
      </c>
      <c r="L19" s="174">
        <f>'4'!L19/'4'!$L19*100</f>
        <v>100</v>
      </c>
    </row>
    <row r="20" spans="1:12">
      <c r="A20" s="247">
        <v>2003</v>
      </c>
      <c r="B20" s="294">
        <f>'4'!B20/'4'!$L20*100</f>
        <v>135.71896844567163</v>
      </c>
      <c r="C20" s="295">
        <f>'4'!C20/'4'!$L20*100</f>
        <v>70.68286000286453</v>
      </c>
      <c r="D20" s="295">
        <f>'4'!D20/'4'!$L20*100</f>
        <v>84.987125484511196</v>
      </c>
      <c r="E20" s="295">
        <f>'4'!E20/'4'!$L20*100</f>
        <v>86.256253263036328</v>
      </c>
      <c r="F20" s="295">
        <f>'4'!F20/'4'!$L20*100</f>
        <v>87.869168366034316</v>
      </c>
      <c r="G20" s="295">
        <f>'4'!G20/'4'!$L20*100</f>
        <v>98.408604330549224</v>
      </c>
      <c r="H20" s="295">
        <f>'4'!H20/'4'!$L20*100</f>
        <v>86.855336683531334</v>
      </c>
      <c r="I20" s="295">
        <f>'4'!I20/'4'!$L20*100</f>
        <v>111.37765886830593</v>
      </c>
      <c r="J20" s="295">
        <f>'4'!J20/'4'!$L20*100</f>
        <v>141.06452087888132</v>
      </c>
      <c r="K20" s="295">
        <f>'4'!K20/'4'!$L20*100</f>
        <v>94.14292454746915</v>
      </c>
      <c r="L20" s="174">
        <f>'4'!L20/'4'!$L20*100</f>
        <v>100</v>
      </c>
    </row>
    <row r="21" spans="1:12">
      <c r="A21" s="247">
        <v>2004</v>
      </c>
      <c r="B21" s="294">
        <f>'4'!B21/'4'!$L21*100</f>
        <v>131.32311988189167</v>
      </c>
      <c r="C21" s="295">
        <f>'4'!C21/'4'!$L21*100</f>
        <v>70.899267257909699</v>
      </c>
      <c r="D21" s="295">
        <f>'4'!D21/'4'!$L21*100</f>
        <v>82.55914539466572</v>
      </c>
      <c r="E21" s="295">
        <f>'4'!E21/'4'!$L21*100</f>
        <v>85.598390572406544</v>
      </c>
      <c r="F21" s="295">
        <f>'4'!F21/'4'!$L21*100</f>
        <v>87.693969195918086</v>
      </c>
      <c r="G21" s="295">
        <f>'4'!G21/'4'!$L21*100</f>
        <v>98.214130078519162</v>
      </c>
      <c r="H21" s="295">
        <f>'4'!H21/'4'!$L21*100</f>
        <v>86.636390029784778</v>
      </c>
      <c r="I21" s="295">
        <f>'4'!I21/'4'!$L21*100</f>
        <v>114.40050932075121</v>
      </c>
      <c r="J21" s="295">
        <f>'4'!J21/'4'!$L21*100</f>
        <v>142.92073114558949</v>
      </c>
      <c r="K21" s="295">
        <f>'4'!K21/'4'!$L21*100</f>
        <v>94.986820618926032</v>
      </c>
      <c r="L21" s="174">
        <f>'4'!L21/'4'!$L21*100</f>
        <v>100</v>
      </c>
    </row>
    <row r="22" spans="1:12">
      <c r="A22" s="247">
        <v>2005</v>
      </c>
      <c r="B22" s="294">
        <f>'4'!B22/'4'!$L22*100</f>
        <v>133.1790702886353</v>
      </c>
      <c r="C22" s="295">
        <f>'4'!C22/'4'!$L22*100</f>
        <v>69.259257175274769</v>
      </c>
      <c r="D22" s="295">
        <f>'4'!D22/'4'!$L22*100</f>
        <v>81.745253081847565</v>
      </c>
      <c r="E22" s="295">
        <f>'4'!E22/'4'!$L22*100</f>
        <v>85.027721950754454</v>
      </c>
      <c r="F22" s="295">
        <f>'4'!F22/'4'!$L22*100</f>
        <v>86.695080804913232</v>
      </c>
      <c r="G22" s="295">
        <f>'4'!G22/'4'!$L22*100</f>
        <v>98.360250349594168</v>
      </c>
      <c r="H22" s="295">
        <f>'4'!H22/'4'!$L22*100</f>
        <v>86.742127263440707</v>
      </c>
      <c r="I22" s="295">
        <f>'4'!I22/'4'!$L22*100</f>
        <v>115.06357258309244</v>
      </c>
      <c r="J22" s="295">
        <f>'4'!J22/'4'!$L22*100</f>
        <v>142.77638054242141</v>
      </c>
      <c r="K22" s="295">
        <f>'4'!K22/'4'!$L22*100</f>
        <v>94.973709695600107</v>
      </c>
      <c r="L22" s="174">
        <f>'4'!L22/'4'!$L22*100</f>
        <v>100</v>
      </c>
    </row>
    <row r="23" spans="1:12">
      <c r="A23" s="247">
        <v>2006</v>
      </c>
      <c r="B23" s="294">
        <f>'4'!B23/'4'!$L23*100</f>
        <v>136.23979313210316</v>
      </c>
      <c r="C23" s="295">
        <f>'4'!C23/'4'!$L23*100</f>
        <v>71.411028442972395</v>
      </c>
      <c r="D23" s="295">
        <f>'4'!D23/'4'!$L23*100</f>
        <v>81.514748847388546</v>
      </c>
      <c r="E23" s="295">
        <f>'4'!E23/'4'!$L23*100</f>
        <v>85.034998471416628</v>
      </c>
      <c r="F23" s="295">
        <f>'4'!F23/'4'!$L23*100</f>
        <v>86.251835055241017</v>
      </c>
      <c r="G23" s="295">
        <f>'4'!G23/'4'!$L23*100</f>
        <v>98.267785143948075</v>
      </c>
      <c r="H23" s="295">
        <f>'4'!H23/'4'!$L23*100</f>
        <v>88.166530298894074</v>
      </c>
      <c r="I23" s="295">
        <f>'4'!I23/'4'!$L23*100</f>
        <v>110.49320467936612</v>
      </c>
      <c r="J23" s="295">
        <f>'4'!J23/'4'!$L23*100</f>
        <v>143.17178349212173</v>
      </c>
      <c r="K23" s="295">
        <f>'4'!K23/'4'!$L23*100</f>
        <v>95.879675817025912</v>
      </c>
      <c r="L23" s="174">
        <f>'4'!L23/'4'!$L23*100</f>
        <v>100</v>
      </c>
    </row>
    <row r="24" spans="1:12">
      <c r="A24" s="247">
        <v>2007</v>
      </c>
      <c r="B24" s="294">
        <f>'4'!B24/'4'!$L24*100</f>
        <v>147.69641610623182</v>
      </c>
      <c r="C24" s="295">
        <f>'4'!C24/'4'!$L24*100</f>
        <v>72.851723440492492</v>
      </c>
      <c r="D24" s="295">
        <f>'4'!D24/'4'!$L24*100</f>
        <v>81.760666766379757</v>
      </c>
      <c r="E24" s="295">
        <f>'4'!E24/'4'!$L24*100</f>
        <v>84.057763729405139</v>
      </c>
      <c r="F24" s="295">
        <f>'4'!F24/'4'!$L24*100</f>
        <v>85.93217060719634</v>
      </c>
      <c r="G24" s="295">
        <f>'4'!G24/'4'!$L24*100</f>
        <v>98.507482316694777</v>
      </c>
      <c r="H24" s="295">
        <f>'4'!H24/'4'!$L24*100</f>
        <v>89.681753017420846</v>
      </c>
      <c r="I24" s="295">
        <f>'4'!I24/'4'!$L24*100</f>
        <v>111.62457422781679</v>
      </c>
      <c r="J24" s="295">
        <f>'4'!J24/'4'!$L24*100</f>
        <v>140.35513901498717</v>
      </c>
      <c r="K24" s="295">
        <f>'4'!K24/'4'!$L24*100</f>
        <v>96.354804015764543</v>
      </c>
      <c r="L24" s="174">
        <f>'4'!L24/'4'!$L24*100</f>
        <v>100</v>
      </c>
    </row>
    <row r="25" spans="1:12">
      <c r="A25" s="247">
        <v>2008</v>
      </c>
      <c r="B25" s="294">
        <f>'4'!B25/'4'!$L25*100</f>
        <v>143.95984917302837</v>
      </c>
      <c r="C25" s="295">
        <f>'4'!C25/'4'!$L25*100</f>
        <v>73.162975509395594</v>
      </c>
      <c r="D25" s="295">
        <f>'4'!D25/'4'!$L25*100</f>
        <v>83.076971783369586</v>
      </c>
      <c r="E25" s="295">
        <f>'4'!E25/'4'!$L25*100</f>
        <v>84.505962981860449</v>
      </c>
      <c r="F25" s="295">
        <f>'4'!F25/'4'!$L25*100</f>
        <v>86.984288554489936</v>
      </c>
      <c r="G25" s="295">
        <f>'4'!G25/'4'!$L25*100</f>
        <v>97.867085316885536</v>
      </c>
      <c r="H25" s="295">
        <f>'4'!H25/'4'!$L25*100</f>
        <v>92.159096185489176</v>
      </c>
      <c r="I25" s="295">
        <f>'4'!I25/'4'!$L25*100</f>
        <v>115.56755338585877</v>
      </c>
      <c r="J25" s="295">
        <f>'4'!J25/'4'!$L25*100</f>
        <v>139.04872560657395</v>
      </c>
      <c r="K25" s="295">
        <f>'4'!K25/'4'!$L25*100</f>
        <v>96.331128971242791</v>
      </c>
      <c r="L25" s="174">
        <f>'4'!L25/'4'!$L25*100</f>
        <v>100</v>
      </c>
    </row>
    <row r="26" spans="1:12">
      <c r="A26" s="247">
        <v>2009</v>
      </c>
      <c r="B26" s="294">
        <f>'4'!B26/'4'!$L26*100</f>
        <v>134.82684312607219</v>
      </c>
      <c r="C26" s="295">
        <f>'4'!C26/'4'!$L26*100</f>
        <v>75.279095802173629</v>
      </c>
      <c r="D26" s="295">
        <f>'4'!D26/'4'!$L26*100</f>
        <v>84.727402571058335</v>
      </c>
      <c r="E26" s="295">
        <f>'4'!E26/'4'!$L26*100</f>
        <v>84.659440264966307</v>
      </c>
      <c r="F26" s="295">
        <f>'4'!F26/'4'!$L26*100</f>
        <v>88.053050633560275</v>
      </c>
      <c r="G26" s="295">
        <f>'4'!G26/'4'!$L26*100</f>
        <v>98.555045126000422</v>
      </c>
      <c r="H26" s="295">
        <f>'4'!H26/'4'!$L26*100</f>
        <v>93.159469837159122</v>
      </c>
      <c r="I26" s="295">
        <f>'4'!I26/'4'!$L26*100</f>
        <v>109.53129428183786</v>
      </c>
      <c r="J26" s="295">
        <f>'4'!J26/'4'!$L26*100</f>
        <v>136.49772191108991</v>
      </c>
      <c r="K26" s="295">
        <f>'4'!K26/'4'!$L26*100</f>
        <v>97.100414721729635</v>
      </c>
      <c r="L26" s="174">
        <f>'4'!L26/'4'!$L26*100</f>
        <v>100</v>
      </c>
    </row>
    <row r="27" spans="1:12">
      <c r="A27" s="247">
        <v>2010</v>
      </c>
      <c r="B27" s="294">
        <f>'4'!B27/'4'!$L27*100</f>
        <v>135.21193276071762</v>
      </c>
      <c r="C27" s="295">
        <f>'4'!C27/'4'!$L27*100</f>
        <v>73.744261876591011</v>
      </c>
      <c r="D27" s="295">
        <f>'4'!D27/'4'!$L27*100</f>
        <v>85.261133893679826</v>
      </c>
      <c r="E27" s="295">
        <f>'4'!E27/'4'!$L27*100</f>
        <v>85.169481421344088</v>
      </c>
      <c r="F27" s="295">
        <f>'4'!F27/'4'!$L27*100</f>
        <v>86.47667830976134</v>
      </c>
      <c r="G27" s="295">
        <f>'4'!G27/'4'!$L27*100</f>
        <v>98.323319343698543</v>
      </c>
      <c r="H27" s="295">
        <f>'4'!H27/'4'!$L27*100</f>
        <v>92.427358282301498</v>
      </c>
      <c r="I27" s="295">
        <f>'4'!I27/'4'!$L27*100</f>
        <v>110.8148145487919</v>
      </c>
      <c r="J27" s="295">
        <f>'4'!J27/'4'!$L27*100</f>
        <v>140.27753659873079</v>
      </c>
      <c r="K27" s="295">
        <f>'4'!K27/'4'!$L27*100</f>
        <v>96.986818088846874</v>
      </c>
      <c r="L27" s="174">
        <f>'4'!L27/'4'!$L27*100</f>
        <v>100</v>
      </c>
    </row>
    <row r="28" spans="1:12">
      <c r="A28" s="247">
        <v>2011</v>
      </c>
      <c r="B28" s="294">
        <f>'4'!B28/'4'!$L28*100</f>
        <v>132.08753325570456</v>
      </c>
      <c r="C28" s="295">
        <f>'4'!C28/'4'!$L28*100</f>
        <v>71.647552693868846</v>
      </c>
      <c r="D28" s="295">
        <f>'4'!D28/'4'!$L28*100</f>
        <v>84.389553609157716</v>
      </c>
      <c r="E28" s="295">
        <f>'4'!E28/'4'!$L28*100</f>
        <v>85.087280311827712</v>
      </c>
      <c r="F28" s="295">
        <f>'4'!F28/'4'!$L28*100</f>
        <v>86.156239954005727</v>
      </c>
      <c r="G28" s="295">
        <f>'4'!G28/'4'!$L28*100</f>
        <v>97.693069430508416</v>
      </c>
      <c r="H28" s="295">
        <f>'4'!H28/'4'!$L28*100</f>
        <v>92.664713867275026</v>
      </c>
      <c r="I28" s="295">
        <f>'4'!I28/'4'!$L28*100</f>
        <v>114.59493431527603</v>
      </c>
      <c r="J28" s="295">
        <f>'4'!J28/'4'!$L28*100</f>
        <v>140.96909820056345</v>
      </c>
      <c r="K28" s="295">
        <f>'4'!K28/'4'!$L28*100</f>
        <v>98.100166055768071</v>
      </c>
      <c r="L28" s="174">
        <f>'4'!L28/'4'!$L28*100</f>
        <v>100</v>
      </c>
    </row>
    <row r="29" spans="1:12">
      <c r="A29" s="247">
        <v>2012</v>
      </c>
      <c r="B29" s="294">
        <f>'4'!B29/'4'!$L29*100</f>
        <v>120.52864106421515</v>
      </c>
      <c r="C29" s="295">
        <f>'4'!C29/'4'!$L29*100</f>
        <v>70.720489033268947</v>
      </c>
      <c r="D29" s="295">
        <f>'4'!D29/'4'!$L29*100</f>
        <v>82.637361095583273</v>
      </c>
      <c r="E29" s="295">
        <f>'4'!E29/'4'!$L29*100</f>
        <v>84.680145462092042</v>
      </c>
      <c r="F29" s="295">
        <f>'4'!F29/'4'!$L29*100</f>
        <v>86.148131295456182</v>
      </c>
      <c r="G29" s="295">
        <f>'4'!G29/'4'!$L29*100</f>
        <v>97.985449936351515</v>
      </c>
      <c r="H29" s="295">
        <f>'4'!H29/'4'!$L29*100</f>
        <v>93.497620563553056</v>
      </c>
      <c r="I29" s="295">
        <f>'4'!I29/'4'!$L29*100</f>
        <v>114.58018618316197</v>
      </c>
      <c r="J29" s="295">
        <f>'4'!J29/'4'!$L29*100</f>
        <v>141.3093549956009</v>
      </c>
      <c r="K29" s="295">
        <f>'4'!K29/'4'!$L29*100</f>
        <v>98.155034238489492</v>
      </c>
      <c r="L29" s="174">
        <f>'4'!L29/'4'!$L29*100</f>
        <v>100</v>
      </c>
    </row>
    <row r="30" spans="1:12">
      <c r="A30" s="247">
        <v>2013</v>
      </c>
      <c r="B30" s="294">
        <f>'4'!B30/'4'!$L30*100</f>
        <v>127.33358525847991</v>
      </c>
      <c r="C30" s="295">
        <f>'4'!C30/'4'!$L30*100</f>
        <v>70.561819513408707</v>
      </c>
      <c r="D30" s="295">
        <f>'4'!D30/'4'!$L30*100</f>
        <v>83.174742773832094</v>
      </c>
      <c r="E30" s="295">
        <f>'4'!E30/'4'!$L30*100</f>
        <v>83.298547081204674</v>
      </c>
      <c r="F30" s="295">
        <f>'4'!F30/'4'!$L30*100</f>
        <v>85.195471162939739</v>
      </c>
      <c r="G30" s="295">
        <f>'4'!G30/'4'!$L30*100</f>
        <v>96.797956182987335</v>
      </c>
      <c r="H30" s="295">
        <f>'4'!H30/'4'!$L30*100</f>
        <v>94.27627110626382</v>
      </c>
      <c r="I30" s="295">
        <f>'4'!I30/'4'!$L30*100</f>
        <v>115.87680167838144</v>
      </c>
      <c r="J30" s="295">
        <f>'4'!J30/'4'!$L30*100</f>
        <v>142.14344877718241</v>
      </c>
      <c r="K30" s="295">
        <f>'4'!K30/'4'!$L30*100</f>
        <v>99.218461601192118</v>
      </c>
      <c r="L30" s="174">
        <f>'4'!L30/'4'!$L30*100</f>
        <v>100</v>
      </c>
    </row>
    <row r="31" spans="1:12">
      <c r="A31" s="572">
        <v>2014</v>
      </c>
      <c r="B31" s="294">
        <f>'4'!B31/'4'!$L31*100</f>
        <v>123.84746176603245</v>
      </c>
      <c r="C31" s="295">
        <f>'4'!C31/'4'!$L31*100</f>
        <v>70.443168539020164</v>
      </c>
      <c r="D31" s="295">
        <f>'4'!D31/'4'!$L31*100</f>
        <v>84.096381685172645</v>
      </c>
      <c r="E31" s="295">
        <f>'4'!E31/'4'!$L31*100</f>
        <v>82.106081925883785</v>
      </c>
      <c r="F31" s="295">
        <f>'4'!F31/'4'!$L31*100</f>
        <v>85.100477838776158</v>
      </c>
      <c r="G31" s="295">
        <f>'4'!G31/'4'!$L31*100</f>
        <v>96.738753148778699</v>
      </c>
      <c r="H31" s="295">
        <f>'4'!H31/'4'!$L31*100</f>
        <v>93.727116233443525</v>
      </c>
      <c r="I31" s="295">
        <f>'4'!I31/'4'!$L31*100</f>
        <v>114.51368994743183</v>
      </c>
      <c r="J31" s="295">
        <f>'4'!J31/'4'!$L31*100</f>
        <v>143.00075340274623</v>
      </c>
      <c r="K31" s="295">
        <f>'4'!K31/'4'!$L31*100</f>
        <v>99.597884329317338</v>
      </c>
      <c r="L31" s="174">
        <f>'4'!L31/'4'!$L31*100</f>
        <v>100</v>
      </c>
    </row>
    <row r="32" spans="1:12">
      <c r="A32" s="312" t="s">
        <v>323</v>
      </c>
      <c r="B32" s="179"/>
      <c r="C32" s="179"/>
      <c r="D32" s="179"/>
      <c r="E32" s="179"/>
      <c r="F32" s="179"/>
      <c r="G32" s="179"/>
      <c r="H32" s="179"/>
      <c r="I32" s="179"/>
      <c r="J32" s="179"/>
      <c r="K32" s="179"/>
      <c r="L32" s="289"/>
    </row>
    <row r="33" spans="1:12">
      <c r="A33" s="236" t="s">
        <v>321</v>
      </c>
      <c r="B33" s="237">
        <f>(POWER(B13/B4,1/($A13-$A4))-1)*100</f>
        <v>0.45818465888074478</v>
      </c>
      <c r="C33" s="237">
        <f t="shared" ref="C33:K33" si="0">(POWER(C13/C4,1/($A13-$A4))-1)*100</f>
        <v>0.80413854007033159</v>
      </c>
      <c r="D33" s="237">
        <f t="shared" si="0"/>
        <v>-0.85687150861434302</v>
      </c>
      <c r="E33" s="237">
        <f t="shared" si="0"/>
        <v>-0.87611052210536666</v>
      </c>
      <c r="F33" s="237">
        <f t="shared" si="0"/>
        <v>4.0501148831229017E-2</v>
      </c>
      <c r="G33" s="237">
        <f t="shared" si="0"/>
        <v>0.16331805476359484</v>
      </c>
      <c r="H33" s="237">
        <f t="shared" si="0"/>
        <v>-0.23500874540682837</v>
      </c>
      <c r="I33" s="237">
        <f t="shared" si="0"/>
        <v>1.0822769200319771</v>
      </c>
      <c r="J33" s="237">
        <f t="shared" si="0"/>
        <v>0.70955552053602045</v>
      </c>
      <c r="K33" s="237">
        <f t="shared" si="0"/>
        <v>-1.1473747774230381</v>
      </c>
      <c r="L33" s="296" t="s">
        <v>190</v>
      </c>
    </row>
    <row r="34" spans="1:12">
      <c r="A34" s="161" t="s">
        <v>120</v>
      </c>
      <c r="B34" s="238">
        <f>(POWER(B23/B4,1/($A23-$A4))-1)*100</f>
        <v>1.3335836344084973</v>
      </c>
      <c r="C34" s="238">
        <f t="shared" ref="C34:K34" si="1">(POWER(C23/C4,1/($A23-$A4))-1)*100</f>
        <v>0.22123545264043365</v>
      </c>
      <c r="D34" s="238">
        <f t="shared" si="1"/>
        <v>-0.55613733621355799</v>
      </c>
      <c r="E34" s="238">
        <f t="shared" si="1"/>
        <v>-0.44528152655737285</v>
      </c>
      <c r="F34" s="238">
        <f t="shared" si="1"/>
        <v>-0.17385659725641656</v>
      </c>
      <c r="G34" s="238">
        <f t="shared" si="1"/>
        <v>0.12205750479328259</v>
      </c>
      <c r="H34" s="238">
        <f t="shared" si="1"/>
        <v>-4.0659231539841301E-2</v>
      </c>
      <c r="I34" s="238">
        <f t="shared" si="1"/>
        <v>0.48148835825168046</v>
      </c>
      <c r="J34" s="238">
        <f t="shared" si="1"/>
        <v>0.19543545275950702</v>
      </c>
      <c r="K34" s="238">
        <f t="shared" si="1"/>
        <v>-0.47382045567986308</v>
      </c>
      <c r="L34" s="297" t="s">
        <v>190</v>
      </c>
    </row>
    <row r="35" spans="1:12">
      <c r="A35" s="239" t="s">
        <v>322</v>
      </c>
      <c r="B35" s="238">
        <f>(POWER(B23/B14,1/($A23-$A14))-1)*100</f>
        <v>2.5289837725176456</v>
      </c>
      <c r="C35" s="238">
        <f t="shared" ref="C35:K35" si="2">(POWER(C23/C14,1/($A23-$A14))-1)*100</f>
        <v>-0.1725206686735814</v>
      </c>
      <c r="D35" s="238">
        <f t="shared" si="2"/>
        <v>-0.34999654806565639</v>
      </c>
      <c r="E35" s="238">
        <f t="shared" si="2"/>
        <v>0.20666354899301353</v>
      </c>
      <c r="F35" s="238">
        <f t="shared" si="2"/>
        <v>-0.35002241288021319</v>
      </c>
      <c r="G35" s="238">
        <f t="shared" si="2"/>
        <v>5.4224523410106862E-2</v>
      </c>
      <c r="H35" s="238">
        <f t="shared" si="2"/>
        <v>8.3524168981474745E-2</v>
      </c>
      <c r="I35" s="238">
        <f t="shared" si="2"/>
        <v>-6.3479871495808471E-2</v>
      </c>
      <c r="J35" s="238">
        <f t="shared" si="2"/>
        <v>-0.409512845120652</v>
      </c>
      <c r="K35" s="238">
        <f t="shared" si="2"/>
        <v>0.33357361892063508</v>
      </c>
      <c r="L35" s="297" t="s">
        <v>190</v>
      </c>
    </row>
    <row r="36" spans="1:12">
      <c r="A36" s="239" t="s">
        <v>377</v>
      </c>
      <c r="B36" s="238">
        <f>(POWER(B31/B24,1/($A31-$A24))-1)*100</f>
        <v>-2.4844490053925972</v>
      </c>
      <c r="C36" s="238">
        <f t="shared" ref="C36:K36" si="3">(POWER(C31/C24,1/($A31-$A24))-1)*100</f>
        <v>-0.47913312087951576</v>
      </c>
      <c r="D36" s="238">
        <f t="shared" si="3"/>
        <v>0.40320010910288584</v>
      </c>
      <c r="E36" s="238">
        <f t="shared" si="3"/>
        <v>-0.33503938277730239</v>
      </c>
      <c r="F36" s="238">
        <f t="shared" si="3"/>
        <v>-0.13884096369815024</v>
      </c>
      <c r="G36" s="238">
        <f t="shared" si="3"/>
        <v>-0.25850001567113701</v>
      </c>
      <c r="H36" s="238">
        <f t="shared" si="3"/>
        <v>0.63227929241667091</v>
      </c>
      <c r="I36" s="238">
        <f t="shared" si="3"/>
        <v>0.3657121556091214</v>
      </c>
      <c r="J36" s="238">
        <f t="shared" si="3"/>
        <v>0.267127307289039</v>
      </c>
      <c r="K36" s="238">
        <f t="shared" si="3"/>
        <v>0.47402953954642779</v>
      </c>
      <c r="L36" s="297" t="s">
        <v>190</v>
      </c>
    </row>
    <row r="37" spans="1:12">
      <c r="A37" s="240" t="s">
        <v>372</v>
      </c>
      <c r="B37" s="212">
        <f>(POWER(B31/B4,1/($A31-$A4))-1)*100</f>
        <v>0.5807181236438419</v>
      </c>
      <c r="C37" s="212">
        <f>(POWER(C31/C4,1/($A31-$A4))-1)*100</f>
        <v>0.10502642494174541</v>
      </c>
      <c r="D37" s="212">
        <f t="shared" ref="D37:K37" si="4">(POWER(D31/D4,1/($A31-$A4))-1)*100</f>
        <v>-0.27658509797457986</v>
      </c>
      <c r="E37" s="212">
        <f t="shared" si="4"/>
        <v>-0.44288022548026884</v>
      </c>
      <c r="F37" s="212">
        <f t="shared" si="4"/>
        <v>-0.17207468040013607</v>
      </c>
      <c r="G37" s="212">
        <f t="shared" si="4"/>
        <v>2.7761664942271835E-2</v>
      </c>
      <c r="H37" s="212">
        <f t="shared" si="4"/>
        <v>0.19809706715443465</v>
      </c>
      <c r="I37" s="212">
        <f t="shared" si="4"/>
        <v>0.4714917770500815</v>
      </c>
      <c r="J37" s="212">
        <f t="shared" si="4"/>
        <v>0.13305586422247551</v>
      </c>
      <c r="K37" s="212">
        <f t="shared" si="4"/>
        <v>-0.19312050031164985</v>
      </c>
      <c r="L37" s="298" t="s">
        <v>190</v>
      </c>
    </row>
    <row r="38" spans="1:12">
      <c r="A38" s="106" t="s">
        <v>195</v>
      </c>
    </row>
  </sheetData>
  <phoneticPr fontId="4" type="noConversion"/>
  <pageMargins left="0.75" right="0.75" top="1" bottom="1" header="0.5" footer="0.5"/>
  <pageSetup scale="98" orientation="landscape" r:id="rId1"/>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sheetPr codeName="Sheet6" enableFormatConditionsCalculation="0"/>
  <dimension ref="A1:Y36"/>
  <sheetViews>
    <sheetView zoomScale="110" zoomScaleNormal="110" zoomScaleSheetLayoutView="80" workbookViewId="0">
      <pane xSplit="1" ySplit="4" topLeftCell="B5" activePane="bottomRight" state="frozen"/>
      <selection pane="topRight" activeCell="B1" sqref="B1"/>
      <selection pane="bottomLeft" activeCell="A5" sqref="A5"/>
      <selection pane="bottomRight" activeCell="R9" sqref="R9"/>
    </sheetView>
  </sheetViews>
  <sheetFormatPr defaultColWidth="8.83203125" defaultRowHeight="12.75"/>
  <cols>
    <col min="1" max="1" width="8.83203125" style="121"/>
    <col min="2" max="2" width="10.5" style="121" bestFit="1" customWidth="1"/>
    <col min="3" max="3" width="10.1640625" style="121" customWidth="1"/>
    <col min="4" max="4" width="10.1640625" style="121" bestFit="1" customWidth="1"/>
    <col min="5" max="5" width="10.33203125" style="121" customWidth="1"/>
    <col min="6" max="6" width="10.83203125" style="121" customWidth="1"/>
    <col min="7" max="7" width="11.1640625" style="121" bestFit="1" customWidth="1"/>
    <col min="8" max="8" width="10.5" style="121" bestFit="1" customWidth="1"/>
    <col min="9" max="9" width="11.1640625" style="121" bestFit="1" customWidth="1"/>
    <col min="10" max="10" width="12.1640625" style="121" bestFit="1" customWidth="1"/>
    <col min="11" max="11" width="11.1640625" style="121" bestFit="1" customWidth="1"/>
    <col min="12" max="12" width="12.6640625" style="121" customWidth="1"/>
    <col min="13" max="13" width="3.1640625" style="121" customWidth="1"/>
    <col min="14" max="24" width="8.83203125" style="121"/>
    <col min="25" max="25" width="12.33203125" style="121" customWidth="1"/>
    <col min="26" max="16384" width="8.83203125" style="121"/>
  </cols>
  <sheetData>
    <row r="1" spans="1:25">
      <c r="A1" s="95" t="s">
        <v>422</v>
      </c>
    </row>
    <row r="3" spans="1:25">
      <c r="A3" s="796" t="s">
        <v>243</v>
      </c>
      <c r="B3" s="796"/>
      <c r="C3" s="796"/>
      <c r="D3" s="796"/>
      <c r="E3" s="796"/>
      <c r="F3" s="796"/>
      <c r="G3" s="796"/>
      <c r="H3" s="796"/>
      <c r="I3" s="796"/>
      <c r="J3" s="796"/>
      <c r="K3" s="796"/>
      <c r="L3" s="796"/>
      <c r="N3" s="796" t="s">
        <v>241</v>
      </c>
      <c r="O3" s="796"/>
      <c r="P3" s="796"/>
      <c r="Q3" s="796"/>
      <c r="R3" s="796"/>
      <c r="S3" s="796"/>
      <c r="T3" s="796"/>
      <c r="U3" s="796"/>
      <c r="V3" s="796"/>
      <c r="W3" s="796"/>
      <c r="X3" s="796"/>
      <c r="Y3" s="796"/>
    </row>
    <row r="4" spans="1:25" ht="38.25">
      <c r="A4" s="245"/>
      <c r="B4" s="141" t="s">
        <v>299</v>
      </c>
      <c r="C4" s="142" t="s">
        <v>298</v>
      </c>
      <c r="D4" s="142" t="s">
        <v>2</v>
      </c>
      <c r="E4" s="142" t="s">
        <v>3</v>
      </c>
      <c r="F4" s="142" t="s">
        <v>293</v>
      </c>
      <c r="G4" s="142" t="s">
        <v>294</v>
      </c>
      <c r="H4" s="142" t="s">
        <v>295</v>
      </c>
      <c r="I4" s="142" t="s">
        <v>296</v>
      </c>
      <c r="J4" s="142" t="s">
        <v>297</v>
      </c>
      <c r="K4" s="145" t="s">
        <v>9</v>
      </c>
      <c r="L4" s="150" t="s">
        <v>244</v>
      </c>
      <c r="M4" s="95"/>
      <c r="N4" s="245"/>
      <c r="O4" s="141" t="s">
        <v>299</v>
      </c>
      <c r="P4" s="142" t="s">
        <v>298</v>
      </c>
      <c r="Q4" s="142" t="s">
        <v>2</v>
      </c>
      <c r="R4" s="142" t="s">
        <v>3</v>
      </c>
      <c r="S4" s="142" t="s">
        <v>293</v>
      </c>
      <c r="T4" s="142" t="s">
        <v>294</v>
      </c>
      <c r="U4" s="142" t="s">
        <v>295</v>
      </c>
      <c r="V4" s="142" t="s">
        <v>296</v>
      </c>
      <c r="W4" s="142" t="s">
        <v>297</v>
      </c>
      <c r="X4" s="145" t="s">
        <v>9</v>
      </c>
      <c r="Y4" s="150" t="s">
        <v>242</v>
      </c>
    </row>
    <row r="5" spans="1:25">
      <c r="A5" s="310">
        <v>1987</v>
      </c>
      <c r="B5" s="299">
        <f>'4'!B4*'10'!B4/'10'!$L4</f>
        <v>-5341.6844394944574</v>
      </c>
      <c r="C5" s="300">
        <f>'4'!C4*'10'!C4/'10'!$L4</f>
        <v>73.506159984695344</v>
      </c>
      <c r="D5" s="300">
        <f>'4'!D4*'10'!D4/'10'!$L4</f>
        <v>-2556.4770306872579</v>
      </c>
      <c r="E5" s="300">
        <f>'4'!E4*'10'!E4/'10'!$L4</f>
        <v>-1696.6497739061022</v>
      </c>
      <c r="F5" s="300">
        <f>'4'!F4*'10'!F4/'10'!$L4</f>
        <v>-8600.8304935106098</v>
      </c>
      <c r="G5" s="300">
        <f>'4'!G4*'10'!G4/'10'!$L4</f>
        <v>54004.381541495437</v>
      </c>
      <c r="H5" s="300">
        <f>'4'!H4*'10'!H4/'10'!$L4</f>
        <v>-4812.1392079082407</v>
      </c>
      <c r="I5" s="300">
        <f>'4'!I4*'10'!I4/'10'!$L4</f>
        <v>-10173.52609087663</v>
      </c>
      <c r="J5" s="300">
        <f>'4'!J4*'10'!J4/'10'!$L4</f>
        <v>-49058.29080050753</v>
      </c>
      <c r="K5" s="301">
        <f>'4'!K4*'10'!K4/'10'!$L4</f>
        <v>19412.567213748302</v>
      </c>
      <c r="L5" s="174">
        <f t="shared" ref="L5:L30" si="0">SUMIF(B5:K5,"&gt;0")</f>
        <v>73490.454915228431</v>
      </c>
      <c r="N5" s="246">
        <v>1987</v>
      </c>
      <c r="O5" s="302">
        <f>'4'!B4*'10'!B4/'10'!$M4</f>
        <v>5678.8463697186962</v>
      </c>
      <c r="P5" s="303">
        <f>'4'!C4*'10'!C4/'10'!$M4</f>
        <v>-78.145797362106052</v>
      </c>
      <c r="Q5" s="303">
        <f>'4'!D4*'10'!D4/'10'!$M4</f>
        <v>2717.8393762177293</v>
      </c>
      <c r="R5" s="303">
        <f>'4'!E4*'10'!E4/'10'!$M4</f>
        <v>1803.7406586568381</v>
      </c>
      <c r="S5" s="303">
        <f>'4'!F4*'10'!F4/'10'!$M4</f>
        <v>9143.7065550920343</v>
      </c>
      <c r="T5" s="303">
        <f>'4'!G4*'10'!G4/'10'!$M4</f>
        <v>-57413.085617399272</v>
      </c>
      <c r="U5" s="303">
        <f>'4'!H4*'10'!H4/'10'!$M4</f>
        <v>5115.8767577811113</v>
      </c>
      <c r="V5" s="303">
        <f>'4'!I4*'10'!I4/'10'!$M4</f>
        <v>10815.669170056961</v>
      </c>
      <c r="W5" s="303">
        <f>'4'!J4*'10'!J4/'10'!$M4</f>
        <v>52154.802435958343</v>
      </c>
      <c r="X5" s="304">
        <f>'4'!K4*'10'!K4/'10'!$M4</f>
        <v>-20637.869589156799</v>
      </c>
      <c r="Y5" s="174">
        <f t="shared" ref="Y5:Y32" si="1">SUMIF(O5:X5,"&gt;0")</f>
        <v>87430.481323481712</v>
      </c>
    </row>
    <row r="6" spans="1:25">
      <c r="A6" s="311">
        <v>1988</v>
      </c>
      <c r="B6" s="305">
        <f>'4'!B5*'10'!B5/'10'!$L5</f>
        <v>-4530.5780466840206</v>
      </c>
      <c r="C6" s="233">
        <f>'4'!C5*'10'!C5/'10'!$L5</f>
        <v>201.7048044220422</v>
      </c>
      <c r="D6" s="233">
        <f>'4'!D5*'10'!D5/'10'!$L5</f>
        <v>-552.03548074190837</v>
      </c>
      <c r="E6" s="233">
        <f>'4'!E5*'10'!E5/'10'!$L5</f>
        <v>-1708.3111903473177</v>
      </c>
      <c r="F6" s="233">
        <f>'4'!F5*'10'!F5/'10'!$L5</f>
        <v>-12949.329149618081</v>
      </c>
      <c r="G6" s="233">
        <f>'4'!G5*'10'!G5/'10'!$L5</f>
        <v>31675.065366367671</v>
      </c>
      <c r="H6" s="233">
        <f>'4'!H5*'10'!H5/'10'!$L5</f>
        <v>-12609.938100809835</v>
      </c>
      <c r="I6" s="233">
        <f>'4'!I5*'10'!I5/'10'!$L5</f>
        <v>-25944.695087804757</v>
      </c>
      <c r="J6" s="233">
        <f>'4'!J5*'10'!J5/'10'!$L5</f>
        <v>-13630.795697717816</v>
      </c>
      <c r="K6" s="306">
        <f>'4'!K5*'10'!K5/'10'!$L5</f>
        <v>44757.981046486777</v>
      </c>
      <c r="L6" s="174">
        <f t="shared" si="0"/>
        <v>76634.751217276498</v>
      </c>
      <c r="N6" s="247">
        <v>1988</v>
      </c>
      <c r="O6" s="307">
        <f>'4'!B5*'10'!B5/'10'!$M5</f>
        <v>4746.8271843001958</v>
      </c>
      <c r="P6" s="308">
        <f>'4'!C5*'10'!C5/'10'!$M5</f>
        <v>-211.3323816450482</v>
      </c>
      <c r="Q6" s="308">
        <f>'4'!D5*'10'!D5/'10'!$M5</f>
        <v>578.38470051339914</v>
      </c>
      <c r="R6" s="308">
        <f>'4'!E5*'10'!E5/'10'!$M5</f>
        <v>1789.8506358410452</v>
      </c>
      <c r="S6" s="308">
        <f>'4'!F5*'10'!F5/'10'!$M5</f>
        <v>13567.413913296852</v>
      </c>
      <c r="T6" s="308">
        <f>'4'!G5*'10'!G5/'10'!$M5</f>
        <v>-33186.948728453528</v>
      </c>
      <c r="U6" s="308">
        <f>'4'!H5*'10'!H5/'10'!$M5</f>
        <v>13211.823381583074</v>
      </c>
      <c r="V6" s="308">
        <f>'4'!I5*'10'!I5/'10'!$M5</f>
        <v>27183.06199830502</v>
      </c>
      <c r="W6" s="308">
        <f>'4'!J5*'10'!J5/'10'!$M5</f>
        <v>14281.407558782912</v>
      </c>
      <c r="X6" s="309">
        <f>'4'!K5*'10'!K5/'10'!$M5</f>
        <v>-46894.325394384723</v>
      </c>
      <c r="Y6" s="174">
        <f t="shared" si="1"/>
        <v>75358.769372622497</v>
      </c>
    </row>
    <row r="7" spans="1:25">
      <c r="A7" s="311">
        <v>1989</v>
      </c>
      <c r="B7" s="305">
        <f>'4'!B6*'10'!B6/'10'!$L6</f>
        <v>-5777.1777435581444</v>
      </c>
      <c r="C7" s="233">
        <f>'4'!C6*'10'!C6/'10'!$L6</f>
        <v>-272.66942314903093</v>
      </c>
      <c r="D7" s="233">
        <f>'4'!D6*'10'!D6/'10'!$L6</f>
        <v>1054.8301984976802</v>
      </c>
      <c r="E7" s="233">
        <f>'4'!E6*'10'!E6/'10'!$L6</f>
        <v>-328.85278359355436</v>
      </c>
      <c r="F7" s="233">
        <f>'4'!F6*'10'!F6/'10'!$L6</f>
        <v>-16370.378005164139</v>
      </c>
      <c r="G7" s="233">
        <f>'4'!G6*'10'!G6/'10'!$L6</f>
        <v>8580.2353961530571</v>
      </c>
      <c r="H7" s="233">
        <f>'4'!H6*'10'!H6/'10'!$L6</f>
        <v>-15219.382915405366</v>
      </c>
      <c r="I7" s="233">
        <f>'4'!I6*'10'!I6/'10'!$L6</f>
        <v>-29578.967091525737</v>
      </c>
      <c r="J7" s="233">
        <f>'4'!J6*'10'!J6/'10'!$L6</f>
        <v>8340.9646787487327</v>
      </c>
      <c r="K7" s="306">
        <f>'4'!K6*'10'!K6/'10'!$L6</f>
        <v>61971.197336350931</v>
      </c>
      <c r="L7" s="174">
        <f t="shared" si="0"/>
        <v>79947.227609750407</v>
      </c>
      <c r="N7" s="247">
        <v>1989</v>
      </c>
      <c r="O7" s="307">
        <f>'4'!B6*'10'!B6/'10'!$M6</f>
        <v>6110.64455598927</v>
      </c>
      <c r="P7" s="308">
        <f>'4'!C6*'10'!C6/'10'!$M6</f>
        <v>288.40828517146548</v>
      </c>
      <c r="Q7" s="308">
        <f>'4'!D6*'10'!D6/'10'!$M6</f>
        <v>-1115.7164788862895</v>
      </c>
      <c r="R7" s="308">
        <f>'4'!E6*'10'!E6/'10'!$M6</f>
        <v>347.83462808091224</v>
      </c>
      <c r="S7" s="308">
        <f>'4'!F6*'10'!F6/'10'!$M6</f>
        <v>17315.299213060458</v>
      </c>
      <c r="T7" s="308">
        <f>'4'!G6*'10'!G6/'10'!$M6</f>
        <v>-9075.4986327142469</v>
      </c>
      <c r="U7" s="308">
        <f>'4'!H6*'10'!H6/'10'!$M6</f>
        <v>16097.867070342096</v>
      </c>
      <c r="V7" s="308">
        <f>'4'!I6*'10'!I6/'10'!$M6</f>
        <v>31286.30661072518</v>
      </c>
      <c r="W7" s="308">
        <f>'4'!J6*'10'!J6/'10'!$M6</f>
        <v>-8822.4168734859286</v>
      </c>
      <c r="X7" s="309">
        <f>'4'!K6*'10'!K6/'10'!$M6</f>
        <v>-65548.261874712451</v>
      </c>
      <c r="Y7" s="174">
        <f t="shared" si="1"/>
        <v>71446.360363369371</v>
      </c>
    </row>
    <row r="8" spans="1:25">
      <c r="A8" s="311">
        <v>1990</v>
      </c>
      <c r="B8" s="305">
        <f>'4'!B7*'10'!B7/'10'!$L7</f>
        <v>-3191.7588093685431</v>
      </c>
      <c r="C8" s="233">
        <f>'4'!C7*'10'!C7/'10'!$L7</f>
        <v>-338.31037851332093</v>
      </c>
      <c r="D8" s="233">
        <f>'4'!D7*'10'!D7/'10'!$L7</f>
        <v>-567.52563077875618</v>
      </c>
      <c r="E8" s="233">
        <f>'4'!E7*'10'!E7/'10'!$L7</f>
        <v>912.58004272267578</v>
      </c>
      <c r="F8" s="233">
        <f>'4'!F7*'10'!F7/'10'!$L7</f>
        <v>-12574.648157453459</v>
      </c>
      <c r="G8" s="233">
        <f>'4'!G7*'10'!G7/'10'!$L7</f>
        <v>-20593.869143511834</v>
      </c>
      <c r="H8" s="233">
        <f>'4'!H7*'10'!H7/'10'!$L7</f>
        <v>-10618.168930739132</v>
      </c>
      <c r="I8" s="233">
        <f>'4'!I7*'10'!I7/'10'!$L7</f>
        <v>-23328.802020848667</v>
      </c>
      <c r="J8" s="233">
        <f>'4'!J7*'10'!J7/'10'!$L7</f>
        <v>29121.142424359819</v>
      </c>
      <c r="K8" s="306">
        <f>'4'!K7*'10'!K7/'10'!$L7</f>
        <v>55141.741186439547</v>
      </c>
      <c r="L8" s="174">
        <f t="shared" si="0"/>
        <v>85175.463653522049</v>
      </c>
      <c r="N8" s="247">
        <v>1990</v>
      </c>
      <c r="O8" s="307">
        <f>'4'!B7*'10'!B7/'10'!$M7</f>
        <v>3293.391038773801</v>
      </c>
      <c r="P8" s="308">
        <f>'4'!C7*'10'!C7/'10'!$M7</f>
        <v>349.08288359682626</v>
      </c>
      <c r="Q8" s="308">
        <f>'4'!D7*'10'!D7/'10'!$M7</f>
        <v>585.59682554803805</v>
      </c>
      <c r="R8" s="308">
        <f>'4'!E7*'10'!E7/'10'!$M7</f>
        <v>-941.63848660647295</v>
      </c>
      <c r="S8" s="308">
        <f>'4'!F7*'10'!F7/'10'!$M7</f>
        <v>12975.051070880852</v>
      </c>
      <c r="T8" s="308">
        <f>'4'!G7*'10'!G7/'10'!$M7</f>
        <v>21249.620708132512</v>
      </c>
      <c r="U8" s="308">
        <f>'4'!H7*'10'!H7/'10'!$M7</f>
        <v>10956.273482206216</v>
      </c>
      <c r="V8" s="308">
        <f>'4'!I7*'10'!I7/'10'!$M7</f>
        <v>24071.639528423937</v>
      </c>
      <c r="W8" s="308">
        <f>'4'!J7*'10'!J7/'10'!$M7</f>
        <v>-30048.420080405911</v>
      </c>
      <c r="X8" s="309">
        <f>'4'!K7*'10'!K7/'10'!$M7</f>
        <v>-56897.568748853104</v>
      </c>
      <c r="Y8" s="174">
        <f t="shared" si="1"/>
        <v>73480.655537562183</v>
      </c>
    </row>
    <row r="9" spans="1:25">
      <c r="A9" s="311">
        <v>1991</v>
      </c>
      <c r="B9" s="305">
        <f>'4'!B8*'10'!B8/'10'!$L8</f>
        <v>-2632.2134207998065</v>
      </c>
      <c r="C9" s="233">
        <f>'4'!C8*'10'!C8/'10'!$L8</f>
        <v>-312.52813825601311</v>
      </c>
      <c r="D9" s="233">
        <f>'4'!D8*'10'!D8/'10'!$L8</f>
        <v>847.38223343411005</v>
      </c>
      <c r="E9" s="233">
        <f>'4'!E8*'10'!E8/'10'!$L8</f>
        <v>-80.715008369028723</v>
      </c>
      <c r="F9" s="233">
        <f>'4'!F8*'10'!F8/'10'!$L8</f>
        <v>-19845.615355059635</v>
      </c>
      <c r="G9" s="233">
        <f>'4'!G8*'10'!G8/'10'!$L8</f>
        <v>-18072.869980034426</v>
      </c>
      <c r="H9" s="233">
        <f>'4'!H8*'10'!H8/'10'!$L8</f>
        <v>-11104.22241339133</v>
      </c>
      <c r="I9" s="233">
        <f>'4'!I8*'10'!I8/'10'!$L8</f>
        <v>-17916.105383625916</v>
      </c>
      <c r="J9" s="233">
        <f>'4'!J8*'10'!J8/'10'!$L8</f>
        <v>22039.467465945396</v>
      </c>
      <c r="K9" s="306">
        <f>'4'!K8*'10'!K8/'10'!$L8</f>
        <v>59742.599828245744</v>
      </c>
      <c r="L9" s="174">
        <f t="shared" si="0"/>
        <v>82629.449527625256</v>
      </c>
      <c r="N9" s="247">
        <v>1991</v>
      </c>
      <c r="O9" s="307">
        <f>'4'!B8*'10'!B8/'10'!$M8</f>
        <v>2714.626723780907</v>
      </c>
      <c r="P9" s="308">
        <f>'4'!C8*'10'!C8/'10'!$M8</f>
        <v>322.31324000524205</v>
      </c>
      <c r="Q9" s="308">
        <f>'4'!D8*'10'!D8/'10'!$M8</f>
        <v>-873.91335290678069</v>
      </c>
      <c r="R9" s="308">
        <f>'4'!E8*'10'!E8/'10'!$M8</f>
        <v>83.242155441251157</v>
      </c>
      <c r="S9" s="308">
        <f>'4'!F8*'10'!F8/'10'!$M8</f>
        <v>20466.971776305276</v>
      </c>
      <c r="T9" s="308">
        <f>'4'!G8*'10'!G8/'10'!$M8</f>
        <v>18638.722618590626</v>
      </c>
      <c r="U9" s="308">
        <f>'4'!H8*'10'!H8/'10'!$M8</f>
        <v>11451.890136263999</v>
      </c>
      <c r="V9" s="308">
        <f>'4'!I8*'10'!I8/'10'!$M8</f>
        <v>18477.049800045403</v>
      </c>
      <c r="W9" s="308">
        <f>'4'!J8*'10'!J8/'10'!$M8</f>
        <v>-22729.512313927804</v>
      </c>
      <c r="X9" s="309">
        <f>'4'!K8*'10'!K8/'10'!$M8</f>
        <v>-61613.111140747067</v>
      </c>
      <c r="Y9" s="174">
        <f t="shared" si="1"/>
        <v>72154.8164504327</v>
      </c>
    </row>
    <row r="10" spans="1:25">
      <c r="A10" s="311">
        <v>1992</v>
      </c>
      <c r="B10" s="305">
        <f>'4'!B9*'10'!B9/'10'!$L9</f>
        <v>-4343.6478031650686</v>
      </c>
      <c r="C10" s="233">
        <f>'4'!C9*'10'!C9/'10'!$L9</f>
        <v>241.29370313440464</v>
      </c>
      <c r="D10" s="233">
        <f>'4'!D9*'10'!D9/'10'!$L9</f>
        <v>577.602405387781</v>
      </c>
      <c r="E10" s="233">
        <f>'4'!E9*'10'!E9/'10'!$L9</f>
        <v>-1272.4068303433514</v>
      </c>
      <c r="F10" s="233">
        <f>'4'!F9*'10'!F9/'10'!$L9</f>
        <v>-15474.381075487763</v>
      </c>
      <c r="G10" s="233">
        <f>'4'!G9*'10'!G9/'10'!$L9</f>
        <v>-25103.943358108561</v>
      </c>
      <c r="H10" s="233">
        <f>'4'!H9*'10'!H9/'10'!$L9</f>
        <v>-9505.9883704534077</v>
      </c>
      <c r="I10" s="233">
        <f>'4'!I9*'10'!I9/'10'!$L9</f>
        <v>-13947.620062045149</v>
      </c>
      <c r="J10" s="233">
        <f>'4'!J9*'10'!J9/'10'!$L9</f>
        <v>8502.7714694219158</v>
      </c>
      <c r="K10" s="306">
        <f>'4'!K9*'10'!K9/'10'!$L9</f>
        <v>69587.335947222018</v>
      </c>
      <c r="L10" s="174">
        <f t="shared" si="0"/>
        <v>78909.003525166117</v>
      </c>
      <c r="N10" s="247">
        <v>1992</v>
      </c>
      <c r="O10" s="307">
        <f>'4'!B9*'10'!B9/'10'!$M9</f>
        <v>4573.3341285149572</v>
      </c>
      <c r="P10" s="308">
        <f>'4'!C9*'10'!C9/'10'!$M9</f>
        <v>-254.05299360050191</v>
      </c>
      <c r="Q10" s="308">
        <f>'4'!D9*'10'!D9/'10'!$M9</f>
        <v>-608.14525324715532</v>
      </c>
      <c r="R10" s="308">
        <f>'4'!E9*'10'!E9/'10'!$M9</f>
        <v>1339.690013155436</v>
      </c>
      <c r="S10" s="308">
        <f>'4'!F9*'10'!F9/'10'!$M9</f>
        <v>16292.645789238908</v>
      </c>
      <c r="T10" s="308">
        <f>'4'!G9*'10'!G9/'10'!$M9</f>
        <v>26431.406532612302</v>
      </c>
      <c r="U10" s="308">
        <f>'4'!H9*'10'!H9/'10'!$M9</f>
        <v>10008.652406896983</v>
      </c>
      <c r="V10" s="308">
        <f>'4'!I9*'10'!I9/'10'!$M9</f>
        <v>14685.151681688252</v>
      </c>
      <c r="W10" s="308">
        <f>'4'!J9*'10'!J9/'10'!$M9</f>
        <v>-8952.3867288999827</v>
      </c>
      <c r="X10" s="309">
        <f>'4'!K9*'10'!K9/'10'!$M9</f>
        <v>-73267.021826210461</v>
      </c>
      <c r="Y10" s="174">
        <f t="shared" si="1"/>
        <v>73330.880552106843</v>
      </c>
    </row>
    <row r="11" spans="1:25">
      <c r="A11" s="311">
        <v>1993</v>
      </c>
      <c r="B11" s="305">
        <f>'4'!B10*'10'!B10/'10'!$L10</f>
        <v>-6375.5220994970914</v>
      </c>
      <c r="C11" s="233">
        <f>'4'!C10*'10'!C10/'10'!$L10</f>
        <v>588.86361421147706</v>
      </c>
      <c r="D11" s="233">
        <f>'4'!D10*'10'!D10/'10'!$L10</f>
        <v>-1525.0994427486082</v>
      </c>
      <c r="E11" s="233">
        <f>'4'!E10*'10'!E10/'10'!$L10</f>
        <v>-779.15567142715179</v>
      </c>
      <c r="F11" s="233">
        <f>'4'!F10*'10'!F10/'10'!$L10</f>
        <v>-12777.443704183492</v>
      </c>
      <c r="G11" s="233">
        <f>'4'!G10*'10'!G10/'10'!$L10</f>
        <v>-28592.26921839223</v>
      </c>
      <c r="H11" s="233">
        <f>'4'!H10*'10'!H10/'10'!$L10</f>
        <v>-8690.6336896777739</v>
      </c>
      <c r="I11" s="233">
        <f>'4'!I10*'10'!I10/'10'!$L10</f>
        <v>-10577.154507329542</v>
      </c>
      <c r="J11" s="233">
        <f>'4'!J10*'10'!J10/'10'!$L10</f>
        <v>74.060490540367169</v>
      </c>
      <c r="K11" s="306">
        <f>'4'!K10*'10'!K10/'10'!$L10</f>
        <v>76779.193626660446</v>
      </c>
      <c r="L11" s="174">
        <f t="shared" si="0"/>
        <v>77442.117731412291</v>
      </c>
      <c r="N11" s="247">
        <v>1993</v>
      </c>
      <c r="O11" s="307">
        <f>'4'!B10*'10'!B10/'10'!$M10</f>
        <v>6909.0775482200679</v>
      </c>
      <c r="P11" s="308">
        <f>'4'!C10*'10'!C10/'10'!$M10</f>
        <v>-638.14450211586086</v>
      </c>
      <c r="Q11" s="308">
        <f>'4'!D10*'10'!D10/'10'!$M10</f>
        <v>1652.7321455804413</v>
      </c>
      <c r="R11" s="308">
        <f>'4'!E10*'10'!E10/'10'!$M10</f>
        <v>844.36174355827325</v>
      </c>
      <c r="S11" s="308">
        <f>'4'!F10*'10'!F10/'10'!$M10</f>
        <v>13846.763926547081</v>
      </c>
      <c r="T11" s="308">
        <f>'4'!G10*'10'!G10/'10'!$M10</f>
        <v>30985.102431852632</v>
      </c>
      <c r="U11" s="308">
        <f>'4'!H10*'10'!H10/'10'!$M10</f>
        <v>9417.93647141369</v>
      </c>
      <c r="V11" s="308">
        <f>'4'!I10*'10'!I10/'10'!$M10</f>
        <v>11462.336666735066</v>
      </c>
      <c r="W11" s="308">
        <f>'4'!J10*'10'!J10/'10'!$M10</f>
        <v>-80.258473646100015</v>
      </c>
      <c r="X11" s="309">
        <f>'4'!K10*'10'!K10/'10'!$M10</f>
        <v>-83204.699878343366</v>
      </c>
      <c r="Y11" s="174">
        <f t="shared" si="1"/>
        <v>75118.310933907254</v>
      </c>
    </row>
    <row r="12" spans="1:25">
      <c r="A12" s="311">
        <v>1994</v>
      </c>
      <c r="B12" s="305">
        <f>'4'!B11*'10'!B11/'10'!$L11</f>
        <v>-12542.619419323522</v>
      </c>
      <c r="C12" s="233">
        <f>'4'!C11*'10'!C11/'10'!$L11</f>
        <v>888.31034109797486</v>
      </c>
      <c r="D12" s="233">
        <f>'4'!D11*'10'!D11/'10'!$L11</f>
        <v>-4354.8545433834306</v>
      </c>
      <c r="E12" s="233">
        <f>'4'!E11*'10'!E11/'10'!$L11</f>
        <v>-964.3095874431101</v>
      </c>
      <c r="F12" s="233">
        <f>'4'!F11*'10'!F11/'10'!$L11</f>
        <v>-18936.085346615389</v>
      </c>
      <c r="G12" s="233">
        <f>'4'!G11*'10'!G11/'10'!$L11</f>
        <v>-13354.28368597663</v>
      </c>
      <c r="H12" s="233">
        <f>'4'!H11*'10'!H11/'10'!$L11</f>
        <v>-7359.1916126532151</v>
      </c>
      <c r="I12" s="233">
        <f>'4'!I11*'10'!I11/'10'!$L11</f>
        <v>-10368.993497095642</v>
      </c>
      <c r="J12" s="233">
        <f>'4'!J11*'10'!J11/'10'!$L11</f>
        <v>-1630.0439944936791</v>
      </c>
      <c r="K12" s="306">
        <f>'4'!K11*'10'!K11/'10'!$L11</f>
        <v>75214.271217468922</v>
      </c>
      <c r="L12" s="174">
        <f t="shared" si="0"/>
        <v>76102.581558566904</v>
      </c>
      <c r="N12" s="247">
        <v>1994</v>
      </c>
      <c r="O12" s="307">
        <f>'4'!B11*'10'!B11/'10'!$M11</f>
        <v>14071.869793636561</v>
      </c>
      <c r="P12" s="308">
        <f>'4'!C11*'10'!C11/'10'!$M11</f>
        <v>-996.61697755202806</v>
      </c>
      <c r="Q12" s="308">
        <f>'4'!D11*'10'!D11/'10'!$M11</f>
        <v>4885.8172329064719</v>
      </c>
      <c r="R12" s="308">
        <f>'4'!E11*'10'!E11/'10'!$M11</f>
        <v>1081.8823805136792</v>
      </c>
      <c r="S12" s="308">
        <f>'4'!F11*'10'!F11/'10'!$M11</f>
        <v>21244.854722151227</v>
      </c>
      <c r="T12" s="308">
        <f>'4'!G11*'10'!G11/'10'!$M11</f>
        <v>14982.495676049411</v>
      </c>
      <c r="U12" s="308">
        <f>'4'!H11*'10'!H11/'10'!$M11</f>
        <v>8256.4560637257709</v>
      </c>
      <c r="V12" s="308">
        <f>'4'!I11*'10'!I11/'10'!$M11</f>
        <v>11633.226003604892</v>
      </c>
      <c r="W12" s="308">
        <f>'4'!J11*'10'!J11/'10'!$M11</f>
        <v>1828.7860040683126</v>
      </c>
      <c r="X12" s="309">
        <f>'4'!K11*'10'!K11/'10'!$M11</f>
        <v>-84384.720273412648</v>
      </c>
      <c r="Y12" s="174">
        <f t="shared" si="1"/>
        <v>77985.387876656328</v>
      </c>
    </row>
    <row r="13" spans="1:25">
      <c r="A13" s="311">
        <v>1995</v>
      </c>
      <c r="B13" s="305">
        <f>'4'!B12*'10'!B12/'10'!$L12</f>
        <v>-16051.97204182819</v>
      </c>
      <c r="C13" s="233">
        <f>'4'!C12*'10'!C12/'10'!$L12</f>
        <v>468.15903616907957</v>
      </c>
      <c r="D13" s="233">
        <f>'4'!D12*'10'!D12/'10'!$L12</f>
        <v>-3914.4790254994273</v>
      </c>
      <c r="E13" s="233">
        <f>'4'!E12*'10'!E12/'10'!$L12</f>
        <v>-1971.2199626871061</v>
      </c>
      <c r="F13" s="233">
        <f>'4'!F12*'10'!F12/'10'!$L12</f>
        <v>-22643.81155544271</v>
      </c>
      <c r="G13" s="233">
        <f>'4'!G12*'10'!G12/'10'!$L12</f>
        <v>-6400.4980903750929</v>
      </c>
      <c r="H13" s="233">
        <f>'4'!H12*'10'!H12/'10'!$L12</f>
        <v>-7149.2000180847372</v>
      </c>
      <c r="I13" s="233">
        <f>'4'!I12*'10'!I12/'10'!$L12</f>
        <v>-10045.576476371562</v>
      </c>
      <c r="J13" s="233">
        <f>'4'!J12*'10'!J12/'10'!$L12</f>
        <v>26605.612914278878</v>
      </c>
      <c r="K13" s="306">
        <f>'4'!K12*'10'!K12/'10'!$L12</f>
        <v>59064.102971476903</v>
      </c>
      <c r="L13" s="174">
        <f t="shared" si="0"/>
        <v>86137.874921924857</v>
      </c>
      <c r="N13" s="247">
        <v>1995</v>
      </c>
      <c r="O13" s="307">
        <f>'4'!B12*'10'!B12/'10'!$M12</f>
        <v>18365.05582543978</v>
      </c>
      <c r="P13" s="308">
        <f>'4'!C12*'10'!C12/'10'!$M12</f>
        <v>-535.62059615012959</v>
      </c>
      <c r="Q13" s="308">
        <f>'4'!D12*'10'!D12/'10'!$M12</f>
        <v>4478.5541392347477</v>
      </c>
      <c r="R13" s="308">
        <f>'4'!E12*'10'!E12/'10'!$M12</f>
        <v>2255.2720976984056</v>
      </c>
      <c r="S13" s="308">
        <f>'4'!F12*'10'!F12/'10'!$M12</f>
        <v>25906.777200509077</v>
      </c>
      <c r="T13" s="308">
        <f>'4'!G12*'10'!G12/'10'!$M12</f>
        <v>7322.8077169620965</v>
      </c>
      <c r="U13" s="308">
        <f>'4'!H12*'10'!H12/'10'!$M12</f>
        <v>8179.3973411635579</v>
      </c>
      <c r="V13" s="308">
        <f>'4'!I12*'10'!I12/'10'!$M12</f>
        <v>11493.140674961996</v>
      </c>
      <c r="W13" s="308">
        <f>'4'!J12*'10'!J12/'10'!$M12</f>
        <v>-30439.472805431324</v>
      </c>
      <c r="X13" s="309">
        <f>'4'!K12*'10'!K12/'10'!$M12</f>
        <v>-67575.220385641573</v>
      </c>
      <c r="Y13" s="174">
        <f t="shared" si="1"/>
        <v>78001.004995969648</v>
      </c>
    </row>
    <row r="14" spans="1:25">
      <c r="A14" s="311">
        <v>1996</v>
      </c>
      <c r="B14" s="305">
        <f>'4'!B13*'10'!B13/'10'!$L13</f>
        <v>-14911.252558764334</v>
      </c>
      <c r="C14" s="233">
        <f>'4'!C13*'10'!C13/'10'!$L13</f>
        <v>577.7951883766342</v>
      </c>
      <c r="D14" s="233">
        <f>'4'!D13*'10'!D13/'10'!$L13</f>
        <v>-1683.091806473077</v>
      </c>
      <c r="E14" s="233">
        <f>'4'!E13*'10'!E13/'10'!$L13</f>
        <v>-1645.1370366286769</v>
      </c>
      <c r="F14" s="233">
        <f>'4'!F13*'10'!F13/'10'!$L13</f>
        <v>-28309.481957672069</v>
      </c>
      <c r="G14" s="233">
        <f>'4'!G13*'10'!G13/'10'!$L13</f>
        <v>-5049.9359706429595</v>
      </c>
      <c r="H14" s="233">
        <f>'4'!H13*'10'!H13/'10'!$L13</f>
        <v>-7033.084309985994</v>
      </c>
      <c r="I14" s="233">
        <f>'4'!I13*'10'!I13/'10'!$L13</f>
        <v>-5573.9116752742293</v>
      </c>
      <c r="J14" s="233">
        <f>'4'!J13*'10'!J13/'10'!$L13</f>
        <v>62236.361729254029</v>
      </c>
      <c r="K14" s="306">
        <f>'4'!K13*'10'!K13/'10'!$L13</f>
        <v>36485.3028885729</v>
      </c>
      <c r="L14" s="174">
        <f t="shared" si="0"/>
        <v>99299.459806203566</v>
      </c>
      <c r="N14" s="247">
        <v>1996</v>
      </c>
      <c r="O14" s="307">
        <f>'4'!B13*'10'!B13/'10'!$M13</f>
        <v>18082.757996098218</v>
      </c>
      <c r="P14" s="308">
        <f>'4'!C13*'10'!C13/'10'!$M13</f>
        <v>-700.68765327052267</v>
      </c>
      <c r="Q14" s="308">
        <f>'4'!D13*'10'!D13/'10'!$M13</f>
        <v>2041.0721166264323</v>
      </c>
      <c r="R14" s="308">
        <f>'4'!E13*'10'!E13/'10'!$M13</f>
        <v>1995.0446675446653</v>
      </c>
      <c r="S14" s="308">
        <f>'4'!F13*'10'!F13/'10'!$M13</f>
        <v>34330.684777692084</v>
      </c>
      <c r="T14" s="308">
        <f>'4'!G13*'10'!G13/'10'!$M13</f>
        <v>6124.0173951218503</v>
      </c>
      <c r="U14" s="308">
        <f>'4'!H13*'10'!H13/'10'!$M13</f>
        <v>8528.9656950301905</v>
      </c>
      <c r="V14" s="308">
        <f>'4'!I13*'10'!I13/'10'!$M13</f>
        <v>6759.4385862888694</v>
      </c>
      <c r="W14" s="308">
        <f>'4'!J13*'10'!J13/'10'!$M13</f>
        <v>-75473.543437922257</v>
      </c>
      <c r="X14" s="309">
        <f>'4'!K13*'10'!K13/'10'!$M13</f>
        <v>-44245.438131260482</v>
      </c>
      <c r="Y14" s="174">
        <f t="shared" si="1"/>
        <v>77861.981234402323</v>
      </c>
    </row>
    <row r="15" spans="1:25">
      <c r="A15" s="311">
        <v>1997</v>
      </c>
      <c r="B15" s="305">
        <f>'4'!B14*'10'!B14/'10'!$L14</f>
        <v>-12753.869068473849</v>
      </c>
      <c r="C15" s="233">
        <f>'4'!C14*'10'!C14/'10'!$L14</f>
        <v>-294.63795585446678</v>
      </c>
      <c r="D15" s="233">
        <f>'4'!D14*'10'!D14/'10'!$L14</f>
        <v>-2587.0567777904689</v>
      </c>
      <c r="E15" s="233">
        <f>'4'!E14*'10'!E14/'10'!$L14</f>
        <v>-2550.6379199611165</v>
      </c>
      <c r="F15" s="233">
        <f>'4'!F14*'10'!F14/'10'!$L14</f>
        <v>-26096.334943908634</v>
      </c>
      <c r="G15" s="233">
        <f>'4'!G14*'10'!G14/'10'!$L14</f>
        <v>11143.696882260492</v>
      </c>
      <c r="H15" s="233">
        <f>'4'!H14*'10'!H14/'10'!$L14</f>
        <v>-10427.786460207839</v>
      </c>
      <c r="I15" s="233">
        <f>'4'!I14*'10'!I14/'10'!$L14</f>
        <v>-6112.0846102853639</v>
      </c>
      <c r="J15" s="233">
        <f>'4'!J14*'10'!J14/'10'!$L14</f>
        <v>102156.37175116903</v>
      </c>
      <c r="K15" s="306">
        <f>'4'!K14*'10'!K14/'10'!$L14</f>
        <v>2998.9719351449976</v>
      </c>
      <c r="L15" s="174">
        <f t="shared" si="0"/>
        <v>116299.04056857454</v>
      </c>
      <c r="N15" s="247">
        <v>1997</v>
      </c>
      <c r="O15" s="307">
        <f>'4'!B14*'10'!B14/'10'!$M14</f>
        <v>16363.348396211171</v>
      </c>
      <c r="P15" s="308">
        <f>'4'!C14*'10'!C14/'10'!$M14</f>
        <v>378.02360181913394</v>
      </c>
      <c r="Q15" s="308">
        <f>'4'!D14*'10'!D14/'10'!$M14</f>
        <v>3319.2211044730866</v>
      </c>
      <c r="R15" s="308">
        <f>'4'!E14*'10'!E14/'10'!$M14</f>
        <v>3272.4953261501105</v>
      </c>
      <c r="S15" s="308">
        <f>'4'!F14*'10'!F14/'10'!$M14</f>
        <v>33481.872697513529</v>
      </c>
      <c r="T15" s="308">
        <f>'4'!G14*'10'!G14/'10'!$M14</f>
        <v>-14297.480515692698</v>
      </c>
      <c r="U15" s="308">
        <f>'4'!H14*'10'!H14/'10'!$M14</f>
        <v>13378.959900996759</v>
      </c>
      <c r="V15" s="308">
        <f>'4'!I14*'10'!I14/'10'!$M14</f>
        <v>7841.8689550799863</v>
      </c>
      <c r="W15" s="308">
        <f>'4'!J14*'10'!J14/'10'!$M14</f>
        <v>-131067.70132910524</v>
      </c>
      <c r="X15" s="309">
        <f>'4'!K14*'10'!K14/'10'!$M14</f>
        <v>-3847.712591510036</v>
      </c>
      <c r="Y15" s="174">
        <f t="shared" si="1"/>
        <v>78035.78998224379</v>
      </c>
    </row>
    <row r="16" spans="1:25">
      <c r="A16" s="311">
        <v>1998</v>
      </c>
      <c r="B16" s="305">
        <f>'4'!B15*'10'!B15/'10'!$L15</f>
        <v>-10427.923327163515</v>
      </c>
      <c r="C16" s="233">
        <f>'4'!C15*'10'!C15/'10'!$L15</f>
        <v>-58.759889364166327</v>
      </c>
      <c r="D16" s="233">
        <f>'4'!D15*'10'!D15/'10'!$L15</f>
        <v>-1711.8635038263303</v>
      </c>
      <c r="E16" s="233">
        <f>'4'!E15*'10'!E15/'10'!$L15</f>
        <v>-3369.5498033008557</v>
      </c>
      <c r="F16" s="233">
        <f>'4'!F15*'10'!F15/'10'!$L15</f>
        <v>-17563.250434585727</v>
      </c>
      <c r="G16" s="233">
        <f>'4'!G15*'10'!G15/'10'!$L15</f>
        <v>16279.754262270655</v>
      </c>
      <c r="H16" s="233">
        <f>'4'!H15*'10'!H15/'10'!$L15</f>
        <v>-3919.8237155754446</v>
      </c>
      <c r="I16" s="233">
        <f>'4'!I15*'10'!I15/'10'!$L15</f>
        <v>-3265.6827773953123</v>
      </c>
      <c r="J16" s="233">
        <f>'4'!J15*'10'!J15/'10'!$L15</f>
        <v>100946.41629542944</v>
      </c>
      <c r="K16" s="306">
        <f>'4'!K15*'10'!K15/'10'!$L15</f>
        <v>-23097.365877380795</v>
      </c>
      <c r="L16" s="174">
        <f t="shared" si="0"/>
        <v>117226.1705577001</v>
      </c>
      <c r="N16" s="247">
        <v>1998</v>
      </c>
      <c r="O16" s="307">
        <f>'4'!B15*'10'!B15/'10'!$M15</f>
        <v>13050.273103567835</v>
      </c>
      <c r="P16" s="308">
        <f>'4'!C15*'10'!C15/'10'!$M15</f>
        <v>73.536463558405032</v>
      </c>
      <c r="Q16" s="308">
        <f>'4'!D15*'10'!D15/'10'!$M15</f>
        <v>2142.3523687377269</v>
      </c>
      <c r="R16" s="308">
        <f>'4'!E15*'10'!E15/'10'!$M15</f>
        <v>4216.9033842628605</v>
      </c>
      <c r="S16" s="308">
        <f>'4'!F15*'10'!F15/'10'!$M15</f>
        <v>21979.948218515146</v>
      </c>
      <c r="T16" s="308">
        <f>'4'!G15*'10'!G15/'10'!$M15</f>
        <v>-20373.686353080833</v>
      </c>
      <c r="U16" s="308">
        <f>'4'!H15*'10'!H15/'10'!$M15</f>
        <v>4905.5567826097649</v>
      </c>
      <c r="V16" s="308">
        <f>'4'!I15*'10'!I15/'10'!$M15</f>
        <v>4086.9165199567333</v>
      </c>
      <c r="W16" s="308">
        <f>'4'!J15*'10'!J15/'10'!$M15</f>
        <v>-126331.79782308039</v>
      </c>
      <c r="X16" s="309">
        <f>'4'!K15*'10'!K15/'10'!$M15</f>
        <v>28905.7488452822</v>
      </c>
      <c r="Y16" s="174">
        <f t="shared" si="1"/>
        <v>79361.235686490676</v>
      </c>
    </row>
    <row r="17" spans="1:25">
      <c r="A17" s="311">
        <v>1999</v>
      </c>
      <c r="B17" s="305">
        <f>'4'!B16*'10'!B16/'10'!$L16</f>
        <v>-7796.3523074594368</v>
      </c>
      <c r="C17" s="233">
        <f>'4'!C16*'10'!C16/'10'!$L16</f>
        <v>248.56998229039408</v>
      </c>
      <c r="D17" s="233">
        <f>'4'!D16*'10'!D16/'10'!$L16</f>
        <v>1429.1607147363452</v>
      </c>
      <c r="E17" s="233">
        <f>'4'!E16*'10'!E16/'10'!$L16</f>
        <v>-1288.8826027692814</v>
      </c>
      <c r="F17" s="233">
        <f>'4'!F16*'10'!F16/'10'!$L16</f>
        <v>-19906.775366716036</v>
      </c>
      <c r="G17" s="233">
        <f>'4'!G16*'10'!G16/'10'!$L16</f>
        <v>37440.859618777708</v>
      </c>
      <c r="H17" s="233">
        <f>'4'!H16*'10'!H16/'10'!$L16</f>
        <v>-4009.8063383963863</v>
      </c>
      <c r="I17" s="233">
        <f>'4'!I16*'10'!I16/'10'!$L16</f>
        <v>-15898.614495230075</v>
      </c>
      <c r="J17" s="233">
        <f>'4'!J16*'10'!J16/'10'!$L16</f>
        <v>66980.275639599131</v>
      </c>
      <c r="K17" s="306">
        <f>'4'!K16*'10'!K16/'10'!$L16</f>
        <v>-22722.262005528763</v>
      </c>
      <c r="L17" s="174">
        <f t="shared" si="0"/>
        <v>106098.86595540357</v>
      </c>
      <c r="N17" s="247">
        <v>1999</v>
      </c>
      <c r="O17" s="307">
        <f>'4'!B16*'10'!B16/'10'!$M16</f>
        <v>9047.3984234167656</v>
      </c>
      <c r="P17" s="308">
        <f>'4'!C16*'10'!C16/'10'!$M16</f>
        <v>-288.456906152268</v>
      </c>
      <c r="Q17" s="308">
        <f>'4'!D16*'10'!D16/'10'!$M16</f>
        <v>-1658.4918032684816</v>
      </c>
      <c r="R17" s="308">
        <f>'4'!E16*'10'!E16/'10'!$M16</f>
        <v>1495.7038841237313</v>
      </c>
      <c r="S17" s="308">
        <f>'4'!F16*'10'!F16/'10'!$M16</f>
        <v>23101.127420295896</v>
      </c>
      <c r="T17" s="308">
        <f>'4'!G16*'10'!G16/'10'!$M16</f>
        <v>-43448.828494088717</v>
      </c>
      <c r="U17" s="308">
        <f>'4'!H16*'10'!H16/'10'!$M16</f>
        <v>4653.2421975727611</v>
      </c>
      <c r="V17" s="308">
        <f>'4'!I16*'10'!I16/'10'!$M16</f>
        <v>18449.794730419049</v>
      </c>
      <c r="W17" s="308">
        <f>'4'!J16*'10'!J16/'10'!$M16</f>
        <v>-77728.303740445408</v>
      </c>
      <c r="X17" s="309">
        <f>'4'!K16*'10'!K16/'10'!$M16</f>
        <v>26368.402727079196</v>
      </c>
      <c r="Y17" s="174">
        <f t="shared" si="1"/>
        <v>83115.669382907407</v>
      </c>
    </row>
    <row r="18" spans="1:25">
      <c r="A18" s="311">
        <v>2000</v>
      </c>
      <c r="B18" s="305">
        <f>'4'!B17*'10'!B17/'10'!$L17</f>
        <v>-8220.2231763282434</v>
      </c>
      <c r="C18" s="233">
        <f>'4'!C17*'10'!C17/'10'!$L17</f>
        <v>-87.273783728104917</v>
      </c>
      <c r="D18" s="233">
        <f>'4'!D17*'10'!D17/'10'!$L17</f>
        <v>-1678.7965385690766</v>
      </c>
      <c r="E18" s="233">
        <f>'4'!E17*'10'!E17/'10'!$L17</f>
        <v>-2444.7486096671119</v>
      </c>
      <c r="F18" s="233">
        <f>'4'!F17*'10'!F17/'10'!$L17</f>
        <v>-16248.407666993955</v>
      </c>
      <c r="G18" s="233">
        <f>'4'!G17*'10'!G17/'10'!$L17</f>
        <v>40809.195201527582</v>
      </c>
      <c r="H18" s="233">
        <f>'4'!H17*'10'!H17/'10'!$L17</f>
        <v>-5992.9288701748455</v>
      </c>
      <c r="I18" s="233">
        <f>'4'!I17*'10'!I17/'10'!$L17</f>
        <v>-15734.133517220946</v>
      </c>
      <c r="J18" s="233">
        <f>'4'!J17*'10'!J17/'10'!$L17</f>
        <v>69026.05460397304</v>
      </c>
      <c r="K18" s="306">
        <f>'4'!K17*'10'!K17/'10'!$L17</f>
        <v>-22662.070317711004</v>
      </c>
      <c r="L18" s="174">
        <f t="shared" si="0"/>
        <v>109835.24980550061</v>
      </c>
      <c r="N18" s="247">
        <v>2000</v>
      </c>
      <c r="O18" s="307">
        <f>'4'!B17*'10'!B17/'10'!$M17</f>
        <v>9538.2203906677041</v>
      </c>
      <c r="P18" s="308">
        <f>'4'!C17*'10'!C17/'10'!$M17</f>
        <v>101.26690792572387</v>
      </c>
      <c r="Q18" s="308">
        <f>'4'!D17*'10'!D17/'10'!$M17</f>
        <v>1947.9679605383162</v>
      </c>
      <c r="R18" s="308">
        <f>'4'!E17*'10'!E17/'10'!$M17</f>
        <v>2836.7296773564176</v>
      </c>
      <c r="S18" s="308">
        <f>'4'!F17*'10'!F17/'10'!$M17</f>
        <v>18853.611392389113</v>
      </c>
      <c r="T18" s="308">
        <f>'4'!G17*'10'!G17/'10'!$M17</f>
        <v>-47352.375896418838</v>
      </c>
      <c r="U18" s="308">
        <f>'4'!H17*'10'!H17/'10'!$M17</f>
        <v>6953.8107571010714</v>
      </c>
      <c r="V18" s="308">
        <f>'4'!I17*'10'!I17/'10'!$M17</f>
        <v>18256.880613122212</v>
      </c>
      <c r="W18" s="308">
        <f>'4'!J17*'10'!J17/'10'!$M17</f>
        <v>-80093.411989945685</v>
      </c>
      <c r="X18" s="309">
        <f>'4'!K17*'10'!K17/'10'!$M17</f>
        <v>26295.614676448182</v>
      </c>
      <c r="Y18" s="174">
        <f t="shared" si="1"/>
        <v>84784.10237554874</v>
      </c>
    </row>
    <row r="19" spans="1:25">
      <c r="A19" s="311">
        <v>2001</v>
      </c>
      <c r="B19" s="305">
        <f>'4'!B18*'10'!B18/'10'!$L18</f>
        <v>-8910.0911901229592</v>
      </c>
      <c r="C19" s="233">
        <f>'4'!C18*'10'!C18/'10'!$L18</f>
        <v>419.90855804341385</v>
      </c>
      <c r="D19" s="233">
        <f>'4'!D18*'10'!D18/'10'!$L18</f>
        <v>-3383.3470116475391</v>
      </c>
      <c r="E19" s="233">
        <f>'4'!E18*'10'!E18/'10'!$L18</f>
        <v>-3575.0528545008174</v>
      </c>
      <c r="F19" s="233">
        <f>'4'!F18*'10'!F18/'10'!$L18</f>
        <v>-13576.570293487905</v>
      </c>
      <c r="G19" s="233">
        <f>'4'!G18*'10'!G18/'10'!$L18</f>
        <v>26297.105349940161</v>
      </c>
      <c r="H19" s="233">
        <f>'4'!H18*'10'!H18/'10'!$L18</f>
        <v>-8716.5096181911576</v>
      </c>
      <c r="I19" s="233">
        <f>'4'!I18*'10'!I18/'10'!$L18</f>
        <v>-21241.520198247203</v>
      </c>
      <c r="J19" s="233">
        <f>'4'!J18*'10'!J18/'10'!$L18</f>
        <v>88137.558008912136</v>
      </c>
      <c r="K19" s="306">
        <f>'4'!K18*'10'!K18/'10'!$L18</f>
        <v>-14216.194729099683</v>
      </c>
      <c r="L19" s="174">
        <f t="shared" si="0"/>
        <v>114854.57191689571</v>
      </c>
      <c r="N19" s="247">
        <v>2001</v>
      </c>
      <c r="O19" s="307">
        <f>'4'!B18*'10'!B18/'10'!$M18</f>
        <v>10478.942731774527</v>
      </c>
      <c r="P19" s="308">
        <f>'4'!C18*'10'!C18/'10'!$M18</f>
        <v>-493.84429838346358</v>
      </c>
      <c r="Q19" s="308">
        <f>'4'!D18*'10'!D18/'10'!$M18</f>
        <v>3979.0725841365693</v>
      </c>
      <c r="R19" s="308">
        <f>'4'!E18*'10'!E18/'10'!$M18</f>
        <v>4204.5331889430554</v>
      </c>
      <c r="S19" s="308">
        <f>'4'!F18*'10'!F18/'10'!$M18</f>
        <v>15967.075932632259</v>
      </c>
      <c r="T19" s="308">
        <f>'4'!G18*'10'!G18/'10'!$M18</f>
        <v>-30927.38952873294</v>
      </c>
      <c r="U19" s="308">
        <f>'4'!H18*'10'!H18/'10'!$M18</f>
        <v>10251.276127368848</v>
      </c>
      <c r="V19" s="308">
        <f>'4'!I18*'10'!I18/'10'!$M18</f>
        <v>24981.638116118156</v>
      </c>
      <c r="W19" s="308">
        <f>'4'!J18*'10'!J18/'10'!$M18</f>
        <v>-103656.45010655609</v>
      </c>
      <c r="X19" s="309">
        <f>'4'!K18*'10'!K18/'10'!$M18</f>
        <v>16719.322760145023</v>
      </c>
      <c r="Y19" s="174">
        <f t="shared" si="1"/>
        <v>86581.861441118424</v>
      </c>
    </row>
    <row r="20" spans="1:25">
      <c r="A20" s="311">
        <v>2002</v>
      </c>
      <c r="B20" s="305">
        <f>'4'!B19*'10'!B19/'10'!$L19</f>
        <v>-14158.11397139267</v>
      </c>
      <c r="C20" s="233">
        <f>'4'!C19*'10'!C19/'10'!$L19</f>
        <v>88.963148956683412</v>
      </c>
      <c r="D20" s="233">
        <f>'4'!D19*'10'!D19/'10'!$L19</f>
        <v>-2422.5841773619968</v>
      </c>
      <c r="E20" s="233">
        <f>'4'!E19*'10'!E19/'10'!$L19</f>
        <v>-1515.2845042502156</v>
      </c>
      <c r="F20" s="233">
        <f>'4'!F19*'10'!F19/'10'!$L19</f>
        <v>-8577.4664766388232</v>
      </c>
      <c r="G20" s="233">
        <f>'4'!G19*'10'!G19/'10'!$L19</f>
        <v>13645.314875950482</v>
      </c>
      <c r="H20" s="233">
        <f>'4'!H19*'10'!H19/'10'!$L19</f>
        <v>-11214.817015265058</v>
      </c>
      <c r="I20" s="233">
        <f>'4'!I19*'10'!I19/'10'!$L19</f>
        <v>-26147.715126901341</v>
      </c>
      <c r="J20" s="233">
        <f>'4'!J19*'10'!J19/'10'!$L19</f>
        <v>106433.15303501111</v>
      </c>
      <c r="K20" s="306">
        <f>'4'!K19*'10'!K19/'10'!$L19</f>
        <v>-14036.628371011464</v>
      </c>
      <c r="L20" s="174">
        <f t="shared" si="0"/>
        <v>120167.43105991828</v>
      </c>
      <c r="N20" s="247">
        <v>2002</v>
      </c>
      <c r="O20" s="307">
        <f>'4'!B19*'10'!B19/'10'!$M19</f>
        <v>16362.3928400023</v>
      </c>
      <c r="P20" s="308">
        <f>'4'!C19*'10'!C19/'10'!$M19</f>
        <v>-102.81383484086398</v>
      </c>
      <c r="Q20" s="308">
        <f>'4'!D19*'10'!D19/'10'!$M19</f>
        <v>2799.7566680183786</v>
      </c>
      <c r="R20" s="308">
        <f>'4'!E19*'10'!E19/'10'!$M19</f>
        <v>1751.1993739425534</v>
      </c>
      <c r="S20" s="308">
        <f>'4'!F19*'10'!F19/'10'!$M19</f>
        <v>9912.8935073058637</v>
      </c>
      <c r="T20" s="308">
        <f>'4'!G19*'10'!G19/'10'!$M19</f>
        <v>-15769.75597717038</v>
      </c>
      <c r="U20" s="308">
        <f>'4'!H19*'10'!H19/'10'!$M19</f>
        <v>12960.853543295694</v>
      </c>
      <c r="V20" s="308">
        <f>'4'!I19*'10'!I19/'10'!$M19</f>
        <v>30218.656781496844</v>
      </c>
      <c r="W20" s="308">
        <f>'4'!J19*'10'!J19/'10'!$M19</f>
        <v>-123003.74645081567</v>
      </c>
      <c r="X20" s="309">
        <f>'4'!K19*'10'!K19/'10'!$M19</f>
        <v>16221.993128440627</v>
      </c>
      <c r="Y20" s="174">
        <f t="shared" si="1"/>
        <v>90227.745842502249</v>
      </c>
    </row>
    <row r="21" spans="1:25">
      <c r="A21" s="311">
        <v>2003</v>
      </c>
      <c r="B21" s="305">
        <f>'4'!B20*'10'!B20/'10'!$L20</f>
        <v>-12844.256398731084</v>
      </c>
      <c r="C21" s="233">
        <f>'4'!C20*'10'!C20/'10'!$L20</f>
        <v>573.48315515692479</v>
      </c>
      <c r="D21" s="233">
        <f>'4'!D20*'10'!D20/'10'!$L20</f>
        <v>4969.0556532852661</v>
      </c>
      <c r="E21" s="233">
        <f>'4'!E20*'10'!E20/'10'!$L20</f>
        <v>-5609.4944387193236</v>
      </c>
      <c r="F21" s="233">
        <f>'4'!F20*'10'!F20/'10'!$L20</f>
        <v>-865.98688575016274</v>
      </c>
      <c r="G21" s="233">
        <f>'4'!G20*'10'!G20/'10'!$L20</f>
        <v>-29756.360793635133</v>
      </c>
      <c r="H21" s="233">
        <f>'4'!H20*'10'!H20/'10'!$L20</f>
        <v>-10109.144146972947</v>
      </c>
      <c r="I21" s="233">
        <f>'4'!I20*'10'!I20/'10'!$L20</f>
        <v>-30385.263900837075</v>
      </c>
      <c r="J21" s="233">
        <f>'4'!J20*'10'!J20/'10'!$L20</f>
        <v>94240.133018676745</v>
      </c>
      <c r="K21" s="306">
        <f>'4'!K20*'10'!K20/'10'!$L20</f>
        <v>14923.673447455771</v>
      </c>
      <c r="L21" s="174">
        <f t="shared" si="0"/>
        <v>114706.34527457471</v>
      </c>
      <c r="N21" s="247">
        <v>2003</v>
      </c>
      <c r="O21" s="307">
        <f>'4'!B20*'10'!B20/'10'!$M20</f>
        <v>13322.481896492616</v>
      </c>
      <c r="P21" s="308">
        <f>'4'!C20*'10'!C20/'10'!$M20</f>
        <v>-594.83544358989843</v>
      </c>
      <c r="Q21" s="308">
        <f>'4'!D20*'10'!D20/'10'!$M20</f>
        <v>-5154.0666838523503</v>
      </c>
      <c r="R21" s="308">
        <f>'4'!E20*'10'!E20/'10'!$M20</f>
        <v>5818.3506921971129</v>
      </c>
      <c r="S21" s="308">
        <f>'4'!F20*'10'!F20/'10'!$M20</f>
        <v>898.22985853399348</v>
      </c>
      <c r="T21" s="308">
        <f>'4'!G20*'10'!G20/'10'!$M20</f>
        <v>30864.2684848514</v>
      </c>
      <c r="U21" s="308">
        <f>'4'!H20*'10'!H20/'10'!$M20</f>
        <v>10485.534211259332</v>
      </c>
      <c r="V21" s="308">
        <f>'4'!I20*'10'!I20/'10'!$M20</f>
        <v>31516.58731127825</v>
      </c>
      <c r="W21" s="308">
        <f>'4'!J20*'10'!J20/'10'!$M20</f>
        <v>-97748.94140141987</v>
      </c>
      <c r="X21" s="309">
        <f>'4'!K20*'10'!K20/'10'!$M20</f>
        <v>-15479.321119168799</v>
      </c>
      <c r="Y21" s="174">
        <f t="shared" si="1"/>
        <v>92905.452454612707</v>
      </c>
    </row>
    <row r="22" spans="1:25">
      <c r="A22" s="311">
        <v>2004</v>
      </c>
      <c r="B22" s="305">
        <f>'4'!B21*'10'!B21/'10'!$L21</f>
        <v>-9892.8593942448806</v>
      </c>
      <c r="C22" s="233">
        <f>'4'!C21*'10'!C21/'10'!$L21</f>
        <v>-560.16786148533538</v>
      </c>
      <c r="D22" s="233">
        <f>'4'!D21*'10'!D21/'10'!$L21</f>
        <v>-4361.621775193199</v>
      </c>
      <c r="E22" s="233">
        <f>'4'!E21*'10'!E21/'10'!$L21</f>
        <v>-2354.562583723126</v>
      </c>
      <c r="F22" s="233">
        <f>'4'!F21*'10'!F21/'10'!$L21</f>
        <v>-7287.846727163158</v>
      </c>
      <c r="G22" s="233">
        <f>'4'!G21*'10'!G21/'10'!$L21</f>
        <v>-27140.948095195708</v>
      </c>
      <c r="H22" s="233">
        <f>'4'!H21*'10'!H21/'10'!$L21</f>
        <v>-8785.7873929283469</v>
      </c>
      <c r="I22" s="233">
        <f>'4'!I21*'10'!I21/'10'!$L21</f>
        <v>-20114.461419312593</v>
      </c>
      <c r="J22" s="233">
        <f>'4'!J21*'10'!J21/'10'!$L21</f>
        <v>99453.485430436383</v>
      </c>
      <c r="K22" s="306">
        <f>'4'!K21*'10'!K21/'10'!$L21</f>
        <v>19979.532062393213</v>
      </c>
      <c r="L22" s="174">
        <f t="shared" si="0"/>
        <v>119433.01749282959</v>
      </c>
      <c r="N22" s="247">
        <v>2004</v>
      </c>
      <c r="O22" s="307">
        <f>'4'!B21*'10'!B21/'10'!$M21</f>
        <v>11202.618641875248</v>
      </c>
      <c r="P22" s="308">
        <f>'4'!C21*'10'!C21/'10'!$M21</f>
        <v>634.3309530210912</v>
      </c>
      <c r="Q22" s="308">
        <f>'4'!D21*'10'!D21/'10'!$M21</f>
        <v>4939.0761012951743</v>
      </c>
      <c r="R22" s="308">
        <f>'4'!E21*'10'!E21/'10'!$M21</f>
        <v>2666.2934994530983</v>
      </c>
      <c r="S22" s="308">
        <f>'4'!F21*'10'!F21/'10'!$M21</f>
        <v>8252.7168689310274</v>
      </c>
      <c r="T22" s="308">
        <f>'4'!G21*'10'!G21/'10'!$M21</f>
        <v>30734.257808848197</v>
      </c>
      <c r="U22" s="308">
        <f>'4'!H21*'10'!H21/'10'!$M21</f>
        <v>9948.9765000429688</v>
      </c>
      <c r="V22" s="308">
        <f>'4'!I21*'10'!I21/'10'!$M21</f>
        <v>22777.503600057127</v>
      </c>
      <c r="W22" s="308">
        <f>'4'!J21*'10'!J21/'10'!$M21</f>
        <v>-112620.57060374475</v>
      </c>
      <c r="X22" s="309">
        <f>'4'!K21*'10'!K21/'10'!$M21</f>
        <v>-22624.71035101523</v>
      </c>
      <c r="Y22" s="174">
        <f t="shared" si="1"/>
        <v>91155.77397352393</v>
      </c>
    </row>
    <row r="23" spans="1:25">
      <c r="A23" s="311">
        <v>2005</v>
      </c>
      <c r="B23" s="305">
        <f>'4'!B22*'10'!B22/'10'!$L22</f>
        <v>-9851.4626572713005</v>
      </c>
      <c r="C23" s="233">
        <f>'4'!C22*'10'!C22/'10'!$L22</f>
        <v>-390.10087350893298</v>
      </c>
      <c r="D23" s="233">
        <f>'4'!D22*'10'!D22/'10'!$L22</f>
        <v>-4101.4762760318072</v>
      </c>
      <c r="E23" s="233">
        <f>'4'!E22*'10'!E22/'10'!$L22</f>
        <v>-3609.7311152802417</v>
      </c>
      <c r="F23" s="233">
        <f>'4'!F22*'10'!F22/'10'!$L22</f>
        <v>-9890.2828639075215</v>
      </c>
      <c r="G23" s="233">
        <f>'4'!G22*'10'!G22/'10'!$L22</f>
        <v>-21814.616069301483</v>
      </c>
      <c r="H23" s="233">
        <f>'4'!H22*'10'!H22/'10'!$L22</f>
        <v>-11816.93064143184</v>
      </c>
      <c r="I23" s="233">
        <f>'4'!I22*'10'!I22/'10'!$L22</f>
        <v>-18014.765441267074</v>
      </c>
      <c r="J23" s="233">
        <f>'4'!J22*'10'!J22/'10'!$L22</f>
        <v>116758.76732417414</v>
      </c>
      <c r="K23" s="306">
        <f>'4'!K22*'10'!K22/'10'!$L22</f>
        <v>10017.834270588955</v>
      </c>
      <c r="L23" s="174">
        <f t="shared" si="0"/>
        <v>126776.60159476309</v>
      </c>
      <c r="M23" s="273"/>
      <c r="N23" s="247">
        <v>2005</v>
      </c>
      <c r="O23" s="307">
        <f>'4'!B22*'10'!B22/'10'!$M22</f>
        <v>11356.619434120294</v>
      </c>
      <c r="P23" s="308">
        <f>'4'!C22*'10'!C22/'10'!$M22</f>
        <v>449.70247723457879</v>
      </c>
      <c r="Q23" s="308">
        <f>'4'!D22*'10'!D22/'10'!$M22</f>
        <v>4728.1207679944428</v>
      </c>
      <c r="R23" s="308">
        <f>'4'!E22*'10'!E22/'10'!$M22</f>
        <v>4161.2442702082071</v>
      </c>
      <c r="S23" s="308">
        <f>'4'!F22*'10'!F22/'10'!$M22</f>
        <v>11401.370790183759</v>
      </c>
      <c r="T23" s="308">
        <f>'4'!G22*'10'!G22/'10'!$M22</f>
        <v>25147.564521055821</v>
      </c>
      <c r="U23" s="308">
        <f>'4'!H22*'10'!H22/'10'!$M22</f>
        <v>13622.381654675813</v>
      </c>
      <c r="V23" s="308">
        <f>'4'!I22*'10'!I22/'10'!$M22</f>
        <v>20767.153307981946</v>
      </c>
      <c r="W23" s="308">
        <f>'4'!J22*'10'!J22/'10'!$M22</f>
        <v>-134597.76809070527</v>
      </c>
      <c r="X23" s="309">
        <f>'4'!K22*'10'!K22/'10'!$M22</f>
        <v>-11548.410152191447</v>
      </c>
      <c r="Y23" s="174">
        <f t="shared" si="1"/>
        <v>91634.157223454866</v>
      </c>
    </row>
    <row r="24" spans="1:25">
      <c r="A24" s="311">
        <v>2006</v>
      </c>
      <c r="B24" s="305">
        <f>'4'!B23*'10'!B23/'10'!$L23</f>
        <v>-7977.7548168678304</v>
      </c>
      <c r="C24" s="233">
        <f>'4'!C23*'10'!C23/'10'!$L23</f>
        <v>-851.12992746070233</v>
      </c>
      <c r="D24" s="233">
        <f>'4'!D23*'10'!D23/'10'!$L23</f>
        <v>-4719.7756518099768</v>
      </c>
      <c r="E24" s="233">
        <f>'4'!E23*'10'!E23/'10'!$L23</f>
        <v>-4751.153511588881</v>
      </c>
      <c r="F24" s="233">
        <f>'4'!F23*'10'!F23/'10'!$L23</f>
        <v>-13596.927546825777</v>
      </c>
      <c r="G24" s="233">
        <f>'4'!G23*'10'!G23/'10'!$L23</f>
        <v>-29944.503848148597</v>
      </c>
      <c r="H24" s="233">
        <f>'4'!H23*'10'!H23/'10'!$L23</f>
        <v>-8745.5241654238125</v>
      </c>
      <c r="I24" s="233">
        <f>'4'!I23*'10'!I23/'10'!$L23</f>
        <v>-6511.5738851474134</v>
      </c>
      <c r="J24" s="233">
        <f>'4'!J23*'10'!J23/'10'!$L23</f>
        <v>110826.8853068568</v>
      </c>
      <c r="K24" s="306">
        <f>'4'!K23*'10'!K23/'10'!$L23</f>
        <v>15047.307210726503</v>
      </c>
      <c r="L24" s="174">
        <f t="shared" si="0"/>
        <v>125874.1925175833</v>
      </c>
      <c r="N24" s="247">
        <v>2006</v>
      </c>
      <c r="O24" s="307">
        <f>'4'!B23*'10'!B23/'10'!$M23</f>
        <v>9229.6526441768456</v>
      </c>
      <c r="P24" s="308">
        <f>'4'!C23*'10'!C23/'10'!$M23</f>
        <v>984.69228070485383</v>
      </c>
      <c r="Q24" s="308">
        <f>'4'!D23*'10'!D23/'10'!$M23</f>
        <v>5460.4197326977273</v>
      </c>
      <c r="R24" s="308">
        <f>'4'!E23*'10'!E23/'10'!$M23</f>
        <v>5496.7215184914749</v>
      </c>
      <c r="S24" s="308">
        <f>'4'!F23*'10'!F23/'10'!$M23</f>
        <v>15730.606062234492</v>
      </c>
      <c r="T24" s="308">
        <f>'4'!G23*'10'!G23/'10'!$M23</f>
        <v>34643.50252232216</v>
      </c>
      <c r="U24" s="308">
        <f>'4'!H23*'10'!H23/'10'!$M23</f>
        <v>10117.903105702037</v>
      </c>
      <c r="V24" s="308">
        <f>'4'!I23*'10'!I23/'10'!$M23</f>
        <v>7533.3933551995997</v>
      </c>
      <c r="W24" s="308">
        <f>'4'!J23*'10'!J23/'10'!$M23</f>
        <v>-128218.2366466755</v>
      </c>
      <c r="X24" s="309">
        <f>'4'!K23*'10'!K23/'10'!$M23</f>
        <v>-17408.584491914709</v>
      </c>
      <c r="Y24" s="174">
        <f t="shared" si="1"/>
        <v>89196.891221529193</v>
      </c>
    </row>
    <row r="25" spans="1:25">
      <c r="A25" s="311">
        <v>2007</v>
      </c>
      <c r="B25" s="305">
        <f>'4'!B24*'10'!B24/'10'!$L24</f>
        <v>-8400.5689495802835</v>
      </c>
      <c r="C25" s="233">
        <f>'4'!C24*'10'!C24/'10'!$L24</f>
        <v>-1348.0475120438391</v>
      </c>
      <c r="D25" s="233">
        <f>'4'!D24*'10'!D24/'10'!$L24</f>
        <v>-5567.2970509692168</v>
      </c>
      <c r="E25" s="233">
        <f>'4'!E24*'10'!E24/'10'!$L24</f>
        <v>-1971.2434838440568</v>
      </c>
      <c r="F25" s="233">
        <f>'4'!F24*'10'!F24/'10'!$L24</f>
        <v>-24520.051012651198</v>
      </c>
      <c r="G25" s="233">
        <f>'4'!G24*'10'!G24/'10'!$L24</f>
        <v>-31428.737462947025</v>
      </c>
      <c r="H25" s="233">
        <f>'4'!H24*'10'!H24/'10'!$L24</f>
        <v>-7105.4787445366555</v>
      </c>
      <c r="I25" s="233">
        <f>'4'!I24*'10'!I24/'10'!$L24</f>
        <v>12675.988661631443</v>
      </c>
      <c r="J25" s="233">
        <f>'4'!J24*'10'!J24/'10'!$L24</f>
        <v>63393.823625061646</v>
      </c>
      <c r="K25" s="306">
        <f>'4'!K24*'10'!K24/'10'!$L24</f>
        <v>34872.26312252404</v>
      </c>
      <c r="L25" s="174">
        <f t="shared" si="0"/>
        <v>110942.07540921713</v>
      </c>
      <c r="N25" s="247">
        <v>2007</v>
      </c>
      <c r="O25" s="307">
        <f>'4'!B24*'10'!B24/'10'!$M24</f>
        <v>9157.0783093112841</v>
      </c>
      <c r="P25" s="308">
        <f>'4'!C24*'10'!C24/'10'!$M24</f>
        <v>1469.4453085912035</v>
      </c>
      <c r="Q25" s="308">
        <f>'4'!D24*'10'!D24/'10'!$M24</f>
        <v>6068.6574174800398</v>
      </c>
      <c r="R25" s="308">
        <f>'4'!E24*'10'!E24/'10'!$M24</f>
        <v>2148.7629060150139</v>
      </c>
      <c r="S25" s="308">
        <f>'4'!F24*'10'!F24/'10'!$M24</f>
        <v>26728.192890122373</v>
      </c>
      <c r="T25" s="308">
        <f>'4'!G24*'10'!G24/'10'!$M24</f>
        <v>34259.037910208484</v>
      </c>
      <c r="U25" s="308">
        <f>'4'!H24*'10'!H24/'10'!$M24</f>
        <v>7745.3593535613854</v>
      </c>
      <c r="V25" s="308">
        <f>'4'!I24*'10'!I24/'10'!$M24</f>
        <v>-13817.518970343135</v>
      </c>
      <c r="W25" s="308">
        <f>'4'!J24*'10'!J24/'10'!$M24</f>
        <v>-69102.725154152897</v>
      </c>
      <c r="X25" s="309">
        <f>'4'!K24*'10'!K24/'10'!$M24</f>
        <v>-38012.66868380567</v>
      </c>
      <c r="Y25" s="174">
        <f t="shared" si="1"/>
        <v>87576.534095289797</v>
      </c>
    </row>
    <row r="26" spans="1:25">
      <c r="A26" s="311">
        <v>2008</v>
      </c>
      <c r="B26" s="305">
        <f>'4'!B25*'10'!B25/'10'!$L25</f>
        <v>-2317.0785958632682</v>
      </c>
      <c r="C26" s="233">
        <f>'4'!C25*'10'!C25/'10'!$L25</f>
        <v>-668.89715222565815</v>
      </c>
      <c r="D26" s="233">
        <f>'4'!D25*'10'!D25/'10'!$L25</f>
        <v>-3231.3424720496764</v>
      </c>
      <c r="E26" s="233">
        <f>'4'!E25*'10'!E25/'10'!$L25</f>
        <v>-2195.884052507281</v>
      </c>
      <c r="F26" s="233">
        <f>'4'!F25*'10'!F25/'10'!$L25</f>
        <v>-20674.142874744753</v>
      </c>
      <c r="G26" s="233">
        <f>'4'!G25*'10'!G25/'10'!$L25</f>
        <v>-38829.707691677511</v>
      </c>
      <c r="H26" s="233">
        <f>'4'!H25*'10'!H25/'10'!$L25</f>
        <v>-8938.9199539473011</v>
      </c>
      <c r="I26" s="233">
        <f>'4'!I25*'10'!I25/'10'!$L25</f>
        <v>9104.431158213938</v>
      </c>
      <c r="J26" s="233">
        <f>'4'!J25*'10'!J25/'10'!$L25</f>
        <v>82707.142718368734</v>
      </c>
      <c r="K26" s="306">
        <f>'4'!K25*'10'!K25/'10'!$L25</f>
        <v>23997.02486520668</v>
      </c>
      <c r="L26" s="174">
        <f t="shared" si="0"/>
        <v>115808.59874178935</v>
      </c>
      <c r="N26" s="247">
        <v>2008</v>
      </c>
      <c r="O26" s="307">
        <f>'4'!B25*'10'!B25/'10'!$M25</f>
        <v>2602.3524237541428</v>
      </c>
      <c r="P26" s="308">
        <f>'4'!C25*'10'!C25/'10'!$M25</f>
        <v>751.25035829358853</v>
      </c>
      <c r="Q26" s="308">
        <f>'4'!D25*'10'!D25/'10'!$M25</f>
        <v>3629.1785393603468</v>
      </c>
      <c r="R26" s="308">
        <f>'4'!E25*'10'!E25/'10'!$M25</f>
        <v>2466.2366639299817</v>
      </c>
      <c r="S26" s="308">
        <f>'4'!F25*'10'!F25/'10'!$M25</f>
        <v>23219.499724862289</v>
      </c>
      <c r="T26" s="308">
        <f>'4'!G25*'10'!G25/'10'!$M25</f>
        <v>43610.339375412703</v>
      </c>
      <c r="U26" s="308">
        <f>'4'!H25*'10'!H25/'10'!$M25</f>
        <v>10039.460918343291</v>
      </c>
      <c r="V26" s="308">
        <f>'4'!I25*'10'!I25/'10'!$M25</f>
        <v>-10225.34951286517</v>
      </c>
      <c r="W26" s="308">
        <f>'4'!J25*'10'!J25/'10'!$M25</f>
        <v>-92889.871625065789</v>
      </c>
      <c r="X26" s="309">
        <f>'4'!K25*'10'!K25/'10'!$M25</f>
        <v>-26951.487935001478</v>
      </c>
      <c r="Y26" s="174">
        <f t="shared" si="1"/>
        <v>86318.318003956345</v>
      </c>
    </row>
    <row r="27" spans="1:25">
      <c r="A27" s="311">
        <v>2009</v>
      </c>
      <c r="B27" s="305">
        <f>'4'!B26*'10'!B26/'10'!$L26</f>
        <v>12366.588451505886</v>
      </c>
      <c r="C27" s="233">
        <f>'4'!C26*'10'!C26/'10'!$L26</f>
        <v>-1281.772909502924</v>
      </c>
      <c r="D27" s="233">
        <f>'4'!D26*'10'!D26/'10'!$L26</f>
        <v>496.48648300118668</v>
      </c>
      <c r="E27" s="233">
        <f>'4'!E26*'10'!E26/'10'!$L26</f>
        <v>111.31587468153782</v>
      </c>
      <c r="F27" s="233">
        <f>'4'!F26*'10'!F26/'10'!$L26</f>
        <v>-19135.225334434428</v>
      </c>
      <c r="G27" s="233">
        <f>'4'!G26*'10'!G26/'10'!$L26</f>
        <v>-52389.417342675617</v>
      </c>
      <c r="H27" s="233">
        <f>'4'!H26*'10'!H26/'10'!$L26</f>
        <v>-11595.907268625413</v>
      </c>
      <c r="I27" s="233">
        <f>'4'!I26*'10'!I26/'10'!$L26</f>
        <v>10422.567343299233</v>
      </c>
      <c r="J27" s="233">
        <f>'4'!J26*'10'!J26/'10'!$L26</f>
        <v>35258.672474297193</v>
      </c>
      <c r="K27" s="306">
        <f>'4'!K26*'10'!K26/'10'!$L26</f>
        <v>44680.74735109559</v>
      </c>
      <c r="L27" s="174">
        <f t="shared" si="0"/>
        <v>103336.37797788062</v>
      </c>
      <c r="N27" s="247">
        <v>2009</v>
      </c>
      <c r="O27" s="307">
        <f>'4'!B26*'10'!B26/'10'!$M26</f>
        <v>-12673.834996001797</v>
      </c>
      <c r="P27" s="308">
        <f>'4'!C26*'10'!C26/'10'!$M26</f>
        <v>1313.6184179725849</v>
      </c>
      <c r="Q27" s="308">
        <f>'4'!D26*'10'!D26/'10'!$M26</f>
        <v>-508.8216356497303</v>
      </c>
      <c r="R27" s="308">
        <f>'4'!E26*'10'!E26/'10'!$M26</f>
        <v>-114.08150547596095</v>
      </c>
      <c r="S27" s="308">
        <f>'4'!F26*'10'!F26/'10'!$M26</f>
        <v>19610.63792580595</v>
      </c>
      <c r="T27" s="308">
        <f>'4'!G26*'10'!G26/'10'!$M26</f>
        <v>53691.026716175154</v>
      </c>
      <c r="U27" s="308">
        <f>'4'!H26*'10'!H26/'10'!$M26</f>
        <v>11884.006322988811</v>
      </c>
      <c r="V27" s="308">
        <f>'4'!I26*'10'!I26/'10'!$M26</f>
        <v>-10681.514894886483</v>
      </c>
      <c r="W27" s="308">
        <f>'4'!J26*'10'!J26/'10'!$M26</f>
        <v>-36134.670355501177</v>
      </c>
      <c r="X27" s="309">
        <f>'4'!K26*'10'!K26/'10'!$M26</f>
        <v>-45790.835657418036</v>
      </c>
      <c r="Y27" s="174">
        <f t="shared" si="1"/>
        <v>86499.289382942487</v>
      </c>
    </row>
    <row r="28" spans="1:25">
      <c r="A28" s="311">
        <v>2010</v>
      </c>
      <c r="B28" s="305">
        <f>'4'!B27*'10'!B27/'10'!$L27</f>
        <v>-2141.4239026449659</v>
      </c>
      <c r="C28" s="233">
        <f>'4'!C27*'10'!C27/'10'!$L27</f>
        <v>-939.31453265778498</v>
      </c>
      <c r="D28" s="233">
        <f>'4'!D27*'10'!D27/'10'!$L27</f>
        <v>-1039.1735274467555</v>
      </c>
      <c r="E28" s="233">
        <f>'4'!E27*'10'!E27/'10'!$L27</f>
        <v>2586.815347911428</v>
      </c>
      <c r="F28" s="233">
        <f>'4'!F27*'10'!F27/'10'!$L27</f>
        <v>-27778.287946015182</v>
      </c>
      <c r="G28" s="233">
        <f>'4'!G27*'10'!G27/'10'!$L27</f>
        <v>-35648.102637536846</v>
      </c>
      <c r="H28" s="233">
        <f>'4'!H27*'10'!H27/'10'!$L27</f>
        <v>-16774.065303765699</v>
      </c>
      <c r="I28" s="233">
        <f>'4'!I27*'10'!I27/'10'!$L27</f>
        <v>16756.562612021076</v>
      </c>
      <c r="J28" s="233">
        <f>'4'!J27*'10'!J27/'10'!$L27</f>
        <v>51924.772717846296</v>
      </c>
      <c r="K28" s="306">
        <f>'4'!K27*'10'!K27/'10'!$L27</f>
        <v>36739.282975307957</v>
      </c>
      <c r="L28" s="174">
        <f t="shared" si="0"/>
        <v>108007.43365308676</v>
      </c>
      <c r="N28" s="247">
        <v>2010</v>
      </c>
      <c r="O28" s="307">
        <f>'4'!B27*'10'!B27/'10'!$M27</f>
        <v>2199.3763251598903</v>
      </c>
      <c r="P28" s="308">
        <f>'4'!C27*'10'!C27/'10'!$M27</f>
        <v>964.73479279579749</v>
      </c>
      <c r="Q28" s="308">
        <f>'4'!D27*'10'!D27/'10'!$M27</f>
        <v>1067.2962280734439</v>
      </c>
      <c r="R28" s="308">
        <f>'4'!E27*'10'!E27/'10'!$M27</f>
        <v>-2656.821205147397</v>
      </c>
      <c r="S28" s="308">
        <f>'4'!F27*'10'!F27/'10'!$M27</f>
        <v>28530.039655613808</v>
      </c>
      <c r="T28" s="308">
        <f>'4'!G27*'10'!G27/'10'!$M27</f>
        <v>36612.831714929816</v>
      </c>
      <c r="U28" s="308">
        <f>'4'!H27*'10'!H27/'10'!$M27</f>
        <v>17228.014528193467</v>
      </c>
      <c r="V28" s="308">
        <f>'4'!I27*'10'!I27/'10'!$M27</f>
        <v>-17210.038168724353</v>
      </c>
      <c r="W28" s="308">
        <f>'4'!J27*'10'!J27/'10'!$M27</f>
        <v>-53329.990229343806</v>
      </c>
      <c r="X28" s="309">
        <f>'4'!K27*'10'!K27/'10'!$M27</f>
        <v>-37733.542190987137</v>
      </c>
      <c r="Y28" s="174">
        <f t="shared" si="1"/>
        <v>86602.293244766232</v>
      </c>
    </row>
    <row r="29" spans="1:25">
      <c r="A29" s="311">
        <v>2011</v>
      </c>
      <c r="B29" s="305">
        <f>'4'!B28*'10'!B28/'10'!$L28</f>
        <v>848.90516732521428</v>
      </c>
      <c r="C29" s="233">
        <f>'4'!C28*'10'!C28/'10'!$L28</f>
        <v>-1384.1485284917323</v>
      </c>
      <c r="D29" s="233">
        <f>'4'!D28*'10'!D28/'10'!$L28</f>
        <v>-7373.351783060747</v>
      </c>
      <c r="E29" s="233">
        <f>'4'!E28*'10'!E28/'10'!$L28</f>
        <v>-3369.1379771755801</v>
      </c>
      <c r="F29" s="233">
        <f>'4'!F28*'10'!F28/'10'!$L28</f>
        <v>-20873.231054290893</v>
      </c>
      <c r="G29" s="233">
        <f>'4'!G28*'10'!G28/'10'!$L28</f>
        <v>-23358.795122120577</v>
      </c>
      <c r="H29" s="233">
        <f>'4'!H28*'10'!H28/'10'!$L28</f>
        <v>-15887.293803056216</v>
      </c>
      <c r="I29" s="233">
        <f>'4'!I28*'10'!I28/'10'!$L28</f>
        <v>5880.5690255737809</v>
      </c>
      <c r="J29" s="233">
        <f>'4'!J28*'10'!J28/'10'!$L28</f>
        <v>124880.74451479661</v>
      </c>
      <c r="K29" s="306">
        <f>'4'!K28*'10'!K28/'10'!$L28</f>
        <v>-3637.4955021944093</v>
      </c>
      <c r="L29" s="174">
        <f t="shared" si="0"/>
        <v>131610.2187076956</v>
      </c>
      <c r="N29" s="247">
        <v>2011</v>
      </c>
      <c r="O29" s="307">
        <f>'4'!B28*'10'!B28/'10'!$M28</f>
        <v>-957.96222171436796</v>
      </c>
      <c r="P29" s="308">
        <f>'4'!C28*'10'!C28/'10'!$M28</f>
        <v>1561.9671673274654</v>
      </c>
      <c r="Q29" s="308">
        <f>'4'!D28*'10'!D28/'10'!$M28</f>
        <v>8320.5907178516372</v>
      </c>
      <c r="R29" s="308">
        <f>'4'!E28*'10'!E28/'10'!$M28</f>
        <v>3801.9640191928734</v>
      </c>
      <c r="S29" s="308">
        <f>'4'!F28*'10'!F28/'10'!$M28</f>
        <v>23554.770974159346</v>
      </c>
      <c r="T29" s="308">
        <f>'4'!G28*'10'!G28/'10'!$M28</f>
        <v>26359.65020953257</v>
      </c>
      <c r="U29" s="308">
        <f>'4'!H28*'10'!H28/'10'!$M28</f>
        <v>17928.300892028972</v>
      </c>
      <c r="V29" s="308">
        <f>'4'!I28*'10'!I28/'10'!$M28</f>
        <v>-6636.0333115103094</v>
      </c>
      <c r="W29" s="308">
        <f>'4'!J28*'10'!J28/'10'!$M28</f>
        <v>-140923.91007782434</v>
      </c>
      <c r="X29" s="309">
        <f>'4'!K28*'10'!K28/'10'!$M28</f>
        <v>4104.796868815899</v>
      </c>
      <c r="Y29" s="174">
        <f t="shared" si="1"/>
        <v>85632.040848908771</v>
      </c>
    </row>
    <row r="30" spans="1:25">
      <c r="A30" s="311">
        <v>2012</v>
      </c>
      <c r="B30" s="305">
        <f>'4'!B29*'10'!B29/'10'!$L29</f>
        <v>253.72917466985922</v>
      </c>
      <c r="C30" s="233">
        <f>'4'!C29*'10'!C29/'10'!$L29</f>
        <v>-1508.0195206430701</v>
      </c>
      <c r="D30" s="233">
        <f>'4'!D29*'10'!D29/'10'!$L29</f>
        <v>-4741.73422252198</v>
      </c>
      <c r="E30" s="233">
        <f>'4'!E29*'10'!E29/'10'!$L29</f>
        <v>-5475.1948987957203</v>
      </c>
      <c r="F30" s="233">
        <f>'4'!F29*'10'!F29/'10'!$L29</f>
        <v>-13992.73818870598</v>
      </c>
      <c r="G30" s="233">
        <f>'4'!G29*'10'!G29/'10'!$L29</f>
        <v>-31417.218273984097</v>
      </c>
      <c r="H30" s="233">
        <f>'4'!H29*'10'!H29/'10'!$L29</f>
        <v>-6934.0580313200844</v>
      </c>
      <c r="I30" s="233">
        <f>'4'!I29*'10'!I29/'10'!$L29</f>
        <v>4895.8689368518253</v>
      </c>
      <c r="J30" s="233">
        <f>'4'!J29*'10'!J29/'10'!$L29</f>
        <v>128005.17290450841</v>
      </c>
      <c r="K30" s="306">
        <f>'4'!K29*'10'!K29/'10'!$L29</f>
        <v>-11845.008440029129</v>
      </c>
      <c r="L30" s="174">
        <f t="shared" si="0"/>
        <v>133154.77101603008</v>
      </c>
      <c r="N30" s="247">
        <v>2012</v>
      </c>
      <c r="O30" s="307">
        <f>'4'!B29*'10'!B29/'10'!$M29</f>
        <v>-293.71558319443062</v>
      </c>
      <c r="P30" s="308">
        <f>'4'!C29*'10'!C29/'10'!$M29</f>
        <v>1745.6756147596498</v>
      </c>
      <c r="Q30" s="308">
        <f>'4'!D29*'10'!D29/'10'!$M29</f>
        <v>5489.0070656367307</v>
      </c>
      <c r="R30" s="308">
        <f>'4'!E29*'10'!E29/'10'!$M29</f>
        <v>6338.0573593691288</v>
      </c>
      <c r="S30" s="308">
        <f>'4'!F29*'10'!F29/'10'!$M29</f>
        <v>16197.921515845987</v>
      </c>
      <c r="T30" s="308">
        <f>'4'!G29*'10'!G29/'10'!$M29</f>
        <v>36368.40974120007</v>
      </c>
      <c r="U30" s="308">
        <f>'4'!H29*'10'!H29/'10'!$M29</f>
        <v>8026.829792920691</v>
      </c>
      <c r="V30" s="308">
        <f>'4'!I29*'10'!I29/'10'!$M29</f>
        <v>-5667.4326155121162</v>
      </c>
      <c r="W30" s="308">
        <f>'4'!J29*'10'!J29/'10'!$M29</f>
        <v>-148178.12756641506</v>
      </c>
      <c r="X30" s="309">
        <f>'4'!K29*'10'!K29/'10'!$M29</f>
        <v>13711.720642424767</v>
      </c>
      <c r="Y30" s="174">
        <f t="shared" si="1"/>
        <v>87877.621732157029</v>
      </c>
    </row>
    <row r="31" spans="1:25">
      <c r="A31" s="311">
        <v>2013</v>
      </c>
      <c r="B31" s="305">
        <f>'4'!B30*'10'!B30/'10'!$L30</f>
        <v>-3246.1760224437835</v>
      </c>
      <c r="C31" s="233">
        <f>'4'!C30*'10'!C30/'10'!$L30</f>
        <v>-1650.0650166832061</v>
      </c>
      <c r="D31" s="233">
        <f>'4'!D30*'10'!D30/'10'!$L30</f>
        <v>-5059.8891323495527</v>
      </c>
      <c r="E31" s="233">
        <f>'4'!E30*'10'!E30/'10'!$L30</f>
        <v>-5925.2926104591234</v>
      </c>
      <c r="F31" s="233">
        <f>'4'!F30*'10'!F30/'10'!$L30</f>
        <v>-22518.706123035816</v>
      </c>
      <c r="G31" s="233">
        <f>'4'!G30*'10'!G30/'10'!$L30</f>
        <v>-21710.673771218062</v>
      </c>
      <c r="H31" s="233">
        <f>'4'!H30*'10'!H30/'10'!$L30</f>
        <v>-8936.3673780290737</v>
      </c>
      <c r="I31" s="233">
        <f>'4'!I30*'10'!I30/'10'!$L30</f>
        <v>2423.7411589343496</v>
      </c>
      <c r="J31" s="233">
        <f>'4'!J30*'10'!J30/'10'!$L30</f>
        <v>133117.94853849499</v>
      </c>
      <c r="K31" s="306">
        <f>'4'!K30*'10'!K30/'10'!$L30</f>
        <v>-4849.7238731624566</v>
      </c>
      <c r="L31" s="174">
        <f>SUMIF(B31:K31,"&gt;0")</f>
        <v>135541.68969742933</v>
      </c>
      <c r="N31" s="248">
        <v>2013</v>
      </c>
      <c r="O31" s="307">
        <f>'4'!B30*'10'!B30/'10'!$M30</f>
        <v>3822.2564982023409</v>
      </c>
      <c r="P31" s="308">
        <f>'4'!C30*'10'!C30/'10'!$M30</f>
        <v>1942.892710952171</v>
      </c>
      <c r="Q31" s="308">
        <f>'4'!D30*'10'!D30/'10'!$M30</f>
        <v>5957.8390027497071</v>
      </c>
      <c r="R31" s="308">
        <f>'4'!E30*'10'!E30/'10'!$M30</f>
        <v>6976.8207353795488</v>
      </c>
      <c r="S31" s="308">
        <f>'4'!F30*'10'!F30/'10'!$M30</f>
        <v>26514.973376300659</v>
      </c>
      <c r="T31" s="308">
        <f>'4'!G30*'10'!G30/'10'!$M30</f>
        <v>25563.544098855611</v>
      </c>
      <c r="U31" s="308">
        <f>'4'!H30*'10'!H30/'10'!$M30</f>
        <v>10522.253890373122</v>
      </c>
      <c r="V31" s="308">
        <f>'4'!I30*'10'!I30/'10'!$M30</f>
        <v>-2853.8687768764471</v>
      </c>
      <c r="W31" s="308">
        <f>'4'!J30*'10'!J30/'10'!$M30</f>
        <v>-156741.63702484153</v>
      </c>
      <c r="X31" s="309">
        <f>'4'!K30*'10'!K30/'10'!$M30</f>
        <v>5710.3769051708114</v>
      </c>
      <c r="Y31" s="174">
        <f t="shared" si="1"/>
        <v>87010.95721798396</v>
      </c>
    </row>
    <row r="32" spans="1:25">
      <c r="A32" s="574">
        <v>2014</v>
      </c>
      <c r="B32" s="234">
        <f>'4'!B31*'10'!B31/'10'!$L31</f>
        <v>-6848.0011917218817</v>
      </c>
      <c r="C32" s="234">
        <f>'4'!C31*'10'!C31/'10'!$L31</f>
        <v>-1446.6537631769199</v>
      </c>
      <c r="D32" s="234">
        <f>'4'!D31*'10'!D31/'10'!$L31</f>
        <v>-2236.3870932004565</v>
      </c>
      <c r="E32" s="234">
        <f>'4'!E31*'10'!E31/'10'!$L31</f>
        <v>-5027.4717584812124</v>
      </c>
      <c r="F32" s="234">
        <f>'4'!F31*'10'!F31/'10'!$L31</f>
        <v>-21830.983181644144</v>
      </c>
      <c r="G32" s="234">
        <f>'4'!G31*'10'!G31/'10'!$L31</f>
        <v>-30724.101208121552</v>
      </c>
      <c r="H32" s="234">
        <f>'4'!H31*'10'!H31/'10'!$L31</f>
        <v>-10949.246368456865</v>
      </c>
      <c r="I32" s="234">
        <f>'4'!I31*'10'!I31/'10'!$L31</f>
        <v>1178.0004221894317</v>
      </c>
      <c r="J32" s="234">
        <f>'4'!J31*'10'!J31/'10'!$L31</f>
        <v>112373.01380813593</v>
      </c>
      <c r="K32" s="234">
        <f>'4'!K31*'10'!K31/'10'!$L31</f>
        <v>17578.539688082412</v>
      </c>
      <c r="L32" s="175">
        <f>SUMIF(B32:K32,"&gt;0")</f>
        <v>131129.55391840776</v>
      </c>
      <c r="N32" s="249">
        <v>2014</v>
      </c>
      <c r="O32" s="659">
        <f>'4'!B31*'10'!B31/'10'!$M31</f>
        <v>7793.5200404507623</v>
      </c>
      <c r="P32" s="660">
        <f>'4'!C31*'10'!C31/'10'!$M31</f>
        <v>1646.3964855236741</v>
      </c>
      <c r="Q32" s="660">
        <f>'4'!D31*'10'!D31/'10'!$M31</f>
        <v>2545.170063657758</v>
      </c>
      <c r="R32" s="660">
        <f>'4'!E31*'10'!E31/'10'!$M31</f>
        <v>5721.6260344533612</v>
      </c>
      <c r="S32" s="660">
        <f>'4'!F31*'10'!F31/'10'!$M31</f>
        <v>24845.235882049637</v>
      </c>
      <c r="T32" s="660">
        <f>'4'!G31*'10'!G31/'10'!$M31</f>
        <v>34966.246615112672</v>
      </c>
      <c r="U32" s="660">
        <f>'4'!H31*'10'!H31/'10'!$M31</f>
        <v>12461.03331634276</v>
      </c>
      <c r="V32" s="660">
        <f>'4'!I31*'10'!I31/'10'!$M31</f>
        <v>-1340.6495765641587</v>
      </c>
      <c r="W32" s="660">
        <f>'4'!J31*'10'!J31/'10'!$M31</f>
        <v>-127888.60728853766</v>
      </c>
      <c r="X32" s="660">
        <f>'4'!K31*'10'!K31/'10'!$M31</f>
        <v>-20005.647999380973</v>
      </c>
      <c r="Y32" s="175">
        <f t="shared" si="1"/>
        <v>89979.228437590631</v>
      </c>
    </row>
    <row r="33" spans="1:1">
      <c r="A33" s="121" t="s">
        <v>393</v>
      </c>
    </row>
    <row r="35" spans="1:1">
      <c r="A35" s="106" t="s">
        <v>245</v>
      </c>
    </row>
    <row r="36" spans="1:1">
      <c r="A36" s="106" t="s">
        <v>21</v>
      </c>
    </row>
  </sheetData>
  <mergeCells count="2">
    <mergeCell ref="A3:L3"/>
    <mergeCell ref="N3:Y3"/>
  </mergeCells>
  <phoneticPr fontId="4" type="noConversion"/>
  <conditionalFormatting sqref="K20:K28 C16:C18 K5:K14 G14:G20 G5:G6 E8 B26:B27 C27:E27 D20 C20:C21 D9:D10 D16 D6:D7 C6 C10:C14 J6:J26 I25:I32 J28:J32">
    <cfRule type="cellIs" dxfId="2" priority="4" operator="lessThan">
      <formula>0</formula>
    </cfRule>
  </conditionalFormatting>
  <conditionalFormatting sqref="B5:K32 O5:X32">
    <cfRule type="cellIs" dxfId="1" priority="1" operator="lessThan">
      <formula>0</formula>
    </cfRule>
  </conditionalFormatting>
  <pageMargins left="0.74803149606299213" right="0.74803149606299213" top="0.98425196850393704" bottom="0.98425196850393704" header="0.51181102362204722" footer="0.51181102362204722"/>
  <pageSetup paperSize="9" fitToHeight="2" orientation="landscape" r:id="rId1"/>
  <headerFooter alignWithMargins="0"/>
  <rowBreaks count="1" manualBreakCount="1">
    <brk id="24" max="13" man="1"/>
  </rowBreaks>
  <ignoredErrors>
    <ignoredError sqref="L5:L30" emptyCellReference="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codeName="Sheet8" enableFormatConditionsCalculation="0"/>
  <dimension ref="A1:K13"/>
  <sheetViews>
    <sheetView workbookViewId="0">
      <selection activeCell="K3" sqref="K3"/>
    </sheetView>
  </sheetViews>
  <sheetFormatPr defaultColWidth="8.83203125" defaultRowHeight="12.75"/>
  <sheetData>
    <row r="1" spans="1:11">
      <c r="A1" s="9" t="s">
        <v>39</v>
      </c>
    </row>
    <row r="2" spans="1:11">
      <c r="B2" s="49" t="s">
        <v>36</v>
      </c>
    </row>
    <row r="3" spans="1:11">
      <c r="A3" s="49" t="s">
        <v>7</v>
      </c>
      <c r="B3" s="1">
        <v>-6249.4</v>
      </c>
    </row>
    <row r="4" spans="1:11">
      <c r="A4" s="17" t="s">
        <v>4</v>
      </c>
      <c r="B4" s="20">
        <v>-3758.4</v>
      </c>
      <c r="C4" s="16"/>
      <c r="D4" s="16"/>
      <c r="E4" s="16"/>
      <c r="F4" s="16"/>
      <c r="G4" s="16"/>
      <c r="H4" s="16"/>
      <c r="I4" s="16"/>
      <c r="J4" s="16"/>
      <c r="K4" s="18"/>
    </row>
    <row r="5" spans="1:11">
      <c r="A5" s="16" t="s">
        <v>6</v>
      </c>
      <c r="B5" s="1">
        <v>-3594</v>
      </c>
    </row>
    <row r="6" spans="1:11">
      <c r="A6" s="16" t="s">
        <v>0</v>
      </c>
      <c r="B6" s="1">
        <v>-2525.8000000000002</v>
      </c>
    </row>
    <row r="7" spans="1:11">
      <c r="A7" s="16" t="s">
        <v>3</v>
      </c>
      <c r="B7" s="1">
        <v>-1176</v>
      </c>
    </row>
    <row r="8" spans="1:11">
      <c r="A8" s="16" t="s">
        <v>2</v>
      </c>
      <c r="B8" s="1">
        <v>-718</v>
      </c>
    </row>
    <row r="9" spans="1:11">
      <c r="A9" s="16" t="s">
        <v>9</v>
      </c>
      <c r="B9" s="1">
        <v>-593.4</v>
      </c>
    </row>
    <row r="10" spans="1:11">
      <c r="A10" s="16" t="s">
        <v>1</v>
      </c>
      <c r="B10" s="1">
        <v>55.4</v>
      </c>
    </row>
    <row r="11" spans="1:11">
      <c r="A11" s="16" t="s">
        <v>5</v>
      </c>
      <c r="B11" s="1">
        <v>1871.6</v>
      </c>
    </row>
    <row r="12" spans="1:11">
      <c r="A12" s="16" t="s">
        <v>8</v>
      </c>
      <c r="B12" s="1">
        <v>16688</v>
      </c>
    </row>
    <row r="13" spans="1:11">
      <c r="A13" s="48"/>
    </row>
  </sheetData>
  <phoneticPr fontId="4" type="noConversion"/>
  <pageMargins left="0.75" right="0.75" top="1" bottom="1" header="0.5" footer="0.5"/>
  <pageSetup scale="99" orientation="landscape" horizontalDpi="300" verticalDpi="300" r:id="rId1"/>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sheetPr enableFormatConditionsCalculation="0">
    <pageSetUpPr fitToPage="1"/>
  </sheetPr>
  <dimension ref="A1:M41"/>
  <sheetViews>
    <sheetView zoomScale="85" zoomScaleNormal="85" zoomScaleSheetLayoutView="100" workbookViewId="0">
      <pane xSplit="1" ySplit="4" topLeftCell="B5" activePane="bottomRight" state="frozen"/>
      <selection pane="topRight" activeCell="B1" sqref="B1"/>
      <selection pane="bottomLeft" activeCell="A5" sqref="A5"/>
      <selection pane="bottomRight" activeCell="G8" sqref="G8"/>
    </sheetView>
  </sheetViews>
  <sheetFormatPr defaultColWidth="8.83203125" defaultRowHeight="12.75"/>
  <cols>
    <col min="1" max="1" width="12.1640625" style="106" customWidth="1"/>
    <col min="2" max="2" width="21.83203125" style="106" customWidth="1"/>
    <col min="3" max="3" width="23.5" style="106" customWidth="1"/>
    <col min="4" max="4" width="28.6640625" style="106" customWidth="1"/>
    <col min="5" max="5" width="24.33203125" style="106" customWidth="1"/>
    <col min="6" max="6" width="23.1640625" style="106" customWidth="1"/>
    <col min="7" max="7" width="22.83203125" style="106" customWidth="1"/>
    <col min="8" max="11" width="8.83203125" style="106"/>
    <col min="12" max="12" width="11.1640625" style="106" bestFit="1" customWidth="1"/>
    <col min="13" max="16384" width="8.83203125" style="106"/>
  </cols>
  <sheetData>
    <row r="1" spans="1:13">
      <c r="A1" s="95" t="s">
        <v>423</v>
      </c>
    </row>
    <row r="3" spans="1:13" s="273" customFormat="1" ht="65.25" customHeight="1">
      <c r="A3" s="369"/>
      <c r="B3" s="127" t="s">
        <v>329</v>
      </c>
      <c r="C3" s="127" t="s">
        <v>330</v>
      </c>
      <c r="D3" s="127" t="s">
        <v>326</v>
      </c>
      <c r="E3" s="127" t="s">
        <v>327</v>
      </c>
      <c r="F3" s="127" t="s">
        <v>331</v>
      </c>
      <c r="G3" s="127" t="s">
        <v>328</v>
      </c>
      <c r="H3" s="314"/>
      <c r="I3" s="313"/>
      <c r="J3" s="313"/>
      <c r="K3" s="313"/>
      <c r="L3" s="313"/>
      <c r="M3" s="313"/>
    </row>
    <row r="4" spans="1:13" ht="13.5" customHeight="1">
      <c r="A4" s="105"/>
      <c r="B4" s="520" t="s">
        <v>43</v>
      </c>
      <c r="C4" s="520" t="s">
        <v>44</v>
      </c>
      <c r="D4" s="521" t="s">
        <v>45</v>
      </c>
      <c r="E4" s="521" t="s">
        <v>46</v>
      </c>
      <c r="F4" s="521" t="s">
        <v>47</v>
      </c>
      <c r="G4" s="521" t="s">
        <v>48</v>
      </c>
      <c r="I4" s="273"/>
      <c r="J4" s="278"/>
      <c r="K4" s="278"/>
    </row>
    <row r="5" spans="1:13">
      <c r="A5" s="311">
        <v>1987</v>
      </c>
      <c r="B5" s="367">
        <f>'4B'!L5</f>
        <v>73490.454915228431</v>
      </c>
      <c r="C5" s="280">
        <f>'4B'!Y5</f>
        <v>87430.481323481712</v>
      </c>
      <c r="D5" s="280">
        <f>B5-C5</f>
        <v>-13940.026408253281</v>
      </c>
      <c r="E5" s="359">
        <f>B5/(($B5+$C5)/2)*100</f>
        <v>91.337344453692069</v>
      </c>
      <c r="F5" s="359">
        <f>C5/(($B5+$C5)/2)*100</f>
        <v>108.66265554630795</v>
      </c>
      <c r="G5" s="359">
        <f>E5-F5</f>
        <v>-17.325311092615877</v>
      </c>
      <c r="I5" s="273"/>
      <c r="J5" s="278"/>
      <c r="K5" s="278"/>
    </row>
    <row r="6" spans="1:13">
      <c r="A6" s="311">
        <v>1988</v>
      </c>
      <c r="B6" s="368">
        <f>'4B'!L6</f>
        <v>76634.751217276498</v>
      </c>
      <c r="C6" s="276">
        <f>'4B'!Y6</f>
        <v>75358.769372622497</v>
      </c>
      <c r="D6" s="276">
        <f t="shared" ref="D6:D32" si="0">B6-C6</f>
        <v>1275.9818446540012</v>
      </c>
      <c r="E6" s="360">
        <f t="shared" ref="E6:F25" si="1">B6/(($B6+$C6)/2)*100</f>
        <v>100.83949752575099</v>
      </c>
      <c r="F6" s="360">
        <f t="shared" si="1"/>
        <v>99.160502474249029</v>
      </c>
      <c r="G6" s="360">
        <f t="shared" ref="G6:G32" si="2">E6-F6</f>
        <v>1.6789950515019569</v>
      </c>
      <c r="I6" s="273"/>
      <c r="J6" s="278"/>
      <c r="K6" s="278"/>
    </row>
    <row r="7" spans="1:13">
      <c r="A7" s="311">
        <v>1989</v>
      </c>
      <c r="B7" s="368">
        <f>'4B'!L7</f>
        <v>79947.227609750407</v>
      </c>
      <c r="C7" s="276">
        <f>'4B'!Y7</f>
        <v>71446.360363369371</v>
      </c>
      <c r="D7" s="276">
        <f t="shared" si="0"/>
        <v>8500.8672463810362</v>
      </c>
      <c r="E7" s="360">
        <f t="shared" si="1"/>
        <v>105.61507746806977</v>
      </c>
      <c r="F7" s="360">
        <f t="shared" si="1"/>
        <v>94.384922531930229</v>
      </c>
      <c r="G7" s="360">
        <f t="shared" si="2"/>
        <v>11.230154936139542</v>
      </c>
      <c r="I7" s="273"/>
      <c r="J7" s="278"/>
      <c r="K7" s="278"/>
    </row>
    <row r="8" spans="1:13">
      <c r="A8" s="311">
        <v>1990</v>
      </c>
      <c r="B8" s="368">
        <f>'4B'!L8</f>
        <v>85175.463653522049</v>
      </c>
      <c r="C8" s="276">
        <f>'4B'!Y8</f>
        <v>73480.655537562183</v>
      </c>
      <c r="D8" s="276">
        <f t="shared" si="0"/>
        <v>11694.808115959866</v>
      </c>
      <c r="E8" s="360">
        <f t="shared" si="1"/>
        <v>107.3711673874203</v>
      </c>
      <c r="F8" s="360">
        <f t="shared" si="1"/>
        <v>92.628832612579714</v>
      </c>
      <c r="G8" s="360">
        <f t="shared" si="2"/>
        <v>14.742334774840586</v>
      </c>
      <c r="I8" s="273"/>
      <c r="J8" s="278"/>
      <c r="K8" s="278"/>
    </row>
    <row r="9" spans="1:13">
      <c r="A9" s="311">
        <v>1991</v>
      </c>
      <c r="B9" s="368">
        <f>'4B'!L9</f>
        <v>82629.449527625256</v>
      </c>
      <c r="C9" s="276">
        <f>'4B'!Y9</f>
        <v>72154.8164504327</v>
      </c>
      <c r="D9" s="276">
        <f t="shared" si="0"/>
        <v>10474.633077192557</v>
      </c>
      <c r="E9" s="360">
        <f t="shared" si="1"/>
        <v>106.76724666490161</v>
      </c>
      <c r="F9" s="360">
        <f t="shared" si="1"/>
        <v>93.232753335098394</v>
      </c>
      <c r="G9" s="360">
        <f t="shared" si="2"/>
        <v>13.534493329803212</v>
      </c>
      <c r="I9" s="273"/>
      <c r="J9" s="278"/>
      <c r="K9" s="278"/>
    </row>
    <row r="10" spans="1:13">
      <c r="A10" s="311">
        <v>1992</v>
      </c>
      <c r="B10" s="368">
        <f>'4B'!L10</f>
        <v>78909.003525166117</v>
      </c>
      <c r="C10" s="276">
        <f>'4B'!Y10</f>
        <v>73330.880552106843</v>
      </c>
      <c r="D10" s="276">
        <f t="shared" si="0"/>
        <v>5578.122973059275</v>
      </c>
      <c r="E10" s="360">
        <f t="shared" si="1"/>
        <v>103.66403522103838</v>
      </c>
      <c r="F10" s="360">
        <f t="shared" si="1"/>
        <v>96.335964778961625</v>
      </c>
      <c r="G10" s="360">
        <f t="shared" si="2"/>
        <v>7.3280704420767506</v>
      </c>
      <c r="I10" s="273"/>
      <c r="J10" s="278"/>
      <c r="K10" s="278"/>
    </row>
    <row r="11" spans="1:13">
      <c r="A11" s="311">
        <v>1993</v>
      </c>
      <c r="B11" s="368">
        <f>'4B'!L11</f>
        <v>77442.117731412291</v>
      </c>
      <c r="C11" s="276">
        <f>'4B'!Y11</f>
        <v>75118.310933907254</v>
      </c>
      <c r="D11" s="276">
        <f t="shared" si="0"/>
        <v>2323.8067975050362</v>
      </c>
      <c r="E11" s="360">
        <f t="shared" si="1"/>
        <v>101.52320416102323</v>
      </c>
      <c r="F11" s="360">
        <f t="shared" si="1"/>
        <v>98.476795838976756</v>
      </c>
      <c r="G11" s="360">
        <f t="shared" si="2"/>
        <v>3.0464083220464744</v>
      </c>
      <c r="I11" s="273"/>
      <c r="J11" s="278"/>
      <c r="K11" s="278"/>
    </row>
    <row r="12" spans="1:13">
      <c r="A12" s="311">
        <v>1994</v>
      </c>
      <c r="B12" s="368">
        <f>'4B'!L12</f>
        <v>76102.581558566904</v>
      </c>
      <c r="C12" s="276">
        <f>'4B'!Y12</f>
        <v>77985.387876656328</v>
      </c>
      <c r="D12" s="276">
        <f t="shared" si="0"/>
        <v>-1882.8063180894242</v>
      </c>
      <c r="E12" s="360">
        <f t="shared" si="1"/>
        <v>98.778096482814036</v>
      </c>
      <c r="F12" s="360">
        <f t="shared" si="1"/>
        <v>101.22190351718596</v>
      </c>
      <c r="G12" s="360">
        <f t="shared" si="2"/>
        <v>-2.4438070343719289</v>
      </c>
      <c r="I12" s="273"/>
      <c r="J12" s="278"/>
      <c r="K12" s="278"/>
    </row>
    <row r="13" spans="1:13">
      <c r="A13" s="311">
        <v>1995</v>
      </c>
      <c r="B13" s="368">
        <f>'4B'!L13</f>
        <v>86137.874921924857</v>
      </c>
      <c r="C13" s="276">
        <f>'4B'!Y13</f>
        <v>78001.004995969648</v>
      </c>
      <c r="D13" s="276">
        <f t="shared" si="0"/>
        <v>8136.8699259552086</v>
      </c>
      <c r="E13" s="360">
        <f t="shared" si="1"/>
        <v>104.95730806133527</v>
      </c>
      <c r="F13" s="360">
        <f t="shared" si="1"/>
        <v>95.042691938664731</v>
      </c>
      <c r="G13" s="360">
        <f t="shared" si="2"/>
        <v>9.9146161226705374</v>
      </c>
      <c r="I13" s="273"/>
      <c r="J13" s="278"/>
      <c r="K13" s="278"/>
    </row>
    <row r="14" spans="1:13">
      <c r="A14" s="311">
        <v>1996</v>
      </c>
      <c r="B14" s="368">
        <f>'4B'!L14</f>
        <v>99299.459806203566</v>
      </c>
      <c r="C14" s="276">
        <f>'4B'!Y14</f>
        <v>77861.981234402323</v>
      </c>
      <c r="D14" s="276">
        <f t="shared" si="0"/>
        <v>21437.478571801243</v>
      </c>
      <c r="E14" s="360">
        <f t="shared" si="1"/>
        <v>112.10053296354015</v>
      </c>
      <c r="F14" s="360">
        <f t="shared" si="1"/>
        <v>87.899467036459868</v>
      </c>
      <c r="G14" s="360">
        <f t="shared" si="2"/>
        <v>24.201065927080279</v>
      </c>
      <c r="I14" s="273"/>
      <c r="J14" s="278"/>
      <c r="K14" s="278"/>
    </row>
    <row r="15" spans="1:13">
      <c r="A15" s="311">
        <v>1997</v>
      </c>
      <c r="B15" s="368">
        <f>'4B'!L15</f>
        <v>116299.04056857454</v>
      </c>
      <c r="C15" s="276">
        <f>'4B'!Y15</f>
        <v>78035.78998224379</v>
      </c>
      <c r="D15" s="276">
        <f t="shared" si="0"/>
        <v>38263.250586330745</v>
      </c>
      <c r="E15" s="360">
        <f t="shared" si="1"/>
        <v>119.68934260414268</v>
      </c>
      <c r="F15" s="360">
        <f t="shared" si="1"/>
        <v>80.310657395857319</v>
      </c>
      <c r="G15" s="360">
        <f t="shared" si="2"/>
        <v>39.378685208285361</v>
      </c>
      <c r="I15" s="273"/>
      <c r="J15" s="278"/>
      <c r="K15" s="278"/>
    </row>
    <row r="16" spans="1:13">
      <c r="A16" s="311">
        <v>1998</v>
      </c>
      <c r="B16" s="368">
        <f>'4B'!L16</f>
        <v>117226.1705577001</v>
      </c>
      <c r="C16" s="276">
        <f>'4B'!Y16</f>
        <v>79361.235686490676</v>
      </c>
      <c r="D16" s="276">
        <f t="shared" si="0"/>
        <v>37864.934871209422</v>
      </c>
      <c r="E16" s="360">
        <f t="shared" si="1"/>
        <v>119.26111931309352</v>
      </c>
      <c r="F16" s="360">
        <f t="shared" si="1"/>
        <v>80.738880686906498</v>
      </c>
      <c r="G16" s="360">
        <f t="shared" si="2"/>
        <v>38.522238626187018</v>
      </c>
      <c r="I16" s="273"/>
      <c r="J16" s="278"/>
      <c r="K16" s="278"/>
    </row>
    <row r="17" spans="1:11">
      <c r="A17" s="311">
        <v>1999</v>
      </c>
      <c r="B17" s="368">
        <f>'4B'!L17</f>
        <v>106098.86595540357</v>
      </c>
      <c r="C17" s="276">
        <f>'4B'!Y17</f>
        <v>83115.669382907407</v>
      </c>
      <c r="D17" s="276">
        <f t="shared" si="0"/>
        <v>22983.196572496163</v>
      </c>
      <c r="E17" s="360">
        <f t="shared" si="1"/>
        <v>112.14663373054441</v>
      </c>
      <c r="F17" s="360">
        <f t="shared" si="1"/>
        <v>87.853366269455577</v>
      </c>
      <c r="G17" s="360">
        <f t="shared" si="2"/>
        <v>24.293267461088831</v>
      </c>
      <c r="I17" s="273"/>
      <c r="J17" s="278"/>
      <c r="K17" s="278"/>
    </row>
    <row r="18" spans="1:11">
      <c r="A18" s="311">
        <v>2000</v>
      </c>
      <c r="B18" s="368">
        <f>'4B'!L18</f>
        <v>109835.24980550061</v>
      </c>
      <c r="C18" s="276">
        <f>'4B'!Y18</f>
        <v>84784.10237554874</v>
      </c>
      <c r="D18" s="276">
        <f t="shared" si="0"/>
        <v>25051.147429951874</v>
      </c>
      <c r="E18" s="360">
        <f t="shared" si="1"/>
        <v>112.87186867555054</v>
      </c>
      <c r="F18" s="360">
        <f t="shared" si="1"/>
        <v>87.12813132444947</v>
      </c>
      <c r="G18" s="360">
        <f t="shared" si="2"/>
        <v>25.743737351101075</v>
      </c>
      <c r="I18" s="273"/>
      <c r="J18" s="278"/>
      <c r="K18" s="278"/>
    </row>
    <row r="19" spans="1:11">
      <c r="A19" s="311">
        <v>2001</v>
      </c>
      <c r="B19" s="368">
        <f>'4B'!L19</f>
        <v>114854.57191689571</v>
      </c>
      <c r="C19" s="276">
        <f>'4B'!Y19</f>
        <v>86581.861441118424</v>
      </c>
      <c r="D19" s="276">
        <f t="shared" si="0"/>
        <v>28272.71047577729</v>
      </c>
      <c r="E19" s="360">
        <f t="shared" si="1"/>
        <v>114.03554957981609</v>
      </c>
      <c r="F19" s="360">
        <f t="shared" si="1"/>
        <v>85.964450420183894</v>
      </c>
      <c r="G19" s="360">
        <f t="shared" si="2"/>
        <v>28.071099159632197</v>
      </c>
      <c r="I19" s="273"/>
      <c r="J19" s="278"/>
      <c r="K19" s="278"/>
    </row>
    <row r="20" spans="1:11">
      <c r="A20" s="311">
        <v>2002</v>
      </c>
      <c r="B20" s="368">
        <f>'4B'!L20</f>
        <v>120167.43105991828</v>
      </c>
      <c r="C20" s="276">
        <f>'4B'!Y20</f>
        <v>90227.745842502249</v>
      </c>
      <c r="D20" s="276">
        <f t="shared" si="0"/>
        <v>29939.68521741603</v>
      </c>
      <c r="E20" s="360">
        <f t="shared" si="1"/>
        <v>114.23021461718288</v>
      </c>
      <c r="F20" s="360">
        <f t="shared" si="1"/>
        <v>85.769785382817119</v>
      </c>
      <c r="G20" s="360">
        <f t="shared" si="2"/>
        <v>28.460429234365762</v>
      </c>
      <c r="I20" s="273"/>
      <c r="J20" s="278"/>
      <c r="K20" s="278"/>
    </row>
    <row r="21" spans="1:11">
      <c r="A21" s="311">
        <v>2003</v>
      </c>
      <c r="B21" s="368">
        <f>'4B'!L21</f>
        <v>114706.34527457471</v>
      </c>
      <c r="C21" s="276">
        <f>'4B'!Y21</f>
        <v>92905.452454612707</v>
      </c>
      <c r="D21" s="276">
        <f t="shared" si="0"/>
        <v>21800.892819961999</v>
      </c>
      <c r="E21" s="360">
        <f t="shared" si="1"/>
        <v>110.50079670732367</v>
      </c>
      <c r="F21" s="360">
        <f t="shared" si="1"/>
        <v>89.499203292676327</v>
      </c>
      <c r="G21" s="360">
        <f t="shared" si="2"/>
        <v>21.001593414647346</v>
      </c>
      <c r="I21" s="273"/>
      <c r="J21" s="278"/>
      <c r="K21" s="278"/>
    </row>
    <row r="22" spans="1:11">
      <c r="A22" s="311">
        <v>2004</v>
      </c>
      <c r="B22" s="368">
        <f>'4B'!L22</f>
        <v>119433.01749282959</v>
      </c>
      <c r="C22" s="276">
        <f>'4B'!Y22</f>
        <v>91155.77397352393</v>
      </c>
      <c r="D22" s="276">
        <f t="shared" si="0"/>
        <v>28277.243519305659</v>
      </c>
      <c r="E22" s="360">
        <f t="shared" si="1"/>
        <v>113.42770587285678</v>
      </c>
      <c r="F22" s="360">
        <f t="shared" si="1"/>
        <v>86.572294127143223</v>
      </c>
      <c r="G22" s="360">
        <f t="shared" si="2"/>
        <v>26.855411745713553</v>
      </c>
      <c r="I22" s="273"/>
      <c r="J22" s="278"/>
      <c r="K22" s="278"/>
    </row>
    <row r="23" spans="1:11">
      <c r="A23" s="311">
        <v>2005</v>
      </c>
      <c r="B23" s="522">
        <f>'4B'!L23</f>
        <v>126776.60159476309</v>
      </c>
      <c r="C23" s="368">
        <f>'4B'!Y23</f>
        <v>91634.157223454866</v>
      </c>
      <c r="D23" s="368">
        <f t="shared" si="0"/>
        <v>35142.444371308229</v>
      </c>
      <c r="E23" s="452">
        <f t="shared" si="1"/>
        <v>116.09007017852866</v>
      </c>
      <c r="F23" s="360">
        <f t="shared" si="1"/>
        <v>83.909929821471351</v>
      </c>
      <c r="G23" s="358">
        <f t="shared" si="2"/>
        <v>32.180140357057311</v>
      </c>
      <c r="I23" s="273"/>
      <c r="J23" s="278"/>
      <c r="K23" s="278"/>
    </row>
    <row r="24" spans="1:11" s="317" customFormat="1">
      <c r="A24" s="311">
        <v>2006</v>
      </c>
      <c r="B24" s="522">
        <f>'4B'!L24</f>
        <v>125874.1925175833</v>
      </c>
      <c r="C24" s="368">
        <f>'4B'!Y24</f>
        <v>89196.891221529193</v>
      </c>
      <c r="D24" s="368">
        <f>B24-C24</f>
        <v>36677.301296054109</v>
      </c>
      <c r="E24" s="452">
        <f>B24/(($B24+$C24)/2)*100</f>
        <v>117.05357161846301</v>
      </c>
      <c r="F24" s="360">
        <f>C24/(($B24+$C24)/2)*100</f>
        <v>82.94642838153699</v>
      </c>
      <c r="G24" s="358">
        <f>E24-F24</f>
        <v>34.107143236926021</v>
      </c>
      <c r="I24" s="275"/>
      <c r="J24" s="275"/>
    </row>
    <row r="25" spans="1:11">
      <c r="A25" s="311">
        <v>2007</v>
      </c>
      <c r="B25" s="522">
        <f>'4B'!L25</f>
        <v>110942.07540921713</v>
      </c>
      <c r="C25" s="368">
        <f>'4B'!Y25</f>
        <v>87576.534095289797</v>
      </c>
      <c r="D25" s="368">
        <f t="shared" si="0"/>
        <v>23365.54131392733</v>
      </c>
      <c r="E25" s="452">
        <f t="shared" si="1"/>
        <v>111.76995011815094</v>
      </c>
      <c r="F25" s="360">
        <f t="shared" si="1"/>
        <v>88.230049881849055</v>
      </c>
      <c r="G25" s="358">
        <f t="shared" si="2"/>
        <v>23.539900236301889</v>
      </c>
    </row>
    <row r="26" spans="1:11">
      <c r="A26" s="311">
        <v>2008</v>
      </c>
      <c r="B26" s="522">
        <f>'4B'!L26</f>
        <v>115808.59874178935</v>
      </c>
      <c r="C26" s="368">
        <f>'4B'!Y26</f>
        <v>86318.318003956345</v>
      </c>
      <c r="D26" s="368">
        <f t="shared" si="0"/>
        <v>29490.280737833004</v>
      </c>
      <c r="E26" s="452">
        <f t="shared" ref="E26:E32" si="3">B26/(($B26+$C26)/2)*100</f>
        <v>114.58998198390799</v>
      </c>
      <c r="F26" s="360">
        <f t="shared" ref="F26:F32" si="4">C26/(($B26+$C26)/2)*100</f>
        <v>85.41001801609201</v>
      </c>
      <c r="G26" s="358">
        <f t="shared" si="2"/>
        <v>29.179963967815979</v>
      </c>
    </row>
    <row r="27" spans="1:11">
      <c r="A27" s="311">
        <v>2009</v>
      </c>
      <c r="B27" s="522">
        <f>'4B'!L27</f>
        <v>103336.37797788062</v>
      </c>
      <c r="C27" s="368">
        <f>'4B'!Y27</f>
        <v>86499.289382942487</v>
      </c>
      <c r="D27" s="368">
        <f t="shared" si="0"/>
        <v>16837.088594938134</v>
      </c>
      <c r="E27" s="452">
        <f t="shared" si="3"/>
        <v>108.86929670752316</v>
      </c>
      <c r="F27" s="360">
        <f t="shared" si="4"/>
        <v>91.130703292476824</v>
      </c>
      <c r="G27" s="358">
        <f t="shared" si="2"/>
        <v>17.738593415046338</v>
      </c>
    </row>
    <row r="28" spans="1:11">
      <c r="A28" s="311">
        <v>2010</v>
      </c>
      <c r="B28" s="522">
        <f>'4B'!L28</f>
        <v>108007.43365308676</v>
      </c>
      <c r="C28" s="368">
        <f>'4B'!Y28</f>
        <v>86602.293244766232</v>
      </c>
      <c r="D28" s="368">
        <f t="shared" si="0"/>
        <v>21405.140408320527</v>
      </c>
      <c r="E28" s="452">
        <f t="shared" si="3"/>
        <v>110.99900850256867</v>
      </c>
      <c r="F28" s="360">
        <f t="shared" si="4"/>
        <v>89.000991497431329</v>
      </c>
      <c r="G28" s="358">
        <f t="shared" si="2"/>
        <v>21.998017005137342</v>
      </c>
    </row>
    <row r="29" spans="1:11">
      <c r="A29" s="311">
        <v>2011</v>
      </c>
      <c r="B29" s="522">
        <f>'4B'!L29</f>
        <v>131610.2187076956</v>
      </c>
      <c r="C29" s="368">
        <f>'4B'!Y29</f>
        <v>85632.040848908771</v>
      </c>
      <c r="D29" s="368">
        <f t="shared" si="0"/>
        <v>45978.177858786832</v>
      </c>
      <c r="E29" s="452">
        <f t="shared" si="3"/>
        <v>121.16447230507967</v>
      </c>
      <c r="F29" s="360">
        <f t="shared" si="4"/>
        <v>78.83552769492033</v>
      </c>
      <c r="G29" s="358">
        <f t="shared" si="2"/>
        <v>42.32894461015934</v>
      </c>
    </row>
    <row r="30" spans="1:11">
      <c r="A30" s="311">
        <v>2012</v>
      </c>
      <c r="B30" s="522">
        <f>'4B'!L30</f>
        <v>133154.77101603008</v>
      </c>
      <c r="C30" s="368">
        <f>'4B'!Y30</f>
        <v>87877.621732157029</v>
      </c>
      <c r="D30" s="368">
        <f t="shared" si="0"/>
        <v>45277.149283873048</v>
      </c>
      <c r="E30" s="452">
        <f t="shared" si="3"/>
        <v>120.48439539604287</v>
      </c>
      <c r="F30" s="360">
        <f t="shared" si="4"/>
        <v>79.515604603957115</v>
      </c>
      <c r="G30" s="358">
        <f t="shared" si="2"/>
        <v>40.968790792085755</v>
      </c>
    </row>
    <row r="31" spans="1:11">
      <c r="A31" s="247">
        <v>2013</v>
      </c>
      <c r="B31" s="522">
        <f>'4B'!L31</f>
        <v>135541.68969742933</v>
      </c>
      <c r="C31" s="368">
        <f>'4B'!Y31</f>
        <v>87010.95721798396</v>
      </c>
      <c r="D31" s="368">
        <f t="shared" si="0"/>
        <v>48530.732479445374</v>
      </c>
      <c r="E31" s="452">
        <f t="shared" si="3"/>
        <v>121.8064054290447</v>
      </c>
      <c r="F31" s="360">
        <f t="shared" si="4"/>
        <v>78.193594570955298</v>
      </c>
      <c r="G31" s="358">
        <f t="shared" si="2"/>
        <v>43.612810858089404</v>
      </c>
    </row>
    <row r="32" spans="1:11">
      <c r="A32" s="572">
        <v>2014</v>
      </c>
      <c r="B32" s="522">
        <f>'4B'!L32</f>
        <v>131129.55391840776</v>
      </c>
      <c r="C32" s="368">
        <f>'4B'!Y32</f>
        <v>89979.228437590631</v>
      </c>
      <c r="D32" s="368">
        <f t="shared" si="0"/>
        <v>41150.325480817133</v>
      </c>
      <c r="E32" s="452">
        <f t="shared" si="3"/>
        <v>118.61089597724013</v>
      </c>
      <c r="F32" s="360">
        <f t="shared" si="4"/>
        <v>81.389104022759867</v>
      </c>
      <c r="G32" s="358">
        <f t="shared" si="2"/>
        <v>37.221791954480267</v>
      </c>
    </row>
    <row r="33" spans="1:7">
      <c r="A33" s="793" t="s">
        <v>323</v>
      </c>
      <c r="B33" s="788"/>
      <c r="C33" s="788"/>
      <c r="D33" s="788"/>
      <c r="E33" s="788"/>
      <c r="F33" s="788"/>
      <c r="G33" s="789"/>
    </row>
    <row r="34" spans="1:7">
      <c r="A34" s="236" t="s">
        <v>321</v>
      </c>
      <c r="B34" s="296">
        <f>IFERROR((POWER(B14/B5,1/($A14-$A5))-1)*100, "n.a.")</f>
        <v>3.4008227634548582</v>
      </c>
      <c r="C34" s="450">
        <f t="shared" ref="C34:F34" si="5">IFERROR((POWER(C14/C5,1/($A14-$A5))-1)*100, "n.a.")</f>
        <v>-1.2795893016830151</v>
      </c>
      <c r="D34" s="296" t="s">
        <v>332</v>
      </c>
      <c r="E34" s="296">
        <f t="shared" si="5"/>
        <v>2.3020570186998768</v>
      </c>
      <c r="F34" s="296">
        <f t="shared" si="5"/>
        <v>-2.3286196931683545</v>
      </c>
      <c r="G34" s="296" t="s">
        <v>332</v>
      </c>
    </row>
    <row r="35" spans="1:7">
      <c r="A35" s="161" t="s">
        <v>120</v>
      </c>
      <c r="B35" s="297">
        <f>IFERROR((POWER(B24/B5,1/($A24-$A5))-1)*100, "n.a.")</f>
        <v>2.872739028366933</v>
      </c>
      <c r="C35" s="325">
        <f t="shared" ref="C35:F35" si="6">IFERROR((POWER(C24/C5,1/($A24-$A5))-1)*100, "n.a.")</f>
        <v>0.10533021640528606</v>
      </c>
      <c r="D35" s="297" t="s">
        <v>332</v>
      </c>
      <c r="E35" s="297">
        <f t="shared" si="6"/>
        <v>1.3142026844726429</v>
      </c>
      <c r="F35" s="297">
        <f t="shared" si="6"/>
        <v>-1.4112794980185139</v>
      </c>
      <c r="G35" s="297" t="s">
        <v>332</v>
      </c>
    </row>
    <row r="36" spans="1:7">
      <c r="A36" s="239" t="s">
        <v>322</v>
      </c>
      <c r="B36" s="297">
        <f>IFERROR((POWER(B24/B15,1/($A24-$A15))-1)*100, "n.a.")</f>
        <v>0.88296563739804768</v>
      </c>
      <c r="C36" s="325">
        <f t="shared" ref="C36:G36" si="7">IFERROR((POWER(C24/C15,1/($A24-$A15))-1)*100, "n.a.")</f>
        <v>1.4964036636117894</v>
      </c>
      <c r="D36" s="297">
        <f t="shared" si="7"/>
        <v>-0.46924946190216588</v>
      </c>
      <c r="E36" s="297">
        <f t="shared" si="7"/>
        <v>-0.24711491490171378</v>
      </c>
      <c r="F36" s="297">
        <f t="shared" si="7"/>
        <v>0.35945144195648204</v>
      </c>
      <c r="G36" s="297">
        <f t="shared" si="7"/>
        <v>-1.5841826404447312</v>
      </c>
    </row>
    <row r="37" spans="1:7">
      <c r="A37" s="239" t="s">
        <v>371</v>
      </c>
      <c r="B37" s="297">
        <f>IFERROR((POWER(B32/B25,1/($A32-$A25))-1)*100, "n.a.")</f>
        <v>2.4169981641472438</v>
      </c>
      <c r="C37" s="297">
        <f t="shared" ref="C37:G37" si="8">IFERROR((POWER(C32/C25,1/($A32-$A25))-1)*100, "n.a.")</f>
        <v>0.38740221454782731</v>
      </c>
      <c r="D37" s="297">
        <f t="shared" si="8"/>
        <v>8.4211272360782186</v>
      </c>
      <c r="E37" s="297">
        <f t="shared" si="8"/>
        <v>0.85226285443189553</v>
      </c>
      <c r="F37" s="297">
        <f t="shared" si="8"/>
        <v>-1.1463247615537742</v>
      </c>
      <c r="G37" s="297">
        <f t="shared" si="8"/>
        <v>6.7646603492678148</v>
      </c>
    </row>
    <row r="38" spans="1:7">
      <c r="A38" s="240" t="s">
        <v>372</v>
      </c>
      <c r="B38" s="298">
        <f>IFERROR((POWER(B32/B5,1/($A32-$A5))-1)*100, "n.a.")</f>
        <v>2.1677174130314114</v>
      </c>
      <c r="C38" s="298">
        <f>IFERROR((POWER(C32/C5,1/($A32-$A5))-1)*100, "n.a.")</f>
        <v>0.10648209691095367</v>
      </c>
      <c r="D38" s="765" t="s">
        <v>332</v>
      </c>
      <c r="E38" s="298">
        <f>IFERROR((POWER(E32/E5,1/($A32-$A5))-1)*100, "n.a.")</f>
        <v>0.97243333189582781</v>
      </c>
      <c r="F38" s="298">
        <f>IFERROR((POWER(F32/F5,1/($A32-$A5))-1)*100, "n.a.")</f>
        <v>-1.0646871089664112</v>
      </c>
      <c r="G38" s="765" t="str">
        <f t="shared" ref="G38" si="9">IFERROR((POWER(G31/G5,1/($A31-$A5))-1)*100, "n.a.")</f>
        <v>n.a.</v>
      </c>
    </row>
    <row r="40" spans="1:7">
      <c r="A40" s="335" t="s">
        <v>70</v>
      </c>
    </row>
    <row r="41" spans="1:7">
      <c r="A41" s="106" t="s">
        <v>333</v>
      </c>
    </row>
  </sheetData>
  <mergeCells count="1">
    <mergeCell ref="A33:G33"/>
  </mergeCells>
  <phoneticPr fontId="4" type="noConversion"/>
  <pageMargins left="0.75" right="0.75" top="1" bottom="1" header="0.5" footer="0.5"/>
  <pageSetup paperSize="9" scale="61" orientation="portrait" r:id="rId1"/>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sheetPr enableFormatConditionsCalculation="0">
    <pageSetUpPr fitToPage="1"/>
  </sheetPr>
  <dimension ref="A1:W39"/>
  <sheetViews>
    <sheetView zoomScaleSheetLayoutView="100" zoomScalePageLayoutView="85" workbookViewId="0">
      <pane xSplit="1" ySplit="3" topLeftCell="B4" activePane="bottomRight" state="frozen"/>
      <selection pane="topRight" activeCell="B1" sqref="B1"/>
      <selection pane="bottomLeft" activeCell="A4" sqref="A4"/>
      <selection pane="bottomRight" activeCell="L31" sqref="L31"/>
    </sheetView>
  </sheetViews>
  <sheetFormatPr defaultColWidth="8.83203125" defaultRowHeight="12.75"/>
  <cols>
    <col min="1" max="1" width="13" customWidth="1"/>
    <col min="2" max="9" width="9.6640625" bestFit="1" customWidth="1"/>
    <col min="10" max="10" width="9.83203125" bestFit="1" customWidth="1"/>
    <col min="11" max="11" width="9.6640625" bestFit="1" customWidth="1"/>
    <col min="12" max="12" width="9.5" bestFit="1" customWidth="1"/>
    <col min="13" max="13" width="7.83203125" customWidth="1"/>
    <col min="14" max="14" width="11" customWidth="1"/>
    <col min="15" max="15" width="14.1640625" customWidth="1"/>
    <col min="16" max="16" width="9.83203125" customWidth="1"/>
    <col min="17" max="19" width="7.83203125" customWidth="1"/>
    <col min="20" max="20" width="7.33203125" customWidth="1"/>
    <col min="21" max="21" width="10.6640625" customWidth="1"/>
    <col min="22" max="22" width="9.5" bestFit="1" customWidth="1"/>
    <col min="23" max="23" width="8" customWidth="1"/>
    <col min="24" max="24" width="12.33203125" customWidth="1"/>
    <col min="25" max="25" width="13" customWidth="1"/>
    <col min="26" max="26" width="12.83203125" customWidth="1"/>
  </cols>
  <sheetData>
    <row r="1" spans="1:23" ht="14.25">
      <c r="A1" s="85" t="s">
        <v>424</v>
      </c>
    </row>
    <row r="3" spans="1:23">
      <c r="A3" s="83"/>
      <c r="B3" s="84" t="s">
        <v>299</v>
      </c>
      <c r="C3" s="84" t="s">
        <v>298</v>
      </c>
      <c r="D3" s="84" t="s">
        <v>2</v>
      </c>
      <c r="E3" s="84" t="s">
        <v>3</v>
      </c>
      <c r="F3" s="84" t="s">
        <v>293</v>
      </c>
      <c r="G3" s="84" t="s">
        <v>294</v>
      </c>
      <c r="H3" s="84" t="s">
        <v>295</v>
      </c>
      <c r="I3" s="84" t="s">
        <v>296</v>
      </c>
      <c r="J3" s="84" t="s">
        <v>297</v>
      </c>
      <c r="K3" s="84" t="s">
        <v>9</v>
      </c>
      <c r="L3" s="88" t="s">
        <v>11</v>
      </c>
      <c r="M3" s="36"/>
      <c r="N3" s="319"/>
      <c r="O3" s="100"/>
      <c r="P3" s="100"/>
      <c r="Q3" s="100"/>
      <c r="R3" s="100"/>
      <c r="S3" s="100"/>
      <c r="T3" s="100"/>
      <c r="U3" s="100"/>
      <c r="V3" s="30"/>
      <c r="W3" s="30"/>
    </row>
    <row r="4" spans="1:23">
      <c r="A4" s="87">
        <v>1987</v>
      </c>
      <c r="B4" s="13">
        <f>'3A'!B4/'2'!B4*1000</f>
        <v>41544.929059379923</v>
      </c>
      <c r="C4" s="13">
        <f>'3A'!C4/'2'!C4*1000</f>
        <v>33014.981273408237</v>
      </c>
      <c r="D4" s="13">
        <f>'3A'!D4/'2'!D4*1000</f>
        <v>41701.949860724235</v>
      </c>
      <c r="E4" s="13">
        <f>'3A'!E4/'2'!E4*1000</f>
        <v>42818.408847663217</v>
      </c>
      <c r="F4" s="13">
        <f>'3A'!F4/'2'!F4*1000</f>
        <v>43420.469210151889</v>
      </c>
      <c r="G4" s="13">
        <f>'3A'!G4/'2'!G4*1000</f>
        <v>47851.33589345534</v>
      </c>
      <c r="H4" s="13">
        <f>'3A'!H4/'2'!H4*1000</f>
        <v>40894.695170229614</v>
      </c>
      <c r="I4" s="13">
        <f>'3A'!I4/'2'!I4*1000</f>
        <v>39774.843039618965</v>
      </c>
      <c r="J4" s="13">
        <f>'3A'!J4/'2'!J4*1000</f>
        <v>51097.078386798014</v>
      </c>
      <c r="K4" s="13">
        <f>'3A'!K4/'2'!K4*1000</f>
        <v>46245.917108223846</v>
      </c>
      <c r="L4" s="15">
        <f>'3A'!O4/'2'!L4*1000</f>
        <v>45908.213735506368</v>
      </c>
      <c r="M4" s="13"/>
      <c r="N4" s="320"/>
      <c r="O4" s="101"/>
      <c r="P4" s="102"/>
      <c r="Q4" s="113"/>
      <c r="R4" s="113"/>
      <c r="S4" s="100"/>
      <c r="T4" s="100"/>
      <c r="U4" s="100"/>
      <c r="V4" s="30"/>
      <c r="W4" s="30"/>
    </row>
    <row r="5" spans="1:23">
      <c r="A5" s="86">
        <v>1988</v>
      </c>
      <c r="B5" s="13">
        <f>'3A'!B5/'2'!B5*1000</f>
        <v>42909.364046069109</v>
      </c>
      <c r="C5" s="13">
        <f>'3A'!C5/'2'!C5*1000</f>
        <v>35586.080586080585</v>
      </c>
      <c r="D5" s="13">
        <f>'3A'!D5/'2'!D5*1000</f>
        <v>42346.802247792344</v>
      </c>
      <c r="E5" s="13">
        <f>'3A'!E5/'2'!E5*1000</f>
        <v>44072.16494845361</v>
      </c>
      <c r="F5" s="13">
        <f>'3A'!F5/'2'!F5*1000</f>
        <v>46575.907055234631</v>
      </c>
      <c r="G5" s="13">
        <f>'3A'!G5/'2'!G5*1000</f>
        <v>51055.655013672753</v>
      </c>
      <c r="H5" s="13">
        <f>'3A'!H5/'2'!H5*1000</f>
        <v>43966.028046612679</v>
      </c>
      <c r="I5" s="13">
        <f>'3A'!I5/'2'!I5*1000</f>
        <v>41032.843560933448</v>
      </c>
      <c r="J5" s="13">
        <f>'3A'!J5/'2'!J5*1000</f>
        <v>52914.17818866072</v>
      </c>
      <c r="K5" s="13">
        <f>'3A'!K5/'2'!K5*1000</f>
        <v>49388.679771364841</v>
      </c>
      <c r="L5" s="15">
        <f>'3A'!O5/'2'!L5*1000</f>
        <v>48755.350286397676</v>
      </c>
      <c r="M5" s="13"/>
      <c r="N5" s="320"/>
      <c r="O5" s="114"/>
      <c r="P5" s="102"/>
      <c r="Q5" s="113"/>
      <c r="R5" s="113"/>
      <c r="S5" s="100"/>
      <c r="T5" s="100"/>
      <c r="U5" s="100"/>
      <c r="V5" s="30"/>
      <c r="W5" s="30"/>
    </row>
    <row r="6" spans="1:23">
      <c r="A6" s="86">
        <v>1989</v>
      </c>
      <c r="B6" s="13">
        <f>'3A'!B6/'2'!B6*1000</f>
        <v>44071.740184197763</v>
      </c>
      <c r="C6" s="13">
        <f>'3A'!C6/'2'!C6*1000</f>
        <v>38018.181818181816</v>
      </c>
      <c r="D6" s="13">
        <f>'3A'!D6/'2'!D6*1000</f>
        <v>44289.832285115306</v>
      </c>
      <c r="E6" s="13">
        <f>'3A'!E6/'2'!E6*1000</f>
        <v>45360.512129380055</v>
      </c>
      <c r="F6" s="13">
        <f>'3A'!F6/'2'!F6*1000</f>
        <v>48182.050626438249</v>
      </c>
      <c r="G6" s="13">
        <f>'3A'!G6/'2'!G6*1000</f>
        <v>54209.848047701482</v>
      </c>
      <c r="H6" s="13">
        <f>'3A'!H6/'2'!H6*1000</f>
        <v>46167.349327091863</v>
      </c>
      <c r="I6" s="13">
        <f>'3A'!I6/'2'!I6*1000</f>
        <v>43961.437335670467</v>
      </c>
      <c r="J6" s="13">
        <f>'3A'!J6/'2'!J6*1000</f>
        <v>54582.434268360907</v>
      </c>
      <c r="K6" s="13">
        <f>'3A'!K6/'2'!K6*1000</f>
        <v>51168.865610289729</v>
      </c>
      <c r="L6" s="15">
        <f>'3A'!O6/'2'!L6*1000</f>
        <v>51096.243517335839</v>
      </c>
      <c r="M6" s="13"/>
      <c r="N6" s="320"/>
      <c r="O6" s="114"/>
      <c r="P6" s="102"/>
      <c r="Q6" s="113"/>
      <c r="R6" s="113"/>
      <c r="S6" s="100"/>
      <c r="T6" s="100"/>
      <c r="U6" s="100"/>
      <c r="V6" s="30"/>
      <c r="W6" s="30"/>
    </row>
    <row r="7" spans="1:23">
      <c r="A7" s="86">
        <v>1990</v>
      </c>
      <c r="B7" s="13">
        <f>'3A'!B7/'2'!B7*1000</f>
        <v>45079.748670855486</v>
      </c>
      <c r="C7" s="13">
        <f>'3A'!C7/'2'!C7*1000</f>
        <v>39800.362976406534</v>
      </c>
      <c r="D7" s="13">
        <f>'3A'!D7/'2'!D7*1000</f>
        <v>45593.044381001819</v>
      </c>
      <c r="E7" s="13">
        <f>'3A'!E7/'2'!E7*1000</f>
        <v>45950.715950715945</v>
      </c>
      <c r="F7" s="13">
        <f>'3A'!F7/'2'!F7*1000</f>
        <v>49650.988759035754</v>
      </c>
      <c r="G7" s="13">
        <f>'3A'!G7/'2'!G7*1000</f>
        <v>55103.482797789795</v>
      </c>
      <c r="H7" s="13">
        <f>'3A'!H7/'2'!H7*1000</f>
        <v>47734.527053328151</v>
      </c>
      <c r="I7" s="13">
        <f>'3A'!I7/'2'!I7*1000</f>
        <v>47265.521796565386</v>
      </c>
      <c r="J7" s="13">
        <f>'3A'!J7/'2'!J7*1000</f>
        <v>58330.200501253137</v>
      </c>
      <c r="K7" s="13">
        <f>'3A'!K7/'2'!K7*1000</f>
        <v>51983.842010771994</v>
      </c>
      <c r="L7" s="15">
        <f>'3A'!O7/'2'!L7*1000</f>
        <v>52526.974569018224</v>
      </c>
      <c r="M7" s="13"/>
      <c r="N7" s="320"/>
      <c r="O7" s="114"/>
      <c r="P7" s="102"/>
      <c r="Q7" s="113"/>
      <c r="R7" s="113"/>
      <c r="S7" s="100"/>
      <c r="T7" s="100"/>
      <c r="U7" s="100"/>
      <c r="V7" s="30"/>
      <c r="W7" s="30"/>
    </row>
    <row r="8" spans="1:23">
      <c r="A8" s="86">
        <v>1991</v>
      </c>
      <c r="B8" s="13">
        <f>'3A'!B8/'2'!B8*1000</f>
        <v>47532.975085490965</v>
      </c>
      <c r="C8" s="13">
        <f>'3A'!C8/'2'!C8*1000</f>
        <v>42659.176029962546</v>
      </c>
      <c r="D8" s="13">
        <f>'3A'!D8/'2'!D8*1000</f>
        <v>47895.428271150813</v>
      </c>
      <c r="E8" s="13">
        <f>'3A'!E8/'2'!E8*1000</f>
        <v>47259.485094850948</v>
      </c>
      <c r="F8" s="13">
        <f>'3A'!F8/'2'!F8*1000</f>
        <v>51156.140578394501</v>
      </c>
      <c r="G8" s="13">
        <f>'3A'!G8/'2'!G8*1000</f>
        <v>57155.926730581406</v>
      </c>
      <c r="H8" s="13">
        <f>'3A'!H8/'2'!H8*1000</f>
        <v>48060.378847671665</v>
      </c>
      <c r="I8" s="13">
        <f>'3A'!I8/'2'!I8*1000</f>
        <v>47842.488418266053</v>
      </c>
      <c r="J8" s="13">
        <f>'3A'!J8/'2'!J8*1000</f>
        <v>57855.808159451881</v>
      </c>
      <c r="K8" s="13">
        <f>'3A'!K8/'2'!K8*1000</f>
        <v>53019.334389857373</v>
      </c>
      <c r="L8" s="15">
        <f>'3A'!O8/'2'!L8*1000</f>
        <v>53946.832174467621</v>
      </c>
      <c r="M8" s="13"/>
      <c r="N8" s="320"/>
      <c r="O8" s="114"/>
      <c r="P8" s="102"/>
      <c r="Q8" s="113"/>
      <c r="R8" s="113"/>
      <c r="S8" s="100"/>
      <c r="T8" s="100"/>
      <c r="U8" s="100"/>
      <c r="V8" s="30"/>
      <c r="W8" s="30"/>
    </row>
    <row r="9" spans="1:23">
      <c r="A9" s="86">
        <v>1992</v>
      </c>
      <c r="B9" s="13">
        <f>'3A'!B9/'2'!B9*1000</f>
        <v>49861.467419189321</v>
      </c>
      <c r="C9" s="13">
        <f>'3A'!C9/'2'!C9*1000</f>
        <v>43184.357541899437</v>
      </c>
      <c r="D9" s="13">
        <f>'3A'!D9/'2'!D9*1000</f>
        <v>50753.591759284362</v>
      </c>
      <c r="E9" s="13">
        <f>'3A'!E9/'2'!E9*1000</f>
        <v>48514.65139777703</v>
      </c>
      <c r="F9" s="13">
        <f>'3A'!F9/'2'!F9*1000</f>
        <v>53057.658132034492</v>
      </c>
      <c r="G9" s="13">
        <f>'3A'!G9/'2'!G9*1000</f>
        <v>58980.721279571859</v>
      </c>
      <c r="H9" s="13">
        <f>'3A'!H9/'2'!H9*1000</f>
        <v>49725.945189037811</v>
      </c>
      <c r="I9" s="13">
        <f>'3A'!I9/'2'!I9*1000</f>
        <v>48383.928571428572</v>
      </c>
      <c r="J9" s="13">
        <f>'3A'!J9/'2'!J9*1000</f>
        <v>59440.625</v>
      </c>
      <c r="K9" s="13">
        <f>'3A'!K9/'2'!K9*1000</f>
        <v>55137.274301261437</v>
      </c>
      <c r="L9" s="15">
        <f>'3A'!O9/'2'!L9*1000</f>
        <v>55758.823021153265</v>
      </c>
      <c r="M9" s="13"/>
      <c r="N9" s="320"/>
      <c r="O9" s="114"/>
      <c r="P9" s="102"/>
      <c r="Q9" s="113"/>
      <c r="R9" s="113"/>
      <c r="S9" s="100"/>
      <c r="T9" s="100"/>
      <c r="U9" s="100"/>
      <c r="V9" s="30"/>
      <c r="W9" s="30"/>
    </row>
    <row r="10" spans="1:23">
      <c r="A10" s="86">
        <v>1993</v>
      </c>
      <c r="B10" s="13">
        <f>'3A'!B10/'2'!B10*1000</f>
        <v>51212.590299277603</v>
      </c>
      <c r="C10" s="13">
        <f>'3A'!C10/'2'!C10*1000</f>
        <v>45769.230769230766</v>
      </c>
      <c r="D10" s="13">
        <f>'3A'!D10/'2'!D10*1000</f>
        <v>51555.25238744884</v>
      </c>
      <c r="E10" s="13">
        <f>'3A'!E10/'2'!E10*1000</f>
        <v>50203.401133711239</v>
      </c>
      <c r="F10" s="13">
        <f>'3A'!F10/'2'!F10*1000</f>
        <v>54518.129928404102</v>
      </c>
      <c r="G10" s="13">
        <f>'3A'!G10/'2'!G10*1000</f>
        <v>60737.950587282299</v>
      </c>
      <c r="H10" s="13">
        <f>'3A'!H10/'2'!H10*1000</f>
        <v>49579.198094481937</v>
      </c>
      <c r="I10" s="13">
        <f>'3A'!I10/'2'!I10*1000</f>
        <v>51562.987736900781</v>
      </c>
      <c r="J10" s="13">
        <f>'3A'!J10/'2'!J10*1000</f>
        <v>63763.482579343523</v>
      </c>
      <c r="K10" s="13">
        <f>'3A'!K10/'2'!K10*1000</f>
        <v>57410.671462829741</v>
      </c>
      <c r="L10" s="15">
        <f>'3A'!O10/'2'!L10*1000</f>
        <v>57700.641772260737</v>
      </c>
      <c r="M10" s="13"/>
      <c r="N10" s="320"/>
      <c r="O10" s="114"/>
      <c r="P10" s="102"/>
      <c r="Q10" s="113"/>
      <c r="R10" s="113"/>
      <c r="S10" s="100"/>
      <c r="T10" s="100"/>
      <c r="U10" s="100"/>
      <c r="V10" s="30"/>
      <c r="W10" s="30"/>
    </row>
    <row r="11" spans="1:23">
      <c r="A11" s="86">
        <v>1994</v>
      </c>
      <c r="B11" s="13">
        <f>'3A'!B11/'2'!B11*1000</f>
        <v>53855.297157622736</v>
      </c>
      <c r="C11" s="13">
        <f>'3A'!C11/'2'!C11*1000</f>
        <v>45870.736086175937</v>
      </c>
      <c r="D11" s="13">
        <f>'3A'!D11/'2'!D11*1000</f>
        <v>51760.601180891026</v>
      </c>
      <c r="E11" s="13">
        <f>'3A'!E11/'2'!E11*1000</f>
        <v>52645.679839249831</v>
      </c>
      <c r="F11" s="13">
        <f>'3A'!F11/'2'!F11*1000</f>
        <v>56237.236655034241</v>
      </c>
      <c r="G11" s="13">
        <f>'3A'!G11/'2'!G11*1000</f>
        <v>63393.569490984519</v>
      </c>
      <c r="H11" s="13">
        <f>'3A'!H11/'2'!H11*1000</f>
        <v>51997.242466023243</v>
      </c>
      <c r="I11" s="13">
        <f>'3A'!I11/'2'!I11*1000</f>
        <v>54437.843784378434</v>
      </c>
      <c r="J11" s="13">
        <f>'3A'!J11/'2'!J11*1000</f>
        <v>67466.968667421665</v>
      </c>
      <c r="K11" s="13">
        <f>'3A'!K11/'2'!K11*1000</f>
        <v>58663.377696190917</v>
      </c>
      <c r="L11" s="15">
        <f>'3A'!O11/'2'!L11*1000</f>
        <v>59966.382564880114</v>
      </c>
      <c r="M11" s="13"/>
      <c r="N11" s="320"/>
      <c r="O11" s="114"/>
      <c r="P11" s="102"/>
      <c r="Q11" s="113"/>
      <c r="R11" s="113"/>
      <c r="S11" s="100"/>
      <c r="T11" s="100"/>
      <c r="U11" s="100"/>
      <c r="V11" s="30"/>
      <c r="W11" s="30"/>
    </row>
    <row r="12" spans="1:23">
      <c r="A12" s="86">
        <v>1995</v>
      </c>
      <c r="B12" s="13">
        <f>'3A'!B12/'2'!B12*1000</f>
        <v>55828.189300411526</v>
      </c>
      <c r="C12" s="13">
        <f>'3A'!C12/'2'!C12*1000</f>
        <v>47080.419580419577</v>
      </c>
      <c r="D12" s="13">
        <f>'3A'!D12/'2'!D12*1000</f>
        <v>52992.817238627293</v>
      </c>
      <c r="E12" s="13">
        <f>'3A'!E12/'2'!E12*1000</f>
        <v>54868.292682926825</v>
      </c>
      <c r="F12" s="13">
        <f>'3A'!F12/'2'!F12*1000</f>
        <v>57802.762096131148</v>
      </c>
      <c r="G12" s="13">
        <f>'3A'!G12/'2'!G12*1000</f>
        <v>65725.294117647049</v>
      </c>
      <c r="H12" s="13">
        <f>'3A'!H12/'2'!H12*1000</f>
        <v>53167.473378509196</v>
      </c>
      <c r="I12" s="13">
        <f>'3A'!I12/'2'!I12*1000</f>
        <v>58312.227074235809</v>
      </c>
      <c r="J12" s="13">
        <f>'3A'!J12/'2'!J12*1000</f>
        <v>68448.23796615137</v>
      </c>
      <c r="K12" s="13">
        <f>'3A'!K12/'2'!K12*1000</f>
        <v>60341.06182795699</v>
      </c>
      <c r="L12" s="15">
        <f>'3A'!O12/'2'!L12*1000</f>
        <v>61867.187147434452</v>
      </c>
      <c r="M12" s="13"/>
      <c r="N12" s="320"/>
      <c r="O12" s="114"/>
      <c r="P12" s="102"/>
      <c r="Q12" s="113"/>
      <c r="R12" s="113"/>
      <c r="S12" s="100"/>
      <c r="T12" s="100"/>
      <c r="U12" s="100"/>
      <c r="V12" s="30"/>
      <c r="W12" s="30"/>
    </row>
    <row r="13" spans="1:23">
      <c r="A13" s="86">
        <v>1996</v>
      </c>
      <c r="B13" s="13">
        <f>'3A'!B13/'2'!B13*1000</f>
        <v>56244.703389830502</v>
      </c>
      <c r="C13" s="13">
        <f>'3A'!C13/'2'!C13*1000</f>
        <v>48554.421768707485</v>
      </c>
      <c r="D13" s="13">
        <f>'3A'!D13/'2'!D13*1000</f>
        <v>53604.033970276003</v>
      </c>
      <c r="E13" s="13">
        <f>'3A'!E13/'2'!E13*1000</f>
        <v>55902.550686723342</v>
      </c>
      <c r="F13" s="13">
        <f>'3A'!F13/'2'!F13*1000</f>
        <v>58886.583458358611</v>
      </c>
      <c r="G13" s="13">
        <f>'3A'!G13/'2'!G13*1000</f>
        <v>66911.67076404886</v>
      </c>
      <c r="H13" s="13">
        <f>'3A'!H13/'2'!H13*1000</f>
        <v>55947.459918871929</v>
      </c>
      <c r="I13" s="13">
        <f>'3A'!I13/'2'!I13*1000</f>
        <v>64408.271007479103</v>
      </c>
      <c r="J13" s="13">
        <f>'3A'!J13/'2'!J13*1000</f>
        <v>71364.541832669333</v>
      </c>
      <c r="K13" s="13">
        <f>'3A'!K13/'2'!K13*1000</f>
        <v>61270.541524208667</v>
      </c>
      <c r="L13" s="15">
        <f>'3A'!O13/'2'!L13*1000</f>
        <v>63411.8970797535</v>
      </c>
      <c r="M13" s="13"/>
      <c r="N13" s="320"/>
      <c r="O13" s="114"/>
      <c r="P13" s="102"/>
      <c r="Q13" s="113"/>
      <c r="R13" s="113"/>
      <c r="S13" s="100"/>
      <c r="T13" s="100"/>
      <c r="U13" s="100"/>
      <c r="V13" s="30"/>
      <c r="W13" s="30"/>
    </row>
    <row r="14" spans="1:23">
      <c r="A14" s="86">
        <v>1997</v>
      </c>
      <c r="B14" s="13">
        <f>'3A'!B14/'2'!B14*1000</f>
        <v>56466.244725738397</v>
      </c>
      <c r="C14" s="13">
        <f>'3A'!C14/'2'!C14*1000</f>
        <v>48447.098976109221</v>
      </c>
      <c r="D14" s="13">
        <f>'3A'!D14/'2'!D14*1000</f>
        <v>55113.784985613391</v>
      </c>
      <c r="E14" s="13">
        <f>'3A'!E14/'2'!E14*1000</f>
        <v>55749.758142534658</v>
      </c>
      <c r="F14" s="13">
        <f>'3A'!F14/'2'!F14*1000</f>
        <v>60834.462120018899</v>
      </c>
      <c r="G14" s="13">
        <f>'3A'!G14/'2'!G14*1000</f>
        <v>69385.525544823933</v>
      </c>
      <c r="H14" s="13">
        <f>'3A'!H14/'2'!H14*1000</f>
        <v>57220.422937702424</v>
      </c>
      <c r="I14" s="13">
        <f>'3A'!I14/'2'!I14*1000</f>
        <v>63189.061154177434</v>
      </c>
      <c r="J14" s="13">
        <f>'3A'!J14/'2'!J14*1000</f>
        <v>74764.657308009904</v>
      </c>
      <c r="K14" s="13">
        <f>'3A'!K14/'2'!K14*1000</f>
        <v>62759.825797085861</v>
      </c>
      <c r="L14" s="15">
        <f>'3A'!O14/'2'!L14*1000</f>
        <v>65459.287142002591</v>
      </c>
      <c r="M14" s="13"/>
      <c r="N14" s="320"/>
      <c r="O14" s="114"/>
      <c r="P14" s="102"/>
      <c r="Q14" s="113"/>
      <c r="R14" s="113"/>
      <c r="S14" s="100"/>
      <c r="T14" s="100"/>
      <c r="U14" s="100"/>
      <c r="V14" s="30"/>
      <c r="W14" s="30"/>
    </row>
    <row r="15" spans="1:23">
      <c r="A15" s="86">
        <v>1998</v>
      </c>
      <c r="B15" s="13">
        <f>'3A'!B15/'2'!B15*1000</f>
        <v>58611.254517294787</v>
      </c>
      <c r="C15" s="13">
        <f>'3A'!C15/'2'!C15*1000</f>
        <v>50637.583892617447</v>
      </c>
      <c r="D15" s="13">
        <f>'3A'!D15/'2'!D15*1000</f>
        <v>55801.970194493566</v>
      </c>
      <c r="E15" s="13">
        <f>'3A'!E15/'2'!E15*1000</f>
        <v>57089.528630180321</v>
      </c>
      <c r="F15" s="13">
        <f>'3A'!F15/'2'!F15*1000</f>
        <v>61702.735058476843</v>
      </c>
      <c r="G15" s="13">
        <f>'3A'!G15/'2'!G15*1000</f>
        <v>71188.874016758666</v>
      </c>
      <c r="H15" s="13">
        <f>'3A'!H15/'2'!H15*1000</f>
        <v>58949.139865370234</v>
      </c>
      <c r="I15" s="13">
        <f>'3A'!I15/'2'!I15*1000</f>
        <v>63942.820567527204</v>
      </c>
      <c r="J15" s="13">
        <f>'3A'!J15/'2'!J15*1000</f>
        <v>72333.487971369861</v>
      </c>
      <c r="K15" s="13">
        <f>'3A'!K15/'2'!K15*1000</f>
        <v>63450.503310545297</v>
      </c>
      <c r="L15" s="15">
        <f>'3A'!O15/'2'!L15*1000</f>
        <v>66402.71944187372</v>
      </c>
      <c r="M15" s="13"/>
      <c r="N15" s="320"/>
      <c r="O15" s="114"/>
      <c r="P15" s="102"/>
      <c r="Q15" s="113"/>
      <c r="R15" s="113"/>
      <c r="S15" s="100"/>
      <c r="T15" s="100"/>
      <c r="U15" s="100"/>
      <c r="V15" s="30"/>
      <c r="W15" s="30"/>
    </row>
    <row r="16" spans="1:23">
      <c r="A16" s="86">
        <v>1999</v>
      </c>
      <c r="B16" s="13">
        <f>'3A'!B16/'2'!B16*1000</f>
        <v>61416.542842991577</v>
      </c>
      <c r="C16" s="13">
        <f>'3A'!C16/'2'!C16*1000</f>
        <v>52885.572139303484</v>
      </c>
      <c r="D16" s="13">
        <f>'3A'!D16/'2'!D16*1000</f>
        <v>59125.588308149614</v>
      </c>
      <c r="E16" s="13">
        <f>'3A'!E16/'2'!E16*1000</f>
        <v>59947.804728277559</v>
      </c>
      <c r="F16" s="13">
        <f>'3A'!F16/'2'!F16*1000</f>
        <v>64961.822882222092</v>
      </c>
      <c r="G16" s="13">
        <f>'3A'!G16/'2'!G16*1000</f>
        <v>73835.820630667396</v>
      </c>
      <c r="H16" s="13">
        <f>'3A'!H16/'2'!H16*1000</f>
        <v>60219.638242894063</v>
      </c>
      <c r="I16" s="13">
        <f>'3A'!I16/'2'!I16*1000</f>
        <v>66545.996592844967</v>
      </c>
      <c r="J16" s="13">
        <f>'3A'!J16/'2'!J16*1000</f>
        <v>76971.228615863147</v>
      </c>
      <c r="K16" s="13">
        <f>'3A'!K16/'2'!K16*1000</f>
        <v>65031.4199714844</v>
      </c>
      <c r="L16" s="15">
        <f>'3A'!O16/'2'!L16*1000</f>
        <v>69259.408415497848</v>
      </c>
      <c r="M16" s="13"/>
      <c r="N16" s="320"/>
      <c r="O16" s="114"/>
      <c r="P16" s="102"/>
      <c r="Q16" s="113"/>
      <c r="R16" s="113"/>
      <c r="S16" s="100"/>
      <c r="T16" s="100"/>
      <c r="U16" s="100"/>
      <c r="V16" s="30"/>
      <c r="W16" s="30"/>
    </row>
    <row r="17" spans="1:23">
      <c r="A17" s="86">
        <v>2000</v>
      </c>
      <c r="B17" s="13">
        <f>'3A'!B17/'2'!B17*1000</f>
        <v>71418.51106639838</v>
      </c>
      <c r="C17" s="13">
        <f>'3A'!C17/'2'!C17*1000</f>
        <v>53996.815286624202</v>
      </c>
      <c r="D17" s="13">
        <f>'3A'!D17/'2'!D17*1000</f>
        <v>62190.915715326693</v>
      </c>
      <c r="E17" s="13">
        <f>'3A'!E17/'2'!E17*1000</f>
        <v>61990.349819059105</v>
      </c>
      <c r="F17" s="13">
        <f>'3A'!F17/'2'!F17*1000</f>
        <v>67800.382184330447</v>
      </c>
      <c r="G17" s="13">
        <f>'3A'!G17/'2'!G17*1000</f>
        <v>77242.772876575706</v>
      </c>
      <c r="H17" s="13">
        <f>'3A'!H17/'2'!H17*1000</f>
        <v>62826.87432089822</v>
      </c>
      <c r="I17" s="13">
        <f>'3A'!I17/'2'!I17*1000</f>
        <v>72677.098752378937</v>
      </c>
      <c r="J17" s="13">
        <f>'3A'!J17/'2'!J17*1000</f>
        <v>92564.588465668639</v>
      </c>
      <c r="K17" s="13">
        <f>'3A'!K17/'2'!K17*1000</f>
        <v>69258.338512533664</v>
      </c>
      <c r="L17" s="15">
        <f>'3A'!O17/'2'!L17*1000</f>
        <v>74076.124145500376</v>
      </c>
      <c r="M17" s="13"/>
      <c r="N17" s="320"/>
      <c r="O17" s="114"/>
      <c r="P17" s="102"/>
      <c r="Q17" s="113"/>
      <c r="R17" s="113"/>
      <c r="S17" s="100"/>
      <c r="T17" s="100"/>
      <c r="U17" s="100"/>
      <c r="V17" s="30"/>
      <c r="W17" s="30"/>
    </row>
    <row r="18" spans="1:23">
      <c r="A18" s="86">
        <v>2001</v>
      </c>
      <c r="B18" s="13">
        <f>'3A'!B18/'2'!B18*1000</f>
        <v>70962.199312714787</v>
      </c>
      <c r="C18" s="13">
        <f>'3A'!C18/'2'!C18*1000</f>
        <v>54200.626959247653</v>
      </c>
      <c r="D18" s="13">
        <f>'3A'!D18/'2'!D18*1000</f>
        <v>64672.604718343762</v>
      </c>
      <c r="E18" s="13">
        <f>'3A'!E18/'2'!E18*1000</f>
        <v>64063.63636363636</v>
      </c>
      <c r="F18" s="13">
        <f>'3A'!F18/'2'!F18*1000</f>
        <v>69274.983291198077</v>
      </c>
      <c r="G18" s="13">
        <f>'3A'!G18/'2'!G18*1000</f>
        <v>78610.440274939625</v>
      </c>
      <c r="H18" s="13">
        <f>'3A'!H18/'2'!H18*1000</f>
        <v>65142.753227859612</v>
      </c>
      <c r="I18" s="13">
        <f>'3A'!I18/'2'!I18*1000</f>
        <v>73661.142607937189</v>
      </c>
      <c r="J18" s="13">
        <f>'3A'!J18/'2'!J18*1000</f>
        <v>94379.378149195036</v>
      </c>
      <c r="K18" s="13">
        <f>'3A'!K18/'2'!K18*1000</f>
        <v>70739.757405382887</v>
      </c>
      <c r="L18" s="15">
        <f>'3A'!O18/'2'!L18*1000</f>
        <v>75593.638937413416</v>
      </c>
      <c r="M18" s="13"/>
      <c r="N18" s="320"/>
      <c r="O18" s="114"/>
      <c r="P18" s="102"/>
      <c r="Q18" s="113"/>
      <c r="R18" s="113"/>
      <c r="S18" s="100"/>
      <c r="T18" s="100"/>
      <c r="U18" s="100"/>
      <c r="V18" s="30"/>
      <c r="W18" s="30"/>
    </row>
    <row r="19" spans="1:23">
      <c r="A19" s="86">
        <v>2002</v>
      </c>
      <c r="B19" s="13">
        <f>'3A'!B19/'2'!B19*1000</f>
        <v>80934.624697336563</v>
      </c>
      <c r="C19" s="13">
        <f>'3A'!C19/'2'!C19*1000</f>
        <v>57496.136012364761</v>
      </c>
      <c r="D19" s="13">
        <f>'3A'!D19/'2'!D19*1000</f>
        <v>66388.165680473379</v>
      </c>
      <c r="E19" s="13">
        <f>'3A'!E19/'2'!E19*1000</f>
        <v>63331.383445451895</v>
      </c>
      <c r="F19" s="13">
        <f>'3A'!F19/'2'!F19*1000</f>
        <v>69865.331201077352</v>
      </c>
      <c r="G19" s="13">
        <f>'3A'!G19/'2'!G19*1000</f>
        <v>81224.188790560482</v>
      </c>
      <c r="H19" s="13">
        <f>'3A'!H19/'2'!H19*1000</f>
        <v>66142.375288478623</v>
      </c>
      <c r="I19" s="13">
        <f>'3A'!I19/'2'!I19*1000</f>
        <v>74926.234765875561</v>
      </c>
      <c r="J19" s="13">
        <f>'3A'!J19/'2'!J19*1000</f>
        <v>91255.825068705948</v>
      </c>
      <c r="K19" s="13">
        <f>'3A'!K19/'2'!K19*1000</f>
        <v>71975.517312026233</v>
      </c>
      <c r="L19" s="15">
        <f>'3A'!O19/'2'!L19*1000</f>
        <v>76836.559266304539</v>
      </c>
      <c r="M19" s="13"/>
      <c r="N19" s="320"/>
      <c r="O19" s="114"/>
      <c r="P19" s="102"/>
      <c r="Q19" s="113"/>
      <c r="R19" s="113"/>
      <c r="S19" s="100"/>
      <c r="T19" s="100"/>
      <c r="U19" s="100"/>
      <c r="V19" s="30"/>
      <c r="W19" s="30"/>
    </row>
    <row r="20" spans="1:23">
      <c r="A20" s="86">
        <v>2003</v>
      </c>
      <c r="B20" s="13">
        <f>'3A'!B20/'2'!B20*1000</f>
        <v>87356.43094447082</v>
      </c>
      <c r="C20" s="13">
        <f>'3A'!C20/'2'!C20*1000</f>
        <v>57927.382753403937</v>
      </c>
      <c r="D20" s="13">
        <f>'3A'!D20/'2'!D20*1000</f>
        <v>69320.658474379787</v>
      </c>
      <c r="E20" s="13">
        <f>'3A'!E20/'2'!E20*1000</f>
        <v>66567.164179104482</v>
      </c>
      <c r="F20" s="13">
        <f>'3A'!F20/'2'!F20*1000</f>
        <v>71523.644179894181</v>
      </c>
      <c r="G20" s="13">
        <f>'3A'!G20/'2'!G20*1000</f>
        <v>81358.302885930898</v>
      </c>
      <c r="H20" s="13">
        <f>'3A'!H20/'2'!H20*1000</f>
        <v>67403.35392762578</v>
      </c>
      <c r="I20" s="13">
        <f>'3A'!I20/'2'!I20*1000</f>
        <v>78783.357848287473</v>
      </c>
      <c r="J20" s="13">
        <f>'3A'!J20/'2'!J20*1000</f>
        <v>99988.432620011561</v>
      </c>
      <c r="K20" s="13">
        <f>'3A'!K20/'2'!K20*1000</f>
        <v>74340.623592412798</v>
      </c>
      <c r="L20" s="15">
        <f>'3A'!O20/'2'!L20*1000</f>
        <v>79014.231081089703</v>
      </c>
      <c r="M20" s="13"/>
      <c r="N20" s="320"/>
      <c r="O20" s="114"/>
      <c r="P20" s="102"/>
      <c r="Q20" s="113"/>
      <c r="R20" s="113"/>
      <c r="S20" s="100"/>
      <c r="T20" s="100"/>
      <c r="U20" s="100"/>
      <c r="V20" s="30"/>
      <c r="W20" s="30"/>
    </row>
    <row r="21" spans="1:23">
      <c r="A21" s="86">
        <v>2004</v>
      </c>
      <c r="B21" s="13">
        <f>'3A'!B21/'2'!B21*1000</f>
        <v>92232.645403377115</v>
      </c>
      <c r="C21" s="13">
        <f>'3A'!C21/'2'!C21*1000</f>
        <v>60420.420420420429</v>
      </c>
      <c r="D21" s="13">
        <f>'3A'!D21/'2'!D21*1000</f>
        <v>70181.118406158028</v>
      </c>
      <c r="E21" s="13">
        <f>'3A'!E21/'2'!E21*1000</f>
        <v>69278.942832519388</v>
      </c>
      <c r="F21" s="13">
        <f>'3A'!F21/'2'!F21*1000</f>
        <v>73875.890962511563</v>
      </c>
      <c r="G21" s="13">
        <f>'3A'!G21/'2'!G21*1000</f>
        <v>83974.945758041271</v>
      </c>
      <c r="H21" s="13">
        <f>'3A'!H21/'2'!H21*1000</f>
        <v>70902.899056933282</v>
      </c>
      <c r="I21" s="13">
        <f>'3A'!I21/'2'!I21*1000</f>
        <v>86731.971654856185</v>
      </c>
      <c r="J21" s="13">
        <f>'3A'!J21/'2'!J21*1000</f>
        <v>108943.54293441515</v>
      </c>
      <c r="K21" s="13">
        <f>'3A'!K21/'2'!K21*1000</f>
        <v>79433.022728393247</v>
      </c>
      <c r="L21" s="15">
        <f>'3A'!O21/'2'!L21*1000</f>
        <v>82772.111193458026</v>
      </c>
      <c r="M21" s="13"/>
      <c r="N21" s="320"/>
      <c r="O21" s="114"/>
      <c r="P21" s="102"/>
      <c r="Q21" s="113"/>
      <c r="R21" s="113"/>
      <c r="S21" s="100"/>
      <c r="T21" s="100"/>
      <c r="U21" s="100"/>
      <c r="V21" s="30"/>
      <c r="W21" s="30"/>
    </row>
    <row r="22" spans="1:23">
      <c r="A22" s="86">
        <v>2005</v>
      </c>
      <c r="B22" s="13">
        <f>'3A'!B22/'2'!B22*1000</f>
        <v>104795.1012717852</v>
      </c>
      <c r="C22" s="13">
        <f>'3A'!C22/'2'!C22*1000</f>
        <v>61255.539143279173</v>
      </c>
      <c r="D22" s="13">
        <f>'3A'!D22/'2'!D22*1000</f>
        <v>73168.966297217819</v>
      </c>
      <c r="E22" s="13">
        <f>'3A'!E22/'2'!E22*1000</f>
        <v>72935.064935064933</v>
      </c>
      <c r="F22" s="13">
        <f>'3A'!F22/'2'!F22*1000</f>
        <v>75683.983268114956</v>
      </c>
      <c r="G22" s="13">
        <f>'3A'!G22/'2'!G22*1000</f>
        <v>86627.331139319853</v>
      </c>
      <c r="H22" s="13">
        <f>'3A'!H22/'2'!H22*1000</f>
        <v>73888.985255854292</v>
      </c>
      <c r="I22" s="13">
        <f>'3A'!I22/'2'!I22*1000</f>
        <v>93628.061436280623</v>
      </c>
      <c r="J22" s="13">
        <f>'3A'!J22/'2'!J22*1000</f>
        <v>123254.7791694133</v>
      </c>
      <c r="K22" s="13">
        <f>'3A'!K22/'2'!K22*1000</f>
        <v>83093.745513710106</v>
      </c>
      <c r="L22" s="15">
        <f>'3A'!O22/'2'!L22*1000</f>
        <v>87044.720211848893</v>
      </c>
      <c r="M22" s="13"/>
      <c r="N22" s="320"/>
      <c r="O22" s="114"/>
      <c r="P22" s="102"/>
      <c r="Q22" s="113"/>
      <c r="R22" s="113"/>
      <c r="S22" s="100"/>
      <c r="T22" s="100"/>
      <c r="U22" s="100"/>
      <c r="V22" s="30"/>
      <c r="W22" s="30"/>
    </row>
    <row r="23" spans="1:23">
      <c r="A23" s="86">
        <v>2006</v>
      </c>
      <c r="B23" s="13">
        <f>'3A'!B23/'2'!B23*1000</f>
        <v>123516.79104477611</v>
      </c>
      <c r="C23" s="13">
        <f>'3A'!C23/'2'!C23*1000</f>
        <v>64514.705882352944</v>
      </c>
      <c r="D23" s="13">
        <f>'3A'!D23/'2'!D23*1000</f>
        <v>74021.763772387203</v>
      </c>
      <c r="E23" s="13">
        <f>'3A'!E23/'2'!E23*1000</f>
        <v>75279.680365296808</v>
      </c>
      <c r="F23" s="13">
        <f>'3A'!F23/'2'!F23*1000</f>
        <v>77684.005236301455</v>
      </c>
      <c r="G23" s="13">
        <f>'3A'!G23/'2'!G23*1000</f>
        <v>89005.780884335822</v>
      </c>
      <c r="H23" s="13">
        <f>'3A'!H23/'2'!H23*1000</f>
        <v>79137.517146776401</v>
      </c>
      <c r="I23" s="13">
        <f>'3A'!I23/'2'!I23*1000</f>
        <v>94739.30753564155</v>
      </c>
      <c r="J23" s="13">
        <f>'3A'!J23/'2'!J23*1000</f>
        <v>127915.35886168656</v>
      </c>
      <c r="K23" s="13">
        <f>'3A'!K23/'2'!K23*1000</f>
        <v>87244.020926756348</v>
      </c>
      <c r="L23" s="15">
        <f>'3A'!O23/'2'!L23*1000</f>
        <v>90161.302116976018</v>
      </c>
      <c r="M23" s="13"/>
      <c r="N23" s="320"/>
      <c r="O23" s="114"/>
      <c r="P23" s="102"/>
      <c r="Q23" s="113"/>
      <c r="R23" s="113"/>
      <c r="S23" s="100"/>
      <c r="T23" s="100"/>
      <c r="U23" s="100"/>
      <c r="V23" s="30"/>
      <c r="W23" s="30"/>
    </row>
    <row r="24" spans="1:23">
      <c r="A24" s="86">
        <v>2007</v>
      </c>
      <c r="B24" s="13">
        <f>'3A'!B24/'2'!B24*1000</f>
        <v>136930.87557603687</v>
      </c>
      <c r="C24" s="13">
        <f>'3A'!C24/'2'!C24*1000</f>
        <v>67543.859649122809</v>
      </c>
      <c r="D24" s="13">
        <f>'3A'!D24/'2'!D24*1000</f>
        <v>75803.711155823839</v>
      </c>
      <c r="E24" s="13">
        <f>'3A'!E24/'2'!E24*1000</f>
        <v>77933.445190156592</v>
      </c>
      <c r="F24" s="13">
        <f>'3A'!F24/'2'!F24*1000</f>
        <v>79671.806626380509</v>
      </c>
      <c r="G24" s="13">
        <f>'3A'!G24/'2'!G24*1000</f>
        <v>91330.379650141331</v>
      </c>
      <c r="H24" s="13">
        <f>'3A'!H24/'2'!H24*1000</f>
        <v>83147.679324894518</v>
      </c>
      <c r="I24" s="13">
        <f>'3A'!I24/'2'!I24*1000</f>
        <v>103491.78055060409</v>
      </c>
      <c r="J24" s="13">
        <f>'3A'!J24/'2'!J24*1000</f>
        <v>130129.08086388749</v>
      </c>
      <c r="K24" s="13">
        <f>'3A'!K24/'2'!K24*1000</f>
        <v>89334.542157751581</v>
      </c>
      <c r="L24" s="15">
        <f>'3A'!O24/'2'!L24*1000</f>
        <v>92714.214309515883</v>
      </c>
      <c r="M24" s="13"/>
      <c r="N24" s="320"/>
      <c r="O24" s="114"/>
      <c r="P24" s="102"/>
      <c r="Q24" s="113"/>
      <c r="R24" s="113"/>
      <c r="S24" s="100"/>
      <c r="T24" s="100"/>
      <c r="U24" s="100"/>
      <c r="V24" s="30"/>
      <c r="W24" s="30"/>
    </row>
    <row r="25" spans="1:23">
      <c r="A25" s="86">
        <v>2008</v>
      </c>
      <c r="B25" s="13">
        <f>'3A'!B25/'2'!B25*1000</f>
        <v>142170.96336499322</v>
      </c>
      <c r="C25" s="13">
        <f>'3A'!C25/'2'!C25*1000</f>
        <v>69086.956521739121</v>
      </c>
      <c r="D25" s="13">
        <f>'3A'!D25/'2'!D25*1000</f>
        <v>78518.928492362189</v>
      </c>
      <c r="E25" s="13">
        <f>'3A'!E25/'2'!E25*1000</f>
        <v>78796.784031050731</v>
      </c>
      <c r="F25" s="13">
        <f>'3A'!F25/'2'!F25*1000</f>
        <v>80767.249594354449</v>
      </c>
      <c r="G25" s="13">
        <f>'3A'!G25/'2'!G25*1000</f>
        <v>91415.215648306432</v>
      </c>
      <c r="H25" s="13">
        <f>'3A'!H25/'2'!H25*1000</f>
        <v>86303.191489361692</v>
      </c>
      <c r="I25" s="13">
        <f>'3A'!I25/'2'!I25*1000</f>
        <v>130811.59420289856</v>
      </c>
      <c r="J25" s="13">
        <f>'3A'!J25/'2'!J25*1000</f>
        <v>143690.53994839085</v>
      </c>
      <c r="K25" s="13">
        <f>'3A'!K25/'2'!K25*1000</f>
        <v>90972.389491056689</v>
      </c>
      <c r="L25" s="15">
        <f>'3A'!O25/'2'!L25*1000</f>
        <v>95822.418858340054</v>
      </c>
      <c r="M25" s="13"/>
      <c r="N25" s="320"/>
      <c r="O25" s="114"/>
      <c r="P25" s="102"/>
      <c r="Q25" s="113"/>
      <c r="R25" s="113"/>
      <c r="S25" s="100"/>
      <c r="T25" s="100"/>
      <c r="U25" s="100"/>
      <c r="V25" s="30"/>
      <c r="W25" s="30"/>
    </row>
    <row r="26" spans="1:23">
      <c r="A26" s="86">
        <v>2009</v>
      </c>
      <c r="B26" s="13">
        <f>'3A'!B26/'2'!B26*1000</f>
        <v>116094.83960948397</v>
      </c>
      <c r="C26" s="13">
        <f>'3A'!C26/'2'!C26*1000</f>
        <v>72643.171806167404</v>
      </c>
      <c r="D26" s="13">
        <f>'3A'!D26/'2'!D26*1000</f>
        <v>78429.365962180193</v>
      </c>
      <c r="E26" s="13">
        <f>'3A'!E26/'2'!E26*1000</f>
        <v>80069.444444444438</v>
      </c>
      <c r="F26" s="13">
        <f>'3A'!F26/'2'!F26*1000</f>
        <v>81866.794665559646</v>
      </c>
      <c r="G26" s="13">
        <f>'3A'!G26/'2'!G26*1000</f>
        <v>92563.464797052555</v>
      </c>
      <c r="H26" s="13">
        <f>'3A'!H26/'2'!H26*1000</f>
        <v>84323.064113238972</v>
      </c>
      <c r="I26" s="13">
        <f>'3A'!I26/'2'!I26*1000</f>
        <v>114731.83720045646</v>
      </c>
      <c r="J26" s="13">
        <f>'3A'!J26/'2'!J26*1000</f>
        <v>121553.43154160712</v>
      </c>
      <c r="K26" s="13">
        <f>'3A'!K26/'2'!K26*1000</f>
        <v>89404.626123454538</v>
      </c>
      <c r="L26" s="15">
        <f>'3A'!O26/'2'!L26*1000</f>
        <v>92745.061886267271</v>
      </c>
      <c r="M26" s="13"/>
      <c r="N26" s="320"/>
      <c r="O26" s="114"/>
      <c r="P26" s="100"/>
      <c r="Q26" s="100"/>
      <c r="R26" s="100"/>
      <c r="S26" s="100"/>
      <c r="T26" s="100"/>
      <c r="U26" s="100"/>
      <c r="V26" s="30"/>
      <c r="W26" s="30"/>
    </row>
    <row r="27" spans="1:23">
      <c r="A27" s="86">
        <v>2010</v>
      </c>
      <c r="B27" s="13">
        <f>'3A'!B27/'2'!B27*1000</f>
        <v>130444.34470377018</v>
      </c>
      <c r="C27" s="13">
        <f>'3A'!C27/'2'!C27*1000</f>
        <v>74634.146341463405</v>
      </c>
      <c r="D27" s="13">
        <f>'3A'!D27/'2'!D27*1000</f>
        <v>82147.130511854644</v>
      </c>
      <c r="E27" s="13">
        <f>'3A'!E27/'2'!E27*1000</f>
        <v>84004.468025691138</v>
      </c>
      <c r="F27" s="13">
        <f>'3A'!F27/'2'!F27*1000</f>
        <v>83717.20968028644</v>
      </c>
      <c r="G27" s="13">
        <f>'3A'!G27/'2'!G27*1000</f>
        <v>96286.212487381083</v>
      </c>
      <c r="H27" s="13">
        <f>'3A'!H27/'2'!H27*1000</f>
        <v>86857.142857142855</v>
      </c>
      <c r="I27" s="13">
        <f>'3A'!I27/'2'!I27*1000</f>
        <v>119357.8154425612</v>
      </c>
      <c r="J27" s="13">
        <f>'3A'!J27/'2'!J27*1000</f>
        <v>133468.39946632404</v>
      </c>
      <c r="K27" s="13">
        <f>'3A'!K27/'2'!K27*1000</f>
        <v>92665.766981556459</v>
      </c>
      <c r="L27" s="15">
        <f>'3A'!O27/'2'!L27*1000</f>
        <v>97043.659409659056</v>
      </c>
      <c r="M27" s="13"/>
      <c r="N27" s="321"/>
      <c r="O27" s="115"/>
      <c r="P27" s="115"/>
      <c r="Q27" s="100"/>
      <c r="R27" s="100"/>
      <c r="S27" s="100"/>
      <c r="T27" s="100"/>
      <c r="U27" s="100"/>
      <c r="V27" s="30"/>
      <c r="W27" s="30"/>
    </row>
    <row r="28" spans="1:23">
      <c r="A28" s="86">
        <v>2011</v>
      </c>
      <c r="B28" s="13">
        <f>'3A'!B28/'2'!B28*1000</f>
        <v>144445.88184562311</v>
      </c>
      <c r="C28" s="13">
        <f>'3A'!C28/'2'!C28*1000</f>
        <v>75229.485396383869</v>
      </c>
      <c r="D28" s="13">
        <f>'3A'!D28/'2'!D28*1000</f>
        <v>84655.629139072844</v>
      </c>
      <c r="E28" s="13">
        <f>'3A'!E28/'2'!E28*1000</f>
        <v>88351.617440225047</v>
      </c>
      <c r="F28" s="13">
        <f>'3A'!F28/'2'!F28*1000</f>
        <v>86963.477210987025</v>
      </c>
      <c r="G28" s="13">
        <f>'3A'!G28/'2'!G28*1000</f>
        <v>98917.908206175664</v>
      </c>
      <c r="H28" s="13">
        <f>'3A'!H28/'2'!H28*1000</f>
        <v>91152.525747915628</v>
      </c>
      <c r="I28" s="13">
        <f>'3A'!I28/'2'!I28*1000</f>
        <v>139240.38820455395</v>
      </c>
      <c r="J28" s="13">
        <f>'3A'!J28/'2'!J28*1000</f>
        <v>142482.49583234105</v>
      </c>
      <c r="K28" s="13">
        <f>'3A'!K28/'2'!K28*1000</f>
        <v>97611.993895322725</v>
      </c>
      <c r="L28" s="15">
        <f>'3A'!O28/'2'!L28*1000</f>
        <v>101741.22568790374</v>
      </c>
      <c r="M28" s="13"/>
      <c r="N28" s="321"/>
      <c r="O28" s="115"/>
      <c r="P28" s="100"/>
      <c r="Q28" s="100"/>
      <c r="R28" s="100"/>
      <c r="S28" s="100"/>
      <c r="T28" s="100"/>
      <c r="U28" s="100"/>
      <c r="V28" s="30"/>
      <c r="W28" s="30"/>
    </row>
    <row r="29" spans="1:23">
      <c r="A29" s="86">
        <v>2012</v>
      </c>
      <c r="B29" s="13">
        <f>'3A'!B29/'2'!B29*1000</f>
        <v>134406.14617940199</v>
      </c>
      <c r="C29" s="13">
        <f>'3A'!C29/'2'!C29*1000</f>
        <v>75534.246575342462</v>
      </c>
      <c r="D29" s="13">
        <f>'3A'!D29/'2'!D29*1000</f>
        <v>83509.61538461539</v>
      </c>
      <c r="E29" s="13">
        <f>'3A'!E29/'2'!E29*1000</f>
        <v>89920.702350608888</v>
      </c>
      <c r="F29" s="13">
        <f>'3A'!F29/'2'!F29*1000</f>
        <v>89226.141441373969</v>
      </c>
      <c r="G29" s="13">
        <f>'3A'!G29/'2'!G29*1000</f>
        <v>101395.87622713573</v>
      </c>
      <c r="H29" s="13">
        <f>'3A'!H29/'2'!H29*1000</f>
        <v>95119.047619047618</v>
      </c>
      <c r="I29" s="13">
        <f>'3A'!I29/'2'!I29*1000</f>
        <v>143823.85120350111</v>
      </c>
      <c r="J29" s="13">
        <f>'3A'!J29/'2'!J29*1000</f>
        <v>145363.8665132336</v>
      </c>
      <c r="K29" s="13">
        <f>'3A'!K29/'2'!K29*1000</f>
        <v>98371.270718232045</v>
      </c>
      <c r="L29" s="15">
        <f>'3A'!O29/'2'!L29*1000</f>
        <v>104068.60981168287</v>
      </c>
      <c r="M29" s="13"/>
      <c r="N29" s="321"/>
      <c r="O29" s="115"/>
      <c r="P29" s="100"/>
      <c r="Q29" s="100"/>
      <c r="R29" s="100"/>
      <c r="S29" s="100"/>
      <c r="T29" s="100"/>
      <c r="U29" s="100"/>
      <c r="V29" s="30"/>
      <c r="W29" s="30"/>
    </row>
    <row r="30" spans="1:23">
      <c r="A30" s="86">
        <v>2013</v>
      </c>
      <c r="B30" s="13">
        <f>'3A'!B30/'2'!B30*1000</f>
        <v>147639.06056860322</v>
      </c>
      <c r="C30" s="13">
        <f>'3A'!C30/'2'!C30*1000</f>
        <v>78110.66126855601</v>
      </c>
      <c r="D30" s="13">
        <f>'3A'!D30/'2'!D30*1000</f>
        <v>86489.173663278838</v>
      </c>
      <c r="E30" s="13">
        <f>'3A'!E30/'2'!E30*1000</f>
        <v>89985.895627644568</v>
      </c>
      <c r="F30" s="13">
        <f>'3A'!F30/'2'!F30*1000</f>
        <v>89353.329393223001</v>
      </c>
      <c r="G30" s="13">
        <f>'3A'!G30/'2'!G30*1000</f>
        <v>101958.70094087992</v>
      </c>
      <c r="H30" s="13">
        <f>'3A'!H30/'2'!H30*1000</f>
        <v>97991.371045062318</v>
      </c>
      <c r="I30" s="13">
        <f>'3A'!I30/'2'!I30*1000</f>
        <v>147217.40668671502</v>
      </c>
      <c r="J30" s="13">
        <f>'3A'!J30/'2'!J30*1000</f>
        <v>151902.79399874224</v>
      </c>
      <c r="K30" s="13">
        <f>'3A'!K30/'2'!K30*1000</f>
        <v>101379.32556497175</v>
      </c>
      <c r="L30" s="15">
        <f>'3A'!O30/'2'!L30*1000</f>
        <v>106273.85625338386</v>
      </c>
      <c r="M30" s="13"/>
      <c r="N30" s="13"/>
      <c r="O30" s="13"/>
      <c r="P30" s="13"/>
      <c r="Q30" s="13"/>
      <c r="R30" s="13"/>
      <c r="S30" s="38"/>
      <c r="T30" s="30"/>
      <c r="U30" s="30"/>
      <c r="V30" s="30"/>
      <c r="W30" s="30"/>
    </row>
    <row r="31" spans="1:23">
      <c r="A31" s="737">
        <v>2014</v>
      </c>
      <c r="B31" s="13">
        <f>'3A'!B31/'2'!B31*1000</f>
        <v>145874.12208657234</v>
      </c>
      <c r="C31" s="13">
        <f>'3A'!C31/'2'!C31*1000</f>
        <v>79215.882578325327</v>
      </c>
      <c r="D31" s="13">
        <f>'3A'!D31/'2'!D31*1000</f>
        <v>89198.302187992391</v>
      </c>
      <c r="E31" s="13">
        <f>'3A'!E31/'2'!E31*1000</f>
        <v>92243.830694664415</v>
      </c>
      <c r="F31" s="13">
        <f>'3A'!F31/'2'!F31*1000</f>
        <v>92023.562099616815</v>
      </c>
      <c r="G31" s="13">
        <f>'3A'!G31/'2'!G31*1000</f>
        <v>104041.44150896509</v>
      </c>
      <c r="H31" s="13">
        <f>'3A'!H31/'2'!H31*1000</f>
        <v>101195.23410800361</v>
      </c>
      <c r="I31" s="13">
        <f>'3A'!I31/'2'!I31*1000</f>
        <v>151919.81287402817</v>
      </c>
      <c r="J31" s="13">
        <f>'3A'!J31/'2'!J31*1000</f>
        <v>152773.9823247286</v>
      </c>
      <c r="K31" s="13">
        <f>'3A'!K31/'2'!K31*1000</f>
        <v>103234.30080594223</v>
      </c>
      <c r="L31" s="739">
        <f>'3A'!O31/'2'!L31*1000</f>
        <v>108866.0111550782</v>
      </c>
      <c r="M31" s="13"/>
      <c r="N31" s="13"/>
      <c r="O31" s="13"/>
      <c r="P31" s="13"/>
      <c r="Q31" s="13"/>
      <c r="R31" s="13"/>
      <c r="S31" s="38"/>
      <c r="T31" s="30"/>
      <c r="U31" s="30"/>
      <c r="V31" s="30"/>
      <c r="W31" s="30"/>
    </row>
    <row r="32" spans="1:23">
      <c r="A32" s="797" t="s">
        <v>323</v>
      </c>
      <c r="B32" s="798"/>
      <c r="C32" s="798"/>
      <c r="D32" s="798"/>
      <c r="E32" s="798"/>
      <c r="F32" s="798"/>
      <c r="G32" s="798"/>
      <c r="H32" s="798"/>
      <c r="I32" s="798"/>
      <c r="J32" s="798"/>
      <c r="K32" s="798"/>
      <c r="L32" s="799"/>
      <c r="M32" s="13"/>
      <c r="N32" s="13"/>
      <c r="O32" s="13"/>
      <c r="P32" s="13"/>
      <c r="Q32" s="13"/>
      <c r="R32" s="13"/>
      <c r="S32" s="30"/>
      <c r="T32" s="30"/>
      <c r="U32" s="30"/>
      <c r="V32" s="30"/>
      <c r="W32" s="30"/>
    </row>
    <row r="33" spans="1:23">
      <c r="A33" s="161" t="s">
        <v>321</v>
      </c>
      <c r="B33" s="238">
        <f>IFERROR((POWER(B13/B4,1/($A13-$A4))-1)*100, "n.a.")</f>
        <v>3.4232494651386114</v>
      </c>
      <c r="C33" s="238">
        <f t="shared" ref="C33:L33" si="0">IFERROR((POWER(C13/C4,1/($A13-$A4))-1)*100, "n.a.")</f>
        <v>4.3789878518705416</v>
      </c>
      <c r="D33" s="325">
        <f t="shared" si="0"/>
        <v>2.8290158033059232</v>
      </c>
      <c r="E33" s="238">
        <f t="shared" si="0"/>
        <v>3.0070118495103326</v>
      </c>
      <c r="F33" s="238">
        <f t="shared" si="0"/>
        <v>3.4433144159514928</v>
      </c>
      <c r="G33" s="325">
        <f t="shared" si="0"/>
        <v>3.7955286718865278</v>
      </c>
      <c r="H33" s="38">
        <f t="shared" si="0"/>
        <v>3.5437074084835984</v>
      </c>
      <c r="I33" s="38">
        <f t="shared" si="0"/>
        <v>5.5016472933232974</v>
      </c>
      <c r="J33" s="38">
        <f t="shared" si="0"/>
        <v>3.7816837898781541</v>
      </c>
      <c r="K33" s="38">
        <f t="shared" si="0"/>
        <v>3.1752118167564847</v>
      </c>
      <c r="L33" s="40">
        <f t="shared" si="0"/>
        <v>3.6541526402293911</v>
      </c>
      <c r="M33" s="38"/>
      <c r="N33" s="38"/>
      <c r="O33" s="38"/>
      <c r="P33" s="38"/>
      <c r="Q33" s="38"/>
      <c r="R33" s="38"/>
      <c r="S33" s="30"/>
      <c r="T33" s="30"/>
      <c r="U33" s="30"/>
      <c r="V33" s="30"/>
      <c r="W33" s="30"/>
    </row>
    <row r="34" spans="1:23">
      <c r="A34" s="161" t="s">
        <v>120</v>
      </c>
      <c r="B34" s="238">
        <f>IFERROR((POWER(B23/B4,1/($A23-$A4))-1)*100, "n.a.")</f>
        <v>5.9023709122975943</v>
      </c>
      <c r="C34" s="238">
        <f t="shared" ref="C34:L34" si="1">IFERROR((POWER(C23/C4,1/($A23-$A4))-1)*100, "n.a.")</f>
        <v>3.5888555658206256</v>
      </c>
      <c r="D34" s="325">
        <f t="shared" si="1"/>
        <v>3.0661256708831131</v>
      </c>
      <c r="E34" s="238">
        <f t="shared" si="1"/>
        <v>3.0142306137916242</v>
      </c>
      <c r="F34" s="238">
        <f t="shared" si="1"/>
        <v>3.1090271637428391</v>
      </c>
      <c r="G34" s="325">
        <f t="shared" si="1"/>
        <v>3.3202578813870787</v>
      </c>
      <c r="H34" s="38">
        <f t="shared" si="1"/>
        <v>3.5357387415872799</v>
      </c>
      <c r="I34" s="38">
        <f t="shared" si="1"/>
        <v>4.6737988223290117</v>
      </c>
      <c r="J34" s="38">
        <f t="shared" si="1"/>
        <v>4.9482220507994334</v>
      </c>
      <c r="K34" s="38">
        <f t="shared" si="1"/>
        <v>3.3971434986233007</v>
      </c>
      <c r="L34" s="40">
        <f t="shared" si="1"/>
        <v>3.616253003863501</v>
      </c>
      <c r="M34" s="38"/>
      <c r="N34" s="38"/>
      <c r="O34" s="38"/>
      <c r="P34" s="38"/>
      <c r="Q34" s="38"/>
      <c r="R34" s="38"/>
      <c r="S34" s="30"/>
      <c r="T34" s="30"/>
      <c r="U34" s="30"/>
      <c r="V34" s="30"/>
      <c r="W34" s="30"/>
    </row>
    <row r="35" spans="1:23">
      <c r="A35" s="239" t="s">
        <v>322</v>
      </c>
      <c r="B35" s="238">
        <f>IFERROR((POWER(B23/B14,1/($A23-$A14))-1)*100, "n.a.")</f>
        <v>9.0864448509091709</v>
      </c>
      <c r="C35" s="238">
        <f t="shared" ref="C35:L35" si="2">IFERROR((POWER(C23/C14,1/($A23-$A14))-1)*100, "n.a.")</f>
        <v>3.2336341464540563</v>
      </c>
      <c r="D35" s="238">
        <f t="shared" si="2"/>
        <v>3.3316212691055558</v>
      </c>
      <c r="E35" s="238">
        <f t="shared" si="2"/>
        <v>3.3933848228507646</v>
      </c>
      <c r="F35" s="238">
        <f t="shared" si="2"/>
        <v>2.7538239385963115</v>
      </c>
      <c r="G35" s="238">
        <f t="shared" si="2"/>
        <v>2.8055574949063855</v>
      </c>
      <c r="H35" s="38">
        <f t="shared" si="2"/>
        <v>3.6687658896305209</v>
      </c>
      <c r="I35" s="38">
        <f t="shared" si="2"/>
        <v>4.6027602492662245</v>
      </c>
      <c r="J35" s="38">
        <f t="shared" si="2"/>
        <v>6.1485432712157673</v>
      </c>
      <c r="K35" s="38">
        <f t="shared" si="2"/>
        <v>3.7277321113998507</v>
      </c>
      <c r="L35" s="40">
        <f t="shared" si="2"/>
        <v>3.621500823333812</v>
      </c>
      <c r="M35" s="38"/>
      <c r="N35" s="38"/>
      <c r="O35" s="38"/>
      <c r="P35" s="38"/>
      <c r="Q35" s="38"/>
      <c r="R35" s="38"/>
      <c r="S35" s="30"/>
      <c r="T35" s="30"/>
      <c r="U35" s="30"/>
      <c r="V35" s="30"/>
      <c r="W35" s="30"/>
    </row>
    <row r="36" spans="1:23">
      <c r="A36" s="239" t="s">
        <v>371</v>
      </c>
      <c r="B36" s="238">
        <f t="shared" ref="B36:L36" si="3">IFERROR((POWER(B31/B24,1/($A31-$A24))-1)*100, "n.a.")</f>
        <v>0.90792300893784983</v>
      </c>
      <c r="C36" s="238">
        <f t="shared" si="3"/>
        <v>2.3032626633529674</v>
      </c>
      <c r="D36" s="238">
        <f t="shared" si="3"/>
        <v>2.3517234644369944</v>
      </c>
      <c r="E36" s="238">
        <f t="shared" si="3"/>
        <v>2.4375221773792699</v>
      </c>
      <c r="F36" s="238">
        <f t="shared" si="3"/>
        <v>2.0803272292414521</v>
      </c>
      <c r="G36" s="238">
        <f t="shared" si="3"/>
        <v>1.8789458291729177</v>
      </c>
      <c r="H36" s="238">
        <f t="shared" si="3"/>
        <v>2.8459353811220334</v>
      </c>
      <c r="I36" s="238">
        <f t="shared" si="3"/>
        <v>5.6368660109553659</v>
      </c>
      <c r="J36" s="238">
        <f t="shared" si="3"/>
        <v>2.3183614747280146</v>
      </c>
      <c r="K36" s="238">
        <f t="shared" si="3"/>
        <v>2.0873866498724025</v>
      </c>
      <c r="L36" s="211">
        <f t="shared" si="3"/>
        <v>2.3207494843243692</v>
      </c>
      <c r="M36" s="38"/>
      <c r="N36" s="38"/>
      <c r="O36" s="38"/>
      <c r="P36" s="38"/>
      <c r="Q36" s="38"/>
      <c r="R36" s="38"/>
    </row>
    <row r="37" spans="1:23">
      <c r="A37" s="240" t="s">
        <v>372</v>
      </c>
      <c r="B37" s="212">
        <f t="shared" ref="B37:L37" si="4">IFERROR((POWER(B31/B4,1/($A31-$A4))-1)*100, "n.a.")</f>
        <v>4.7616260980674729</v>
      </c>
      <c r="C37" s="212">
        <f t="shared" si="4"/>
        <v>3.2946486100992045</v>
      </c>
      <c r="D37" s="212">
        <f t="shared" si="4"/>
        <v>2.8560016847136271</v>
      </c>
      <c r="E37" s="212">
        <f t="shared" si="4"/>
        <v>2.8832551359597058</v>
      </c>
      <c r="F37" s="212">
        <f t="shared" si="4"/>
        <v>2.8209587669673075</v>
      </c>
      <c r="G37" s="212">
        <f t="shared" si="4"/>
        <v>2.9184052153574003</v>
      </c>
      <c r="H37" s="212">
        <f t="shared" si="4"/>
        <v>3.4126858726111431</v>
      </c>
      <c r="I37" s="212">
        <f t="shared" si="4"/>
        <v>5.088640960541535</v>
      </c>
      <c r="J37" s="212">
        <f t="shared" si="4"/>
        <v>4.1398121670250809</v>
      </c>
      <c r="K37" s="212">
        <f t="shared" si="4"/>
        <v>3.0188481612693829</v>
      </c>
      <c r="L37" s="213">
        <f t="shared" si="4"/>
        <v>3.2497383688140369</v>
      </c>
      <c r="M37" s="38"/>
      <c r="N37" s="38"/>
      <c r="O37" s="38"/>
      <c r="P37" s="38"/>
      <c r="Q37" s="38"/>
      <c r="R37" s="38"/>
      <c r="S37" s="38"/>
    </row>
    <row r="38" spans="1:23">
      <c r="M38" s="38"/>
      <c r="N38" s="38"/>
      <c r="O38" s="38"/>
      <c r="P38" s="38"/>
      <c r="Q38" s="38"/>
      <c r="R38" s="38"/>
      <c r="S38" s="38"/>
    </row>
    <row r="39" spans="1:23" s="30" customFormat="1">
      <c r="A39" s="67" t="s">
        <v>381</v>
      </c>
    </row>
  </sheetData>
  <mergeCells count="1">
    <mergeCell ref="A32:L32"/>
  </mergeCells>
  <phoneticPr fontId="4" type="noConversion"/>
  <pageMargins left="0.75" right="0.75" top="1" bottom="1" header="0.5" footer="0.5"/>
  <pageSetup scale="93" orientation="landscape"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sheetPr enableFormatConditionsCalculation="0">
    <pageSetUpPr fitToPage="1"/>
  </sheetPr>
  <dimension ref="A1:M39"/>
  <sheetViews>
    <sheetView zoomScaleSheetLayoutView="100" zoomScalePageLayoutView="85" workbookViewId="0">
      <pane xSplit="1" ySplit="3" topLeftCell="B10" activePane="bottomRight" state="frozen"/>
      <selection pane="topRight" activeCell="B1" sqref="B1"/>
      <selection pane="bottomLeft" activeCell="A4" sqref="A4"/>
      <selection pane="bottomRight" activeCell="B39" sqref="B39"/>
    </sheetView>
  </sheetViews>
  <sheetFormatPr defaultColWidth="8.83203125" defaultRowHeight="12.75"/>
  <cols>
    <col min="1" max="1" width="12.1640625" style="121" customWidth="1"/>
    <col min="2" max="16384" width="8.83203125" style="121"/>
  </cols>
  <sheetData>
    <row r="1" spans="1:12" ht="14.25">
      <c r="A1" s="191" t="s">
        <v>425</v>
      </c>
    </row>
    <row r="3" spans="1:12">
      <c r="A3" s="153"/>
      <c r="B3" s="142" t="s">
        <v>299</v>
      </c>
      <c r="C3" s="142" t="s">
        <v>298</v>
      </c>
      <c r="D3" s="142" t="s">
        <v>2</v>
      </c>
      <c r="E3" s="142" t="s">
        <v>3</v>
      </c>
      <c r="F3" s="142" t="s">
        <v>293</v>
      </c>
      <c r="G3" s="142" t="s">
        <v>294</v>
      </c>
      <c r="H3" s="142" t="s">
        <v>295</v>
      </c>
      <c r="I3" s="142" t="s">
        <v>296</v>
      </c>
      <c r="J3" s="142" t="s">
        <v>297</v>
      </c>
      <c r="K3" s="142" t="s">
        <v>9</v>
      </c>
      <c r="L3" s="140" t="s">
        <v>11</v>
      </c>
    </row>
    <row r="4" spans="1:12">
      <c r="A4" s="247">
        <v>1987</v>
      </c>
      <c r="B4" s="292">
        <f>'4D'!B4/'4D'!$L4*100</f>
        <v>90.495633959393658</v>
      </c>
      <c r="C4" s="293">
        <f>'4D'!C4/'4D'!$L4*100</f>
        <v>71.915194661285113</v>
      </c>
      <c r="D4" s="293">
        <f>'4D'!D4/'4D'!$L4*100</f>
        <v>90.837666002393561</v>
      </c>
      <c r="E4" s="293">
        <f>'4D'!E4/'4D'!$L4*100</f>
        <v>93.269603331454761</v>
      </c>
      <c r="F4" s="293">
        <f>'4D'!F4/'4D'!$L4*100</f>
        <v>94.581047000244297</v>
      </c>
      <c r="G4" s="293">
        <f>'4D'!G4/'4D'!$L4*100</f>
        <v>104.23262418604216</v>
      </c>
      <c r="H4" s="293">
        <f>'4D'!H4/'4D'!$L4*100</f>
        <v>89.07925585133539</v>
      </c>
      <c r="I4" s="293">
        <f>'4D'!I4/'4D'!$L4*100</f>
        <v>86.639927375035882</v>
      </c>
      <c r="J4" s="293">
        <f>'4D'!J4/'4D'!$L4*100</f>
        <v>111.30269341601166</v>
      </c>
      <c r="K4" s="293">
        <f>'4D'!K4/'4D'!$L4*100</f>
        <v>100.73560555996168</v>
      </c>
      <c r="L4" s="186">
        <f>'4D'!L4/'4D'!$L4*100</f>
        <v>100</v>
      </c>
    </row>
    <row r="5" spans="1:12">
      <c r="A5" s="247">
        <v>1988</v>
      </c>
      <c r="B5" s="294">
        <f>'4D'!B5/'4D'!$L5*100</f>
        <v>88.009549298716564</v>
      </c>
      <c r="C5" s="295">
        <f>'4D'!C5/'4D'!$L5*100</f>
        <v>72.989077869488298</v>
      </c>
      <c r="D5" s="295">
        <f>'4D'!D5/'4D'!$L5*100</f>
        <v>86.855703013186513</v>
      </c>
      <c r="E5" s="295">
        <f>'4D'!E5/'4D'!$L5*100</f>
        <v>90.394520169716358</v>
      </c>
      <c r="F5" s="295">
        <f>'4D'!F5/'4D'!$L5*100</f>
        <v>95.529837816033307</v>
      </c>
      <c r="G5" s="295">
        <f>'4D'!G5/'4D'!$L5*100</f>
        <v>104.71805599541932</v>
      </c>
      <c r="H5" s="295">
        <f>'4D'!H5/'4D'!$L5*100</f>
        <v>90.176827339662907</v>
      </c>
      <c r="I5" s="295">
        <f>'4D'!I5/'4D'!$L5*100</f>
        <v>84.160698917963188</v>
      </c>
      <c r="J5" s="295">
        <f>'4D'!J5/'4D'!$L5*100</f>
        <v>108.52999286813312</v>
      </c>
      <c r="K5" s="295">
        <f>'4D'!K5/'4D'!$L5*100</f>
        <v>101.29899484107257</v>
      </c>
      <c r="L5" s="174">
        <f>'4D'!L5/'4D'!$L5*100</f>
        <v>100</v>
      </c>
    </row>
    <row r="6" spans="1:12">
      <c r="A6" s="247">
        <v>1989</v>
      </c>
      <c r="B6" s="294">
        <f>'4D'!B6/'4D'!$L6*100</f>
        <v>86.252407516503993</v>
      </c>
      <c r="C6" s="295">
        <f>'4D'!C6/'4D'!$L6*100</f>
        <v>74.405042721551681</v>
      </c>
      <c r="D6" s="295">
        <f>'4D'!D6/'4D'!$L6*100</f>
        <v>86.679233611544717</v>
      </c>
      <c r="E6" s="295">
        <f>'4D'!E6/'4D'!$L6*100</f>
        <v>88.774651533806434</v>
      </c>
      <c r="F6" s="295">
        <f>'4D'!F6/'4D'!$L6*100</f>
        <v>94.296659225234691</v>
      </c>
      <c r="G6" s="295">
        <f>'4D'!G6/'4D'!$L6*100</f>
        <v>106.09360750621377</v>
      </c>
      <c r="H6" s="295">
        <f>'4D'!H6/'4D'!$L6*100</f>
        <v>90.353705378416493</v>
      </c>
      <c r="I6" s="295">
        <f>'4D'!I6/'4D'!$L6*100</f>
        <v>86.036534800753628</v>
      </c>
      <c r="J6" s="295">
        <f>'4D'!J6/'4D'!$L6*100</f>
        <v>106.82279265762908</v>
      </c>
      <c r="K6" s="295">
        <f>'4D'!K6/'4D'!$L6*100</f>
        <v>100.14212804690672</v>
      </c>
      <c r="L6" s="174">
        <f>'4D'!L6/'4D'!$L6*100</f>
        <v>100</v>
      </c>
    </row>
    <row r="7" spans="1:12">
      <c r="A7" s="247">
        <v>1990</v>
      </c>
      <c r="B7" s="294">
        <f>'4D'!B7/'4D'!$L7*100</f>
        <v>85.822092440566138</v>
      </c>
      <c r="C7" s="295">
        <f>'4D'!C7/'4D'!$L7*100</f>
        <v>75.771283807923368</v>
      </c>
      <c r="D7" s="295">
        <f>'4D'!D7/'4D'!$L7*100</f>
        <v>86.799296466417431</v>
      </c>
      <c r="E7" s="295">
        <f>'4D'!E7/'4D'!$L7*100</f>
        <v>87.480225784446517</v>
      </c>
      <c r="F7" s="295">
        <f>'4D'!F7/'4D'!$L7*100</f>
        <v>94.524744983734891</v>
      </c>
      <c r="G7" s="295">
        <f>'4D'!G7/'4D'!$L7*100</f>
        <v>104.90511446720798</v>
      </c>
      <c r="H7" s="295">
        <f>'4D'!H7/'4D'!$L7*100</f>
        <v>90.876216353574677</v>
      </c>
      <c r="I7" s="295">
        <f>'4D'!I7/'4D'!$L7*100</f>
        <v>89.983331772631388</v>
      </c>
      <c r="J7" s="295">
        <f>'4D'!J7/'4D'!$L7*100</f>
        <v>111.04808715874111</v>
      </c>
      <c r="K7" s="295">
        <f>'4D'!K7/'4D'!$L7*100</f>
        <v>98.965993067937745</v>
      </c>
      <c r="L7" s="174">
        <f>'4D'!L7/'4D'!$L7*100</f>
        <v>100</v>
      </c>
    </row>
    <row r="8" spans="1:12">
      <c r="A8" s="247">
        <v>1991</v>
      </c>
      <c r="B8" s="294">
        <f>'4D'!B8/'4D'!$L8*100</f>
        <v>88.110780873594535</v>
      </c>
      <c r="C8" s="295">
        <f>'4D'!C8/'4D'!$L8*100</f>
        <v>79.076331844657616</v>
      </c>
      <c r="D8" s="295">
        <f>'4D'!D8/'4D'!$L8*100</f>
        <v>88.782651993825752</v>
      </c>
      <c r="E8" s="295">
        <f>'4D'!E8/'4D'!$L8*100</f>
        <v>87.603818778479251</v>
      </c>
      <c r="F8" s="295">
        <f>'4D'!F8/'4D'!$L8*100</f>
        <v>94.826959279002992</v>
      </c>
      <c r="G8" s="295">
        <f>'4D'!G8/'4D'!$L8*100</f>
        <v>105.94862464905329</v>
      </c>
      <c r="H8" s="295">
        <f>'4D'!H8/'4D'!$L8*100</f>
        <v>89.088417077468463</v>
      </c>
      <c r="I8" s="295">
        <f>'4D'!I8/'4D'!$L8*100</f>
        <v>88.68451860813677</v>
      </c>
      <c r="J8" s="295">
        <f>'4D'!J8/'4D'!$L8*100</f>
        <v>107.24597873021047</v>
      </c>
      <c r="K8" s="295">
        <f>'4D'!K8/'4D'!$L8*100</f>
        <v>98.28071872392681</v>
      </c>
      <c r="L8" s="174">
        <f>'4D'!L8/'4D'!$L8*100</f>
        <v>100</v>
      </c>
    </row>
    <row r="9" spans="1:12">
      <c r="A9" s="247">
        <v>1992</v>
      </c>
      <c r="B9" s="294">
        <f>'4D'!B9/'4D'!$L9*100</f>
        <v>89.423457522181451</v>
      </c>
      <c r="C9" s="295">
        <f>'4D'!C9/'4D'!$L9*100</f>
        <v>77.44847398503471</v>
      </c>
      <c r="D9" s="295">
        <f>'4D'!D9/'4D'!$L9*100</f>
        <v>91.023427341767842</v>
      </c>
      <c r="E9" s="295">
        <f>'4D'!E9/'4D'!$L9*100</f>
        <v>87.00802629813758</v>
      </c>
      <c r="F9" s="295">
        <f>'4D'!F9/'4D'!$L9*100</f>
        <v>95.155627858044937</v>
      </c>
      <c r="G9" s="295">
        <f>'4D'!G9/'4D'!$L9*100</f>
        <v>105.77827522865091</v>
      </c>
      <c r="H9" s="295">
        <f>'4D'!H9/'4D'!$L9*100</f>
        <v>89.180406785439587</v>
      </c>
      <c r="I9" s="295">
        <f>'4D'!I9/'4D'!$L9*100</f>
        <v>86.773582995238485</v>
      </c>
      <c r="J9" s="295">
        <f>'4D'!J9/'4D'!$L9*100</f>
        <v>106.60308410285124</v>
      </c>
      <c r="K9" s="295">
        <f>'4D'!K9/'4D'!$L9*100</f>
        <v>98.885290818179513</v>
      </c>
      <c r="L9" s="174">
        <f>'4D'!L9/'4D'!$L9*100</f>
        <v>100</v>
      </c>
    </row>
    <row r="10" spans="1:12">
      <c r="A10" s="247">
        <v>1993</v>
      </c>
      <c r="B10" s="294">
        <f>'4D'!B10/'4D'!$L10*100</f>
        <v>88.755668440238694</v>
      </c>
      <c r="C10" s="295">
        <f>'4D'!C10/'4D'!$L10*100</f>
        <v>79.321874702672829</v>
      </c>
      <c r="D10" s="295">
        <f>'4D'!D10/'4D'!$L10*100</f>
        <v>89.349530272007726</v>
      </c>
      <c r="E10" s="295">
        <f>'4D'!E10/'4D'!$L10*100</f>
        <v>87.006659877128513</v>
      </c>
      <c r="F10" s="295">
        <f>'4D'!F10/'4D'!$L10*100</f>
        <v>94.484442900275312</v>
      </c>
      <c r="G10" s="295">
        <f>'4D'!G10/'4D'!$L10*100</f>
        <v>105.26390820228578</v>
      </c>
      <c r="H10" s="295">
        <f>'4D'!H10/'4D'!$L10*100</f>
        <v>85.924864215837644</v>
      </c>
      <c r="I10" s="295">
        <f>'4D'!I10/'4D'!$L10*100</f>
        <v>89.362936274461674</v>
      </c>
      <c r="J10" s="295">
        <f>'4D'!J10/'4D'!$L10*100</f>
        <v>110.50740619317941</v>
      </c>
      <c r="K10" s="295">
        <f>'4D'!K10/'4D'!$L10*100</f>
        <v>99.497457392977566</v>
      </c>
      <c r="L10" s="174">
        <f>'4D'!L10/'4D'!$L10*100</f>
        <v>100</v>
      </c>
    </row>
    <row r="11" spans="1:12">
      <c r="A11" s="247">
        <v>1994</v>
      </c>
      <c r="B11" s="294">
        <f>'4D'!B11/'4D'!$L11*100</f>
        <v>89.809147816035861</v>
      </c>
      <c r="C11" s="295">
        <f>'4D'!C11/'4D'!$L11*100</f>
        <v>76.494085726359245</v>
      </c>
      <c r="D11" s="295">
        <f>'4D'!D11/'4D'!$L11*100</f>
        <v>86.316030694179503</v>
      </c>
      <c r="E11" s="295">
        <f>'4D'!E11/'4D'!$L11*100</f>
        <v>87.79198875685104</v>
      </c>
      <c r="F11" s="295">
        <f>'4D'!F11/'4D'!$L11*100</f>
        <v>93.781272522465144</v>
      </c>
      <c r="G11" s="295">
        <f>'4D'!G11/'4D'!$L11*100</f>
        <v>105.71518037192986</v>
      </c>
      <c r="H11" s="295">
        <f>'4D'!H11/'4D'!$L11*100</f>
        <v>86.710653939755773</v>
      </c>
      <c r="I11" s="295">
        <f>'4D'!I11/'4D'!$L11*100</f>
        <v>90.780603157910804</v>
      </c>
      <c r="J11" s="295">
        <f>'4D'!J11/'4D'!$L11*100</f>
        <v>112.50798494377472</v>
      </c>
      <c r="K11" s="295">
        <f>'4D'!K11/'4D'!$L11*100</f>
        <v>97.827107767790693</v>
      </c>
      <c r="L11" s="174">
        <f>'4D'!L11/'4D'!$L11*100</f>
        <v>100</v>
      </c>
    </row>
    <row r="12" spans="1:12">
      <c r="A12" s="247">
        <v>1995</v>
      </c>
      <c r="B12" s="294">
        <f>'4D'!B12/'4D'!$L12*100</f>
        <v>90.238770945523171</v>
      </c>
      <c r="C12" s="295">
        <f>'4D'!C12/'4D'!$L12*100</f>
        <v>76.099175914080547</v>
      </c>
      <c r="D12" s="295">
        <f>'4D'!D12/'4D'!$L12*100</f>
        <v>85.65577276422988</v>
      </c>
      <c r="E12" s="295">
        <f>'4D'!E12/'4D'!$L12*100</f>
        <v>88.687226966002669</v>
      </c>
      <c r="F12" s="295">
        <f>'4D'!F12/'4D'!$L12*100</f>
        <v>93.430402708276588</v>
      </c>
      <c r="G12" s="295">
        <f>'4D'!G12/'4D'!$L12*100</f>
        <v>106.23611181969275</v>
      </c>
      <c r="H12" s="295">
        <f>'4D'!H12/'4D'!$L12*100</f>
        <v>85.938080960116807</v>
      </c>
      <c r="I12" s="295">
        <f>'4D'!I12/'4D'!$L12*100</f>
        <v>94.253884430325101</v>
      </c>
      <c r="J12" s="295">
        <f>'4D'!J12/'4D'!$L12*100</f>
        <v>110.63738489198442</v>
      </c>
      <c r="K12" s="295">
        <f>'4D'!K12/'4D'!$L12*100</f>
        <v>97.533223361455583</v>
      </c>
      <c r="L12" s="174">
        <f>'4D'!L12/'4D'!$L12*100</f>
        <v>100</v>
      </c>
    </row>
    <row r="13" spans="1:12">
      <c r="A13" s="247">
        <v>1996</v>
      </c>
      <c r="B13" s="294">
        <f>'4D'!B13/'4D'!$L13*100</f>
        <v>88.69739903711006</v>
      </c>
      <c r="C13" s="295">
        <f>'4D'!C13/'4D'!$L13*100</f>
        <v>76.569893040166122</v>
      </c>
      <c r="D13" s="295">
        <f>'4D'!D13/'4D'!$L13*100</f>
        <v>84.533086753196969</v>
      </c>
      <c r="E13" s="295">
        <f>'4D'!E13/'4D'!$L13*100</f>
        <v>88.15782725505656</v>
      </c>
      <c r="F13" s="295">
        <f>'4D'!F13/'4D'!$L13*100</f>
        <v>92.863620503730743</v>
      </c>
      <c r="G13" s="295">
        <f>'4D'!G13/'4D'!$L13*100</f>
        <v>105.5191120995697</v>
      </c>
      <c r="H13" s="295">
        <f>'4D'!H13/'4D'!$L13*100</f>
        <v>88.228648716354428</v>
      </c>
      <c r="I13" s="295">
        <f>'4D'!I13/'4D'!$L13*100</f>
        <v>101.57127285826579</v>
      </c>
      <c r="J13" s="295">
        <f>'4D'!J13/'4D'!$L13*100</f>
        <v>112.54125033180091</v>
      </c>
      <c r="K13" s="295">
        <f>'4D'!K13/'4D'!$L13*100</f>
        <v>96.623101256769473</v>
      </c>
      <c r="L13" s="174">
        <f>'4D'!L13/'4D'!$L13*100</f>
        <v>100</v>
      </c>
    </row>
    <row r="14" spans="1:12">
      <c r="A14" s="247">
        <v>1997</v>
      </c>
      <c r="B14" s="294">
        <f>'4D'!B14/'4D'!$L14*100</f>
        <v>86.26162488333344</v>
      </c>
      <c r="C14" s="295">
        <f>'4D'!C14/'4D'!$L14*100</f>
        <v>74.011039672661923</v>
      </c>
      <c r="D14" s="295">
        <f>'4D'!D14/'4D'!$L14*100</f>
        <v>84.195516620970196</v>
      </c>
      <c r="E14" s="295">
        <f>'4D'!E14/'4D'!$L14*100</f>
        <v>85.16707189553594</v>
      </c>
      <c r="F14" s="295">
        <f>'4D'!F14/'4D'!$L14*100</f>
        <v>92.934806925179416</v>
      </c>
      <c r="G14" s="295">
        <f>'4D'!G14/'4D'!$L14*100</f>
        <v>105.99798527335631</v>
      </c>
      <c r="H14" s="295">
        <f>'4D'!H14/'4D'!$L14*100</f>
        <v>87.413758132704118</v>
      </c>
      <c r="I14" s="295">
        <f>'4D'!I14/'4D'!$L14*100</f>
        <v>96.531850426509692</v>
      </c>
      <c r="J14" s="295">
        <f>'4D'!J14/'4D'!$L14*100</f>
        <v>114.21550794743752</v>
      </c>
      <c r="K14" s="295">
        <f>'4D'!K14/'4D'!$L14*100</f>
        <v>95.876121689103158</v>
      </c>
      <c r="L14" s="174">
        <f>'4D'!L14/'4D'!$L14*100</f>
        <v>100</v>
      </c>
    </row>
    <row r="15" spans="1:12">
      <c r="A15" s="247">
        <v>1998</v>
      </c>
      <c r="B15" s="294">
        <f>'4D'!B15/'4D'!$L15*100</f>
        <v>88.266346634493985</v>
      </c>
      <c r="C15" s="295">
        <f>'4D'!C15/'4D'!$L15*100</f>
        <v>76.258298332109064</v>
      </c>
      <c r="D15" s="295">
        <f>'4D'!D15/'4D'!$L15*100</f>
        <v>84.035670020021357</v>
      </c>
      <c r="E15" s="295">
        <f>'4D'!E15/'4D'!$L15*100</f>
        <v>85.974684636454086</v>
      </c>
      <c r="F15" s="295">
        <f>'4D'!F15/'4D'!$L15*100</f>
        <v>92.922000148636897</v>
      </c>
      <c r="G15" s="295">
        <f>'4D'!G15/'4D'!$L15*100</f>
        <v>107.20776892138363</v>
      </c>
      <c r="H15" s="295">
        <f>'4D'!H15/'4D'!$L15*100</f>
        <v>88.775189270632126</v>
      </c>
      <c r="I15" s="295">
        <f>'4D'!I15/'4D'!$L15*100</f>
        <v>96.295484740651602</v>
      </c>
      <c r="J15" s="295">
        <f>'4D'!J15/'4D'!$L15*100</f>
        <v>108.93151452131069</v>
      </c>
      <c r="K15" s="295">
        <f>'4D'!K15/'4D'!$L15*100</f>
        <v>95.554073453403248</v>
      </c>
      <c r="L15" s="174">
        <f>'4D'!L15/'4D'!$L15*100</f>
        <v>100</v>
      </c>
    </row>
    <row r="16" spans="1:12">
      <c r="A16" s="247">
        <v>1999</v>
      </c>
      <c r="B16" s="294">
        <f>'4D'!B16/'4D'!$L16*100</f>
        <v>88.676100833181081</v>
      </c>
      <c r="C16" s="295">
        <f>'4D'!C16/'4D'!$L16*100</f>
        <v>76.358683028354505</v>
      </c>
      <c r="D16" s="295">
        <f>'4D'!D16/'4D'!$L16*100</f>
        <v>85.368312639123502</v>
      </c>
      <c r="E16" s="295">
        <f>'4D'!E16/'4D'!$L16*100</f>
        <v>86.555467480521131</v>
      </c>
      <c r="F16" s="295">
        <f>'4D'!F16/'4D'!$L16*100</f>
        <v>93.794943341857788</v>
      </c>
      <c r="G16" s="295">
        <f>'4D'!G16/'4D'!$L16*100</f>
        <v>106.60763977034708</v>
      </c>
      <c r="H16" s="295">
        <f>'4D'!H16/'4D'!$L16*100</f>
        <v>86.947953528027838</v>
      </c>
      <c r="I16" s="295">
        <f>'4D'!I16/'4D'!$L16*100</f>
        <v>96.082248051593638</v>
      </c>
      <c r="J16" s="295">
        <f>'4D'!J16/'4D'!$L16*100</f>
        <v>111.13468967869449</v>
      </c>
      <c r="K16" s="295">
        <f>'4D'!K16/'4D'!$L16*100</f>
        <v>93.89543090138875</v>
      </c>
      <c r="L16" s="174">
        <f>'4D'!L16/'4D'!$L16*100</f>
        <v>100</v>
      </c>
    </row>
    <row r="17" spans="1:13">
      <c r="A17" s="247">
        <v>2000</v>
      </c>
      <c r="B17" s="294">
        <f>'4D'!B17/'4D'!$L17*100</f>
        <v>96.412321635670466</v>
      </c>
      <c r="C17" s="295">
        <f>'4D'!C17/'4D'!$L17*100</f>
        <v>72.893683233971061</v>
      </c>
      <c r="D17" s="295">
        <f>'4D'!D17/'4D'!$L17*100</f>
        <v>83.955412668690997</v>
      </c>
      <c r="E17" s="295">
        <f>'4D'!E17/'4D'!$L17*100</f>
        <v>83.684656202176043</v>
      </c>
      <c r="F17" s="295">
        <f>'4D'!F17/'4D'!$L17*100</f>
        <v>91.527982823665127</v>
      </c>
      <c r="G17" s="295">
        <f>'4D'!G17/'4D'!$L17*100</f>
        <v>104.27485747614899</v>
      </c>
      <c r="H17" s="295">
        <f>'4D'!H17/'4D'!$L17*100</f>
        <v>84.813933025833848</v>
      </c>
      <c r="I17" s="295">
        <f>'4D'!I17/'4D'!$L17*100</f>
        <v>98.111367988998083</v>
      </c>
      <c r="J17" s="295">
        <f>'4D'!J17/'4D'!$L17*100</f>
        <v>124.9587360751397</v>
      </c>
      <c r="K17" s="295">
        <f>'4D'!K17/'4D'!$L17*100</f>
        <v>93.496169395278272</v>
      </c>
      <c r="L17" s="174">
        <f>'4D'!L17/'4D'!$L17*100</f>
        <v>100</v>
      </c>
    </row>
    <row r="18" spans="1:13">
      <c r="A18" s="247">
        <v>2001</v>
      </c>
      <c r="B18" s="294">
        <f>'4D'!B18/'4D'!$L18*100</f>
        <v>93.873241598366292</v>
      </c>
      <c r="C18" s="295">
        <f>'4D'!C18/'4D'!$L18*100</f>
        <v>71.699983915474988</v>
      </c>
      <c r="D18" s="295">
        <f>'4D'!D18/'4D'!$L18*100</f>
        <v>85.552971952955517</v>
      </c>
      <c r="E18" s="295">
        <f>'4D'!E18/'4D'!$L18*100</f>
        <v>84.747390473789537</v>
      </c>
      <c r="F18" s="295">
        <f>'4D'!F18/'4D'!$L18*100</f>
        <v>91.641286575122052</v>
      </c>
      <c r="G18" s="295">
        <f>'4D'!G18/'4D'!$L18*100</f>
        <v>103.99081375090822</v>
      </c>
      <c r="H18" s="295">
        <f>'4D'!H18/'4D'!$L18*100</f>
        <v>86.174913846644614</v>
      </c>
      <c r="I18" s="295">
        <f>'4D'!I18/'4D'!$L18*100</f>
        <v>97.443572823533202</v>
      </c>
      <c r="J18" s="295">
        <f>'4D'!J18/'4D'!$L18*100</f>
        <v>124.85095237621115</v>
      </c>
      <c r="K18" s="295">
        <f>'4D'!K18/'4D'!$L18*100</f>
        <v>93.578981511858132</v>
      </c>
      <c r="L18" s="174">
        <f>'4D'!L18/'4D'!$L18*100</f>
        <v>100</v>
      </c>
    </row>
    <row r="19" spans="1:13">
      <c r="A19" s="247">
        <v>2002</v>
      </c>
      <c r="B19" s="294">
        <f>'4D'!B19/'4D'!$L19*100</f>
        <v>105.33348378709763</v>
      </c>
      <c r="C19" s="295">
        <f>'4D'!C19/'4D'!$L19*100</f>
        <v>74.829139359417923</v>
      </c>
      <c r="D19" s="295">
        <f>'4D'!D19/'4D'!$L19*100</f>
        <v>86.401794034505741</v>
      </c>
      <c r="E19" s="295">
        <f>'4D'!E19/'4D'!$L19*100</f>
        <v>82.423502627120982</v>
      </c>
      <c r="F19" s="295">
        <f>'4D'!F19/'4D'!$L19*100</f>
        <v>90.927199068003674</v>
      </c>
      <c r="G19" s="295">
        <f>'4D'!G19/'4D'!$L19*100</f>
        <v>105.71034097069476</v>
      </c>
      <c r="H19" s="295">
        <f>'4D'!H19/'4D'!$L19*100</f>
        <v>86.081906738221576</v>
      </c>
      <c r="I19" s="295">
        <f>'4D'!I19/'4D'!$L19*100</f>
        <v>97.513781826424491</v>
      </c>
      <c r="J19" s="295">
        <f>'4D'!J19/'4D'!$L19*100</f>
        <v>118.76615238902914</v>
      </c>
      <c r="K19" s="295">
        <f>'4D'!K19/'4D'!$L19*100</f>
        <v>93.673529891635781</v>
      </c>
      <c r="L19" s="174">
        <f>'4D'!L19/'4D'!$L19*100</f>
        <v>100</v>
      </c>
    </row>
    <row r="20" spans="1:13">
      <c r="A20" s="247">
        <v>2003</v>
      </c>
      <c r="B20" s="294">
        <f>'4D'!B20/'4D'!$L20*100</f>
        <v>110.55784476953245</v>
      </c>
      <c r="C20" s="295">
        <f>'4D'!C20/'4D'!$L20*100</f>
        <v>73.312594403348655</v>
      </c>
      <c r="D20" s="295">
        <f>'4D'!D20/'4D'!$L20*100</f>
        <v>87.731864913344879</v>
      </c>
      <c r="E20" s="295">
        <f>'4D'!E20/'4D'!$L20*100</f>
        <v>84.247056850795389</v>
      </c>
      <c r="F20" s="295">
        <f>'4D'!F20/'4D'!$L20*100</f>
        <v>90.519952167213802</v>
      </c>
      <c r="G20" s="295">
        <f>'4D'!G20/'4D'!$L20*100</f>
        <v>102.96664508756092</v>
      </c>
      <c r="H20" s="295">
        <f>'4D'!H20/'4D'!$L20*100</f>
        <v>85.305334248525355</v>
      </c>
      <c r="I20" s="295">
        <f>'4D'!I20/'4D'!$L20*100</f>
        <v>99.707808037054363</v>
      </c>
      <c r="J20" s="295">
        <f>'4D'!J20/'4D'!$L20*100</f>
        <v>126.54484040652972</v>
      </c>
      <c r="K20" s="295">
        <f>'4D'!K20/'4D'!$L20*100</f>
        <v>94.085106664038108</v>
      </c>
      <c r="L20" s="174">
        <f>'4D'!L20/'4D'!$L20*100</f>
        <v>100</v>
      </c>
    </row>
    <row r="21" spans="1:13">
      <c r="A21" s="247">
        <v>2004</v>
      </c>
      <c r="B21" s="294">
        <f>'4D'!B21/'4D'!$L21*100</f>
        <v>111.42961569242517</v>
      </c>
      <c r="C21" s="295">
        <f>'4D'!C21/'4D'!$L21*100</f>
        <v>72.996108893735467</v>
      </c>
      <c r="D21" s="295">
        <f>'4D'!D21/'4D'!$L21*100</f>
        <v>84.788363368101287</v>
      </c>
      <c r="E21" s="295">
        <f>'4D'!E21/'4D'!$L21*100</f>
        <v>83.698412223167878</v>
      </c>
      <c r="F21" s="295">
        <f>'4D'!F21/'4D'!$L21*100</f>
        <v>89.252152563616633</v>
      </c>
      <c r="G21" s="295">
        <f>'4D'!G21/'4D'!$L21*100</f>
        <v>101.45318821429107</v>
      </c>
      <c r="H21" s="295">
        <f>'4D'!H21/'4D'!$L21*100</f>
        <v>85.660372841302092</v>
      </c>
      <c r="I21" s="295">
        <f>'4D'!I21/'4D'!$L21*100</f>
        <v>104.78405154139783</v>
      </c>
      <c r="J21" s="295">
        <f>'4D'!J21/'4D'!$L21*100</f>
        <v>131.61865918798213</v>
      </c>
      <c r="K21" s="295">
        <f>'4D'!K21/'4D'!$L21*100</f>
        <v>95.965925700190809</v>
      </c>
      <c r="L21" s="174">
        <f>'4D'!L21/'4D'!$L21*100</f>
        <v>100</v>
      </c>
    </row>
    <row r="22" spans="1:13">
      <c r="A22" s="247">
        <v>2005</v>
      </c>
      <c r="B22" s="294">
        <f>'4D'!B22/'4D'!$L22*100</f>
        <v>120.39225471313544</v>
      </c>
      <c r="C22" s="295">
        <f>'4D'!C22/'4D'!$L22*100</f>
        <v>70.372492431701573</v>
      </c>
      <c r="D22" s="295">
        <f>'4D'!D22/'4D'!$L22*100</f>
        <v>84.059051622131292</v>
      </c>
      <c r="E22" s="295">
        <f>'4D'!E22/'4D'!$L22*100</f>
        <v>83.790337607560843</v>
      </c>
      <c r="F22" s="295">
        <f>'4D'!F22/'4D'!$L22*100</f>
        <v>86.948390532953354</v>
      </c>
      <c r="G22" s="295">
        <f>'4D'!G22/'4D'!$L22*100</f>
        <v>99.520488926251701</v>
      </c>
      <c r="H22" s="295">
        <f>'4D'!H22/'4D'!$L22*100</f>
        <v>84.886234427572106</v>
      </c>
      <c r="I22" s="295">
        <f>'4D'!I22/'4D'!$L22*100</f>
        <v>107.56317121636928</v>
      </c>
      <c r="J22" s="295">
        <f>'4D'!J22/'4D'!$L22*100</f>
        <v>141.59937428650079</v>
      </c>
      <c r="K22" s="295">
        <f>'4D'!K22/'4D'!$L22*100</f>
        <v>95.46098294241979</v>
      </c>
      <c r="L22" s="174">
        <f>'4D'!L22/'4D'!$L22*100</f>
        <v>100</v>
      </c>
    </row>
    <row r="23" spans="1:13">
      <c r="A23" s="247">
        <v>2006</v>
      </c>
      <c r="B23" s="294">
        <f>'4D'!B23/'4D'!$L23*100</f>
        <v>136.99534960633599</v>
      </c>
      <c r="C23" s="295">
        <f>'4D'!C23/'4D'!$L23*100</f>
        <v>71.554762816813621</v>
      </c>
      <c r="D23" s="295">
        <f>'4D'!D23/'4D'!$L23*100</f>
        <v>82.099262138373689</v>
      </c>
      <c r="E23" s="295">
        <f>'4D'!E23/'4D'!$L23*100</f>
        <v>83.494446727963549</v>
      </c>
      <c r="F23" s="295">
        <f>'4D'!F23/'4D'!$L23*100</f>
        <v>86.161139438196656</v>
      </c>
      <c r="G23" s="295">
        <f>'4D'!G23/'4D'!$L23*100</f>
        <v>98.718384489233515</v>
      </c>
      <c r="H23" s="295">
        <f>'4D'!H23/'4D'!$L23*100</f>
        <v>87.773263349837976</v>
      </c>
      <c r="I23" s="295">
        <f>'4D'!I23/'4D'!$L23*100</f>
        <v>105.07757242982802</v>
      </c>
      <c r="J23" s="295">
        <f>'4D'!J23/'4D'!$L23*100</f>
        <v>141.87390361302471</v>
      </c>
      <c r="K23" s="295">
        <f>'4D'!K23/'4D'!$L23*100</f>
        <v>96.764375489570057</v>
      </c>
      <c r="L23" s="174">
        <f>'4D'!L23/'4D'!$L23*100</f>
        <v>100</v>
      </c>
    </row>
    <row r="24" spans="1:13">
      <c r="A24" s="311">
        <v>2007</v>
      </c>
      <c r="B24" s="294">
        <f>'4D'!B24/'4D'!$L24*100</f>
        <v>147.69135088489094</v>
      </c>
      <c r="C24" s="295">
        <f>'4D'!C24/'4D'!$L24*100</f>
        <v>72.851676684262571</v>
      </c>
      <c r="D24" s="295">
        <f>'4D'!D24/'4D'!$L24*100</f>
        <v>81.760614292390756</v>
      </c>
      <c r="E24" s="295">
        <f>'4D'!E24/'4D'!$L24*100</f>
        <v>84.057709781139522</v>
      </c>
      <c r="F24" s="295">
        <f>'4D'!F24/'4D'!$L24*100</f>
        <v>85.93267733511199</v>
      </c>
      <c r="G24" s="295">
        <f>'4D'!G24/'4D'!$L24*100</f>
        <v>98.507419094600991</v>
      </c>
      <c r="H24" s="295">
        <f>'4D'!H24/'4D'!$L24*100</f>
        <v>89.681695459679375</v>
      </c>
      <c r="I24" s="295">
        <f>'4D'!I24/'4D'!$L24*100</f>
        <v>111.62450258717453</v>
      </c>
      <c r="J24" s="295">
        <f>'4D'!J24/'4D'!$L24*100</f>
        <v>140.35504893507087</v>
      </c>
      <c r="K24" s="295">
        <f>'4D'!K24/'4D'!$L24*100</f>
        <v>96.354742175259503</v>
      </c>
      <c r="L24" s="174">
        <f>'4D'!L24/'4D'!$L24*100</f>
        <v>100</v>
      </c>
    </row>
    <row r="25" spans="1:13">
      <c r="A25" s="311">
        <v>2008</v>
      </c>
      <c r="B25" s="294">
        <f>'4D'!B25/'4D'!$L25*100</f>
        <v>148.36920739307672</v>
      </c>
      <c r="C25" s="295">
        <f>'4D'!C25/'4D'!$L25*100</f>
        <v>72.098948601865771</v>
      </c>
      <c r="D25" s="295">
        <f>'4D'!D25/'4D'!$L25*100</f>
        <v>81.942127351680995</v>
      </c>
      <c r="E25" s="295">
        <f>'4D'!E25/'4D'!$L25*100</f>
        <v>82.232096590611718</v>
      </c>
      <c r="F25" s="295">
        <f>'4D'!F25/'4D'!$L25*100</f>
        <v>84.288468770296276</v>
      </c>
      <c r="G25" s="295">
        <f>'4D'!G25/'4D'!$L25*100</f>
        <v>95.40065543894373</v>
      </c>
      <c r="H25" s="295">
        <f>'4D'!H25/'4D'!$L25*100</f>
        <v>90.065761768077252</v>
      </c>
      <c r="I25" s="295">
        <f>'4D'!I25/'4D'!$L25*100</f>
        <v>136.51460249222583</v>
      </c>
      <c r="J25" s="295">
        <f>'4D'!J25/'4D'!$L25*100</f>
        <v>149.95503313354789</v>
      </c>
      <c r="K25" s="295">
        <f>'4D'!K25/'4D'!$L25*100</f>
        <v>94.938523338203922</v>
      </c>
      <c r="L25" s="174">
        <f>'4D'!L25/'4D'!$L25*100</f>
        <v>100</v>
      </c>
    </row>
    <row r="26" spans="1:13">
      <c r="A26" s="311">
        <v>2009</v>
      </c>
      <c r="B26" s="294">
        <f>'4D'!B26/'4D'!$L26*100</f>
        <v>125.17630291934077</v>
      </c>
      <c r="C26" s="295">
        <f>'4D'!C26/'4D'!$L26*100</f>
        <v>78.32564918146187</v>
      </c>
      <c r="D26" s="295">
        <f>'4D'!D26/'4D'!$L26*100</f>
        <v>84.564465608268904</v>
      </c>
      <c r="E26" s="295">
        <f>'4D'!E26/'4D'!$L26*100</f>
        <v>86.332838445493877</v>
      </c>
      <c r="F26" s="295">
        <f>'4D'!F26/'4D'!$L26*100</f>
        <v>88.270785528131327</v>
      </c>
      <c r="G26" s="295">
        <f>'4D'!G26/'4D'!$L26*100</f>
        <v>99.804197565324387</v>
      </c>
      <c r="H26" s="295">
        <f>'4D'!H26/'4D'!$L26*100</f>
        <v>90.919195478724092</v>
      </c>
      <c r="I26" s="295">
        <f>'4D'!I26/'4D'!$L26*100</f>
        <v>123.70668029867879</v>
      </c>
      <c r="J26" s="295">
        <f>'4D'!J26/'4D'!$L26*100</f>
        <v>131.06189059495952</v>
      </c>
      <c r="K26" s="295">
        <f>'4D'!K26/'4D'!$L26*100</f>
        <v>96.398260247096403</v>
      </c>
      <c r="L26" s="174">
        <f>'4D'!L26/'4D'!$L26*100</f>
        <v>100</v>
      </c>
    </row>
    <row r="27" spans="1:13">
      <c r="A27" s="311">
        <v>2010</v>
      </c>
      <c r="B27" s="294">
        <f>'4D'!B27/'4D'!$L27*100</f>
        <v>134.41820464860444</v>
      </c>
      <c r="C27" s="295">
        <f>'4D'!C27/'4D'!$L27*100</f>
        <v>76.907802936824169</v>
      </c>
      <c r="D27" s="295">
        <f>'4D'!D27/'4D'!$L27*100</f>
        <v>84.649662854406216</v>
      </c>
      <c r="E27" s="295">
        <f>'4D'!E27/'4D'!$L27*100</f>
        <v>86.563582347070806</v>
      </c>
      <c r="F27" s="295">
        <f>'4D'!F27/'4D'!$L27*100</f>
        <v>86.267572955883196</v>
      </c>
      <c r="G27" s="295">
        <f>'4D'!G27/'4D'!$L27*100</f>
        <v>99.219478194777778</v>
      </c>
      <c r="H27" s="295">
        <f>'4D'!H27/'4D'!$L27*100</f>
        <v>89.503161139549618</v>
      </c>
      <c r="I27" s="295">
        <f>'4D'!I27/'4D'!$L27*100</f>
        <v>122.9939350686534</v>
      </c>
      <c r="J27" s="295">
        <f>'4D'!J27/'4D'!$L27*100</f>
        <v>137.53438429490996</v>
      </c>
      <c r="K27" s="295">
        <f>'4D'!K27/'4D'!$L27*100</f>
        <v>95.488739341926703</v>
      </c>
      <c r="L27" s="174">
        <f>'4D'!L27/'4D'!$L27*100</f>
        <v>100</v>
      </c>
    </row>
    <row r="28" spans="1:13">
      <c r="A28" s="311">
        <v>2011</v>
      </c>
      <c r="B28" s="294">
        <f>'4D'!B28/'4D'!$L28*100</f>
        <v>141.97379761151888</v>
      </c>
      <c r="C28" s="295">
        <f>'4D'!C28/'4D'!$L28*100</f>
        <v>73.941988498501132</v>
      </c>
      <c r="D28" s="295">
        <f>'4D'!D28/'4D'!$L28*100</f>
        <v>83.206810775759848</v>
      </c>
      <c r="E28" s="295">
        <f>'4D'!E28/'4D'!$L28*100</f>
        <v>86.839544975846877</v>
      </c>
      <c r="F28" s="295">
        <f>'4D'!F28/'4D'!$L28*100</f>
        <v>85.475161738027211</v>
      </c>
      <c r="G28" s="295">
        <f>'4D'!G28/'4D'!$L28*100</f>
        <v>97.225001504907411</v>
      </c>
      <c r="H28" s="295">
        <f>'4D'!H28/'4D'!$L28*100</f>
        <v>89.592517813310522</v>
      </c>
      <c r="I28" s="295">
        <f>'4D'!I28/'4D'!$L28*100</f>
        <v>136.85739213687157</v>
      </c>
      <c r="J28" s="295">
        <f>'4D'!J28/'4D'!$L28*100</f>
        <v>140.04401349499483</v>
      </c>
      <c r="K28" s="295">
        <f>'4D'!K28/'4D'!$L28*100</f>
        <v>95.941436949808676</v>
      </c>
      <c r="L28" s="174">
        <f>'4D'!L28/'4D'!$L28*100</f>
        <v>100</v>
      </c>
    </row>
    <row r="29" spans="1:13">
      <c r="A29" s="311">
        <v>2012</v>
      </c>
      <c r="B29" s="294">
        <f>'4D'!B29/'4D'!$L29*100</f>
        <v>129.1514765332374</v>
      </c>
      <c r="C29" s="295">
        <f>'4D'!C29/'4D'!$L29*100</f>
        <v>72.581200721356126</v>
      </c>
      <c r="D29" s="295">
        <f>'4D'!D29/'4D'!$L29*100</f>
        <v>80.244768845985391</v>
      </c>
      <c r="E29" s="295">
        <f>'4D'!E29/'4D'!$L29*100</f>
        <v>86.405211440149628</v>
      </c>
      <c r="F29" s="295">
        <f>'4D'!F29/'4D'!$L29*100</f>
        <v>85.737804706753508</v>
      </c>
      <c r="G29" s="295">
        <f>'4D'!G29/'4D'!$L29*100</f>
        <v>97.431758155140557</v>
      </c>
      <c r="H29" s="295">
        <f>'4D'!H29/'4D'!$L29*100</f>
        <v>91.400325027085586</v>
      </c>
      <c r="I29" s="295">
        <f>'4D'!I29/'4D'!$L29*100</f>
        <v>138.20099207989543</v>
      </c>
      <c r="J29" s="295">
        <f>'4D'!J29/'4D'!$L29*100</f>
        <v>139.68079978802109</v>
      </c>
      <c r="K29" s="295">
        <f>'4D'!K29/'4D'!$L29*100</f>
        <v>94.525400979449586</v>
      </c>
      <c r="L29" s="174">
        <f>'4D'!L29/'4D'!$L29*100</f>
        <v>100</v>
      </c>
    </row>
    <row r="30" spans="1:13">
      <c r="A30" s="327">
        <v>2013</v>
      </c>
      <c r="B30" s="294">
        <f>'4D'!B30/'4D'!$L30*100</f>
        <v>138.92321759416936</v>
      </c>
      <c r="C30" s="295">
        <f>'4D'!C30/'4D'!$L30*100</f>
        <v>73.499413705587529</v>
      </c>
      <c r="D30" s="295">
        <f>'4D'!D30/'4D'!$L30*100</f>
        <v>81.383302264920815</v>
      </c>
      <c r="E30" s="295">
        <f>'4D'!E30/'4D'!$L30*100</f>
        <v>84.673595934164041</v>
      </c>
      <c r="F30" s="295">
        <f>'4D'!F30/'4D'!$L30*100</f>
        <v>84.078373123284408</v>
      </c>
      <c r="G30" s="295">
        <f>'4D'!G30/'4D'!$L30*100</f>
        <v>95.939589034752331</v>
      </c>
      <c r="H30" s="295">
        <f>'4D'!H30/'4D'!$L30*100</f>
        <v>92.206469680958975</v>
      </c>
      <c r="I30" s="295">
        <f>'4D'!I30/'4D'!$L30*100</f>
        <v>138.52645596647153</v>
      </c>
      <c r="J30" s="295">
        <f>'4D'!J30/'4D'!$L30*100</f>
        <v>142.93524235778875</v>
      </c>
      <c r="K30" s="295">
        <f>'4D'!K30/'4D'!$L30*100</f>
        <v>95.394416970489615</v>
      </c>
      <c r="L30" s="174">
        <f>'4D'!L30/'4D'!$L30*100</f>
        <v>100</v>
      </c>
      <c r="M30" s="189"/>
    </row>
    <row r="31" spans="1:13">
      <c r="A31" s="327">
        <v>2014</v>
      </c>
      <c r="B31" s="294">
        <f>'4D'!B31/'4D'!$L31*100</f>
        <v>133.99418288484603</v>
      </c>
      <c r="C31" s="295">
        <f>'4D'!C31/'4D'!$L31*100</f>
        <v>72.764567873698752</v>
      </c>
      <c r="D31" s="295">
        <f>'4D'!D31/'4D'!$L31*100</f>
        <v>81.934022604107895</v>
      </c>
      <c r="E31" s="295">
        <f>'4D'!E31/'4D'!$L31*100</f>
        <v>84.731524298492289</v>
      </c>
      <c r="F31" s="295">
        <f>'4D'!F31/'4D'!$L31*100</f>
        <v>84.529194303381303</v>
      </c>
      <c r="G31" s="295">
        <f>'4D'!G31/'4D'!$L31*100</f>
        <v>95.568341675308943</v>
      </c>
      <c r="H31" s="295">
        <f>'4D'!H31/'4D'!$L31*100</f>
        <v>92.953928443150474</v>
      </c>
      <c r="I31" s="295">
        <f>'4D'!I31/'4D'!$L31*100</f>
        <v>139.54751465783053</v>
      </c>
      <c r="J31" s="295">
        <f>'4D'!J31/'4D'!$L31*100</f>
        <v>140.33212083714915</v>
      </c>
      <c r="K31" s="295">
        <f>'4D'!K31/'4D'!$L31*100</f>
        <v>94.826934238351328</v>
      </c>
      <c r="L31" s="174">
        <f>'4D'!L31/'4D'!$L31*100</f>
        <v>100</v>
      </c>
      <c r="M31" s="697"/>
    </row>
    <row r="32" spans="1:13">
      <c r="A32" s="787" t="s">
        <v>323</v>
      </c>
      <c r="B32" s="788"/>
      <c r="C32" s="788"/>
      <c r="D32" s="788"/>
      <c r="E32" s="788"/>
      <c r="F32" s="788"/>
      <c r="G32" s="788"/>
      <c r="H32" s="788"/>
      <c r="I32" s="788"/>
      <c r="J32" s="788"/>
      <c r="K32" s="788"/>
      <c r="L32" s="789"/>
    </row>
    <row r="33" spans="1:12">
      <c r="A33" s="161" t="s">
        <v>321</v>
      </c>
      <c r="B33" s="238">
        <f>IFERROR((POWER(B13/B4,1/($A13-$A4))-1)*100, "n.a.")</f>
        <v>-0.22276307239925686</v>
      </c>
      <c r="C33" s="238">
        <f t="shared" ref="C33:L33" si="0">IFERROR((POWER(C13/C4,1/($A13-$A4))-1)*100, "n.a.")</f>
        <v>0.69928236658010068</v>
      </c>
      <c r="D33" s="325">
        <f t="shared" si="0"/>
        <v>-0.7960480269299075</v>
      </c>
      <c r="E33" s="238">
        <f t="shared" si="0"/>
        <v>-0.62432693166206699</v>
      </c>
      <c r="F33" s="238">
        <f t="shared" si="0"/>
        <v>-0.2034054776461236</v>
      </c>
      <c r="G33" s="325">
        <f t="shared" si="0"/>
        <v>0.13639205768034568</v>
      </c>
      <c r="H33" s="238">
        <f t="shared" si="0"/>
        <v>-0.10655167104510754</v>
      </c>
      <c r="I33" s="238">
        <f t="shared" si="0"/>
        <v>1.782364339522724</v>
      </c>
      <c r="J33" s="238">
        <f t="shared" si="0"/>
        <v>0.12303525367807211</v>
      </c>
      <c r="K33" s="238">
        <f t="shared" si="0"/>
        <v>-0.46205657108138176</v>
      </c>
      <c r="L33" s="211">
        <f t="shared" si="0"/>
        <v>0</v>
      </c>
    </row>
    <row r="34" spans="1:12">
      <c r="A34" s="161" t="s">
        <v>120</v>
      </c>
      <c r="B34" s="238">
        <f>IFERROR((POWER(B23/B4,1/($A23-$A4))-1)*100, "n.a.")</f>
        <v>2.2063313835029907</v>
      </c>
      <c r="C34" s="238">
        <f t="shared" ref="C34:L34" si="1">IFERROR((POWER(C23/C4,1/($A23-$A4))-1)*100, "n.a.")</f>
        <v>-2.6441255351927762E-2</v>
      </c>
      <c r="D34" s="325">
        <f t="shared" si="1"/>
        <v>-0.5309276460323975</v>
      </c>
      <c r="E34" s="238">
        <f t="shared" si="1"/>
        <v>-0.5810115427059781</v>
      </c>
      <c r="F34" s="238">
        <f t="shared" si="1"/>
        <v>-0.48952343422583589</v>
      </c>
      <c r="G34" s="325">
        <f t="shared" si="1"/>
        <v>-0.28566476194170631</v>
      </c>
      <c r="H34" s="238">
        <f t="shared" si="1"/>
        <v>-7.770427895439358E-2</v>
      </c>
      <c r="I34" s="238">
        <f t="shared" si="1"/>
        <v>1.0206370022143973</v>
      </c>
      <c r="J34" s="238">
        <f t="shared" si="1"/>
        <v>1.2854827387806411</v>
      </c>
      <c r="K34" s="238">
        <f t="shared" si="1"/>
        <v>-0.21146248671239931</v>
      </c>
      <c r="L34" s="211">
        <f t="shared" si="1"/>
        <v>0</v>
      </c>
    </row>
    <row r="35" spans="1:12">
      <c r="A35" s="239" t="s">
        <v>322</v>
      </c>
      <c r="B35" s="238">
        <f>IFERROR((POWER(B23/B14,1/($A23-$A14))-1)*100, "n.a.")</f>
        <v>5.2739479588243432</v>
      </c>
      <c r="C35" s="238">
        <f t="shared" ref="C35:L35" si="2">IFERROR((POWER(C23/C14,1/($A23-$A14))-1)*100, "n.a.")</f>
        <v>-0.3743110009003181</v>
      </c>
      <c r="D35" s="238">
        <f t="shared" si="2"/>
        <v>-0.27974846139555698</v>
      </c>
      <c r="E35" s="238">
        <f t="shared" si="2"/>
        <v>-0.22014350175449948</v>
      </c>
      <c r="F35" s="238">
        <f t="shared" si="2"/>
        <v>-0.83735216904147203</v>
      </c>
      <c r="G35" s="238">
        <f t="shared" si="2"/>
        <v>-0.78742666526181448</v>
      </c>
      <c r="H35" s="238">
        <f t="shared" si="2"/>
        <v>4.5613184446424704E-2</v>
      </c>
      <c r="I35" s="238">
        <f t="shared" si="2"/>
        <v>0.94696507784168826</v>
      </c>
      <c r="J35" s="238">
        <f t="shared" si="2"/>
        <v>2.4387240368100249</v>
      </c>
      <c r="K35" s="238">
        <f t="shared" si="2"/>
        <v>0.10251857695744437</v>
      </c>
      <c r="L35" s="211">
        <f t="shared" si="2"/>
        <v>0</v>
      </c>
    </row>
    <row r="36" spans="1:12">
      <c r="A36" s="239" t="s">
        <v>371</v>
      </c>
      <c r="B36" s="238">
        <f t="shared" ref="B36:L36" si="3">IFERROR((POWER(B31/B24,1/($A31-$A24))-1)*100, "n.a.")</f>
        <v>-1.3807819845992775</v>
      </c>
      <c r="C36" s="238">
        <f t="shared" si="3"/>
        <v>-1.7090200237512843E-2</v>
      </c>
      <c r="D36" s="238">
        <f t="shared" si="3"/>
        <v>3.0271455466013286E-2</v>
      </c>
      <c r="E36" s="238">
        <f t="shared" si="3"/>
        <v>0.11412415726370639</v>
      </c>
      <c r="F36" s="238">
        <f t="shared" si="3"/>
        <v>-0.23496920839086721</v>
      </c>
      <c r="G36" s="238">
        <f t="shared" si="3"/>
        <v>-0.43178305219424562</v>
      </c>
      <c r="H36" s="238">
        <f t="shared" si="3"/>
        <v>0.51327409097812193</v>
      </c>
      <c r="I36" s="238">
        <f t="shared" si="3"/>
        <v>3.240903280462204</v>
      </c>
      <c r="J36" s="238">
        <f t="shared" si="3"/>
        <v>-2.3338468574385374E-3</v>
      </c>
      <c r="K36" s="238">
        <f t="shared" si="3"/>
        <v>-0.22806990334617305</v>
      </c>
      <c r="L36" s="211">
        <f t="shared" si="3"/>
        <v>0</v>
      </c>
    </row>
    <row r="37" spans="1:12">
      <c r="A37" s="240" t="s">
        <v>372</v>
      </c>
      <c r="B37" s="212">
        <f>IFERROR((POWER(B31/B4,1/($A31-$A4))-1)*100, "n.a.")</f>
        <v>1.4643017533399361</v>
      </c>
      <c r="C37" s="212">
        <f t="shared" ref="C37:L37" si="4">IFERROR((POWER(C31/C4,1/($A31-$A4))-1)*100, "n.a.")</f>
        <v>4.3496711947832445E-2</v>
      </c>
      <c r="D37" s="212">
        <f t="shared" si="4"/>
        <v>-0.38134400175809935</v>
      </c>
      <c r="E37" s="212">
        <f t="shared" si="4"/>
        <v>-0.35494834044541568</v>
      </c>
      <c r="F37" s="212">
        <f t="shared" si="4"/>
        <v>-0.41528395966980991</v>
      </c>
      <c r="G37" s="212">
        <f t="shared" si="4"/>
        <v>-0.32090459374636282</v>
      </c>
      <c r="H37" s="212">
        <f t="shared" si="4"/>
        <v>0.15781880552088179</v>
      </c>
      <c r="I37" s="212">
        <f t="shared" si="4"/>
        <v>1.7810239723405674</v>
      </c>
      <c r="J37" s="212">
        <f t="shared" si="4"/>
        <v>0.86205913184171923</v>
      </c>
      <c r="K37" s="212">
        <f t="shared" si="4"/>
        <v>-0.22362304369228925</v>
      </c>
      <c r="L37" s="213">
        <f t="shared" si="4"/>
        <v>0</v>
      </c>
    </row>
    <row r="39" spans="1:12">
      <c r="A39" s="106" t="s">
        <v>334</v>
      </c>
    </row>
  </sheetData>
  <mergeCells count="1">
    <mergeCell ref="A32:L32"/>
  </mergeCells>
  <phoneticPr fontId="4" type="noConversion"/>
  <pageMargins left="0.75" right="0.75" top="1" bottom="1" header="0.5" footer="0.5"/>
  <pageSetup scale="96" orientation="landscape" r:id="rId1"/>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dimension ref="A1:Y57"/>
  <sheetViews>
    <sheetView zoomScaleSheetLayoutView="80" workbookViewId="0">
      <pane xSplit="1" ySplit="4" topLeftCell="B5" activePane="bottomRight" state="frozen"/>
      <selection pane="topRight" activeCell="B1" sqref="B1"/>
      <selection pane="bottomLeft" activeCell="A5" sqref="A5"/>
      <selection pane="bottomRight" activeCell="F36" sqref="F36"/>
    </sheetView>
  </sheetViews>
  <sheetFormatPr defaultColWidth="8.83203125" defaultRowHeight="12.75"/>
  <cols>
    <col min="1" max="1" width="8.83203125" style="121"/>
    <col min="2" max="2" width="9.83203125" style="121" bestFit="1" customWidth="1"/>
    <col min="3" max="3" width="10.1640625" style="121" customWidth="1"/>
    <col min="4" max="4" width="8.83203125" style="121"/>
    <col min="5" max="5" width="10.33203125" style="121" customWidth="1"/>
    <col min="6" max="6" width="10.83203125" style="121" customWidth="1"/>
    <col min="7" max="10" width="8.83203125" style="121"/>
    <col min="11" max="11" width="9.33203125" style="121" customWidth="1"/>
    <col min="12" max="12" width="15.33203125" style="121" customWidth="1"/>
    <col min="13" max="13" width="3.6640625" style="121" customWidth="1"/>
    <col min="14" max="24" width="8.83203125" style="121"/>
    <col min="25" max="25" width="16.33203125" style="121" customWidth="1"/>
    <col min="26" max="16384" width="8.83203125" style="121"/>
  </cols>
  <sheetData>
    <row r="1" spans="1:25">
      <c r="A1" s="95" t="s">
        <v>426</v>
      </c>
    </row>
    <row r="3" spans="1:25">
      <c r="A3" s="800" t="s">
        <v>122</v>
      </c>
      <c r="B3" s="801"/>
      <c r="C3" s="801"/>
      <c r="D3" s="801"/>
      <c r="E3" s="801"/>
      <c r="F3" s="801"/>
      <c r="G3" s="801"/>
      <c r="H3" s="801"/>
      <c r="I3" s="801"/>
      <c r="J3" s="801"/>
      <c r="K3" s="801"/>
      <c r="L3" s="802"/>
      <c r="N3" s="800" t="s">
        <v>123</v>
      </c>
      <c r="O3" s="801"/>
      <c r="P3" s="801"/>
      <c r="Q3" s="801"/>
      <c r="R3" s="801"/>
      <c r="S3" s="801"/>
      <c r="T3" s="801"/>
      <c r="U3" s="801"/>
      <c r="V3" s="801"/>
      <c r="W3" s="801"/>
      <c r="X3" s="801"/>
      <c r="Y3" s="802"/>
    </row>
    <row r="4" spans="1:25" ht="38.25">
      <c r="A4" s="153"/>
      <c r="B4" s="141" t="s">
        <v>299</v>
      </c>
      <c r="C4" s="142" t="s">
        <v>298</v>
      </c>
      <c r="D4" s="142" t="s">
        <v>2</v>
      </c>
      <c r="E4" s="142" t="s">
        <v>3</v>
      </c>
      <c r="F4" s="142" t="s">
        <v>293</v>
      </c>
      <c r="G4" s="142" t="s">
        <v>294</v>
      </c>
      <c r="H4" s="142" t="s">
        <v>295</v>
      </c>
      <c r="I4" s="142" t="s">
        <v>296</v>
      </c>
      <c r="J4" s="142" t="s">
        <v>297</v>
      </c>
      <c r="K4" s="145" t="s">
        <v>9</v>
      </c>
      <c r="L4" s="150" t="s">
        <v>85</v>
      </c>
      <c r="N4" s="245"/>
      <c r="O4" s="141" t="s">
        <v>299</v>
      </c>
      <c r="P4" s="142" t="s">
        <v>298</v>
      </c>
      <c r="Q4" s="142" t="s">
        <v>2</v>
      </c>
      <c r="R4" s="142" t="s">
        <v>3</v>
      </c>
      <c r="S4" s="142" t="s">
        <v>293</v>
      </c>
      <c r="T4" s="142" t="s">
        <v>294</v>
      </c>
      <c r="U4" s="142" t="s">
        <v>295</v>
      </c>
      <c r="V4" s="142" t="s">
        <v>296</v>
      </c>
      <c r="W4" s="142" t="s">
        <v>297</v>
      </c>
      <c r="X4" s="145" t="s">
        <v>9</v>
      </c>
      <c r="Y4" s="150" t="s">
        <v>86</v>
      </c>
    </row>
    <row r="5" spans="1:25">
      <c r="A5" s="310">
        <v>1987</v>
      </c>
      <c r="B5" s="329">
        <f>'4D'!B4*'10'!B4/'10'!$L4</f>
        <v>-2799.0029943427344</v>
      </c>
      <c r="C5" s="185">
        <f>'4D'!C4*'10'!C4/'10'!$L4</f>
        <v>47.347957637200544</v>
      </c>
      <c r="D5" s="330">
        <f>'4D'!D4*'10'!D4/'10'!$L4</f>
        <v>-1571.5935460279613</v>
      </c>
      <c r="E5" s="330">
        <f>'4D'!E4*'10'!E4/'10'!$L4</f>
        <v>-1048.5680013605065</v>
      </c>
      <c r="F5" s="330">
        <f>'4D'!F4*'10'!F4/'10'!$L4</f>
        <v>-5596.3463804003377</v>
      </c>
      <c r="G5" s="157">
        <f>'4D'!G4*'10'!G4/'10'!$L4</f>
        <v>35956.209568598548</v>
      </c>
      <c r="H5" s="330">
        <f>'4D'!H4*'10'!H4/'10'!$L4</f>
        <v>-2958.9808040532234</v>
      </c>
      <c r="I5" s="330">
        <f>'4D'!I4*'10'!I4/'10'!$L4</f>
        <v>-5360.138266176813</v>
      </c>
      <c r="J5" s="330">
        <f>'4D'!J4*'10'!J4/'10'!$L4</f>
        <v>-24274.948038689905</v>
      </c>
      <c r="K5" s="315">
        <f>'4D'!K4*'10'!K4/'10'!$L4</f>
        <v>11429.720316504137</v>
      </c>
      <c r="L5" s="174">
        <f t="shared" ref="L5:L32" si="0">SUMIF(B5:K5,"&gt;0")</f>
        <v>47433.277842739881</v>
      </c>
      <c r="N5" s="246">
        <v>1987</v>
      </c>
      <c r="O5" s="329">
        <f>'4D'!B4*'10'!B4/'10'!$M4</f>
        <v>2975.6733429875403</v>
      </c>
      <c r="P5" s="330">
        <f>'4D'!C4*'10'!C4/'10'!$M4</f>
        <v>-50.336514705660562</v>
      </c>
      <c r="Q5" s="330">
        <f>'4D'!D4*'10'!D4/'10'!$M4</f>
        <v>1670.7910032174939</v>
      </c>
      <c r="R5" s="330">
        <f>'4D'!E4*'10'!E4/'10'!$M4</f>
        <v>1114.7525945004825</v>
      </c>
      <c r="S5" s="330">
        <f>'4D'!F4*'10'!F4/'10'!$M4</f>
        <v>5949.5823248279694</v>
      </c>
      <c r="T5" s="330">
        <f>'4D'!G4*'10'!G4/'10'!$M4</f>
        <v>-38225.730570637235</v>
      </c>
      <c r="U5" s="330">
        <f>'4D'!H4*'10'!H4/'10'!$M4</f>
        <v>3145.7487965641167</v>
      </c>
      <c r="V5" s="330">
        <f>'4D'!I4*'10'!I4/'10'!$M4</f>
        <v>5698.4649840059219</v>
      </c>
      <c r="W5" s="330">
        <f>'4D'!J4*'10'!J4/'10'!$M4</f>
        <v>25807.159166008463</v>
      </c>
      <c r="X5" s="331">
        <f>'4D'!K4*'10'!K4/'10'!$M4</f>
        <v>-12151.153154307722</v>
      </c>
      <c r="Y5" s="174">
        <f t="shared" ref="Y5:Y32" si="1">SUMIF(O5:X5,"&gt;0")</f>
        <v>46362.172212111982</v>
      </c>
    </row>
    <row r="6" spans="1:25">
      <c r="A6" s="311">
        <v>1988</v>
      </c>
      <c r="B6" s="332">
        <f>'4D'!B5*'10'!B5/'10'!$L5</f>
        <v>-2422.6223576933148</v>
      </c>
      <c r="C6" s="157">
        <f>'4D'!C5*'10'!C5/'10'!$L5</f>
        <v>138.87754606379448</v>
      </c>
      <c r="D6" s="157">
        <f>'4D'!D5*'10'!D5/'10'!$L5</f>
        <v>-353.84023179313459</v>
      </c>
      <c r="E6" s="199">
        <f>'4D'!E5*'10'!E5/'10'!$L5</f>
        <v>-1120.2112187444702</v>
      </c>
      <c r="F6" s="199">
        <f>'4D'!F5*'10'!F5/'10'!$L5</f>
        <v>-8831.0403055578445</v>
      </c>
      <c r="G6" s="157">
        <f>'4D'!G5*'10'!G5/'10'!$L5</f>
        <v>22281.100453043884</v>
      </c>
      <c r="H6" s="199">
        <f>'4D'!H5*'10'!H5/'10'!$L5</f>
        <v>-8417.2130899612257</v>
      </c>
      <c r="I6" s="199">
        <f>'4D'!I5*'10'!I5/'10'!$L5</f>
        <v>-14673.867039474993</v>
      </c>
      <c r="J6" s="199">
        <f>'4D'!J5*'10'!J5/'10'!$L5</f>
        <v>-6643.0986092977519</v>
      </c>
      <c r="K6" s="158">
        <f>'4D'!K5*'10'!K5/'10'!$L5</f>
        <v>27642.31748445598</v>
      </c>
      <c r="L6" s="174">
        <f t="shared" si="0"/>
        <v>50062.295483563663</v>
      </c>
      <c r="N6" s="247">
        <v>1988</v>
      </c>
      <c r="O6" s="332">
        <f>'4D'!B5*'10'!B5/'10'!$M5</f>
        <v>2538.2566079418648</v>
      </c>
      <c r="P6" s="199">
        <f>'4D'!C5*'10'!C5/'10'!$M5</f>
        <v>-145.50631379742333</v>
      </c>
      <c r="Q6" s="199">
        <f>'4D'!D5*'10'!D5/'10'!$M5</f>
        <v>370.72938902444577</v>
      </c>
      <c r="R6" s="199">
        <f>'4D'!E5*'10'!E5/'10'!$M5</f>
        <v>1173.680049323111</v>
      </c>
      <c r="S6" s="199">
        <f>'4D'!F5*'10'!F5/'10'!$M5</f>
        <v>9252.5549181862061</v>
      </c>
      <c r="T6" s="199">
        <f>'4D'!G5*'10'!G5/'10'!$M5</f>
        <v>-23344.60023352701</v>
      </c>
      <c r="U6" s="199">
        <f>'4D'!H5*'10'!H5/'10'!$M5</f>
        <v>8818.9753050869385</v>
      </c>
      <c r="V6" s="199">
        <f>'4D'!I5*'10'!I5/'10'!$M5</f>
        <v>15374.265765660364</v>
      </c>
      <c r="W6" s="199">
        <f>'4D'!J5*'10'!J5/'10'!$M5</f>
        <v>6960.1805203822087</v>
      </c>
      <c r="X6" s="333">
        <f>'4D'!K5*'10'!K5/'10'!$M5</f>
        <v>-28961.713653362338</v>
      </c>
      <c r="Y6" s="174">
        <f t="shared" si="1"/>
        <v>44488.64255560514</v>
      </c>
    </row>
    <row r="7" spans="1:25">
      <c r="A7" s="311">
        <v>1989</v>
      </c>
      <c r="B7" s="332">
        <f>'4D'!B6*'10'!B6/'10'!$L6</f>
        <v>-3149.2355683452629</v>
      </c>
      <c r="C7" s="199">
        <f>'4D'!C6*'10'!C6/'10'!$L6</f>
        <v>-196.33325199883734</v>
      </c>
      <c r="D7" s="157">
        <f>'4D'!D6*'10'!D6/'10'!$L6</f>
        <v>705.8512564758006</v>
      </c>
      <c r="E7" s="199">
        <f>'4D'!E6*'10'!E6/'10'!$L6</f>
        <v>-225.24140341473461</v>
      </c>
      <c r="F7" s="199">
        <f>'4D'!F6*'10'!F6/'10'!$L6</f>
        <v>-11676.352812479912</v>
      </c>
      <c r="G7" s="199">
        <f>'4D'!G6*'10'!G6/'10'!$L6</f>
        <v>6344.9229742910229</v>
      </c>
      <c r="H7" s="199">
        <f>'4D'!H6*'10'!H6/'10'!$L6</f>
        <v>-10522.031533359961</v>
      </c>
      <c r="I7" s="199">
        <f>'4D'!I6*'10'!I6/'10'!$L6</f>
        <v>-17302.906665627932</v>
      </c>
      <c r="J7" s="157">
        <f>'4D'!J6*'10'!J6/'10'!$L6</f>
        <v>4234.1505127977443</v>
      </c>
      <c r="K7" s="158">
        <f>'4D'!K6*'10'!K6/'10'!$L6</f>
        <v>40395.039467782299</v>
      </c>
      <c r="L7" s="174">
        <f t="shared" si="0"/>
        <v>51679.964211346865</v>
      </c>
      <c r="N7" s="247">
        <v>1989</v>
      </c>
      <c r="O7" s="332">
        <f>'4D'!B6*'10'!B6/'10'!$M6</f>
        <v>3331.0138679210045</v>
      </c>
      <c r="P7" s="199">
        <f>'4D'!C6*'10'!C6/'10'!$M6</f>
        <v>207.66588302118947</v>
      </c>
      <c r="Q7" s="199">
        <f>'4D'!D6*'10'!D6/'10'!$M6</f>
        <v>-746.59398224876975</v>
      </c>
      <c r="R7" s="199">
        <f>'4D'!E6*'10'!E6/'10'!$M6</f>
        <v>238.24265353344128</v>
      </c>
      <c r="S7" s="199">
        <f>'4D'!F6*'10'!F6/'10'!$M6</f>
        <v>12350.328294286845</v>
      </c>
      <c r="T7" s="199">
        <f>'4D'!G6*'10'!G6/'10'!$M6</f>
        <v>-6711.1608387425886</v>
      </c>
      <c r="U7" s="199">
        <f>'4D'!H6*'10'!H6/'10'!$M6</f>
        <v>11129.377969886304</v>
      </c>
      <c r="V7" s="199">
        <f>'4D'!I6*'10'!I6/'10'!$M6</f>
        <v>18301.654737385637</v>
      </c>
      <c r="W7" s="199">
        <f>'4D'!J6*'10'!J6/'10'!$M6</f>
        <v>-4478.5516265475635</v>
      </c>
      <c r="X7" s="333">
        <f>'4D'!K6*'10'!K6/'10'!$M6</f>
        <v>-42726.697873890902</v>
      </c>
      <c r="Y7" s="174">
        <f t="shared" si="1"/>
        <v>45558.283406034418</v>
      </c>
    </row>
    <row r="8" spans="1:25">
      <c r="A8" s="311">
        <v>1990</v>
      </c>
      <c r="B8" s="332">
        <f>'4D'!B7*'10'!B7/'10'!$L7</f>
        <v>-1775.2718954606955</v>
      </c>
      <c r="C8" s="199">
        <f>'4D'!C7*'10'!C7/'10'!$L7</f>
        <v>-253.90645451051091</v>
      </c>
      <c r="D8" s="199">
        <f>'4D'!D7*'10'!D7/'10'!$L7</f>
        <v>-396.01679268680869</v>
      </c>
      <c r="E8" s="157">
        <f>'4D'!E7*'10'!E7/'10'!$L7</f>
        <v>646.70768331605382</v>
      </c>
      <c r="F8" s="199">
        <f>'4D'!F7*'10'!F7/'10'!$L7</f>
        <v>-9237.2583818385028</v>
      </c>
      <c r="G8" s="199">
        <f>'4D'!G7*'10'!G7/'10'!$L7</f>
        <v>-15715.649889141463</v>
      </c>
      <c r="H8" s="199">
        <f>'4D'!H7*'10'!H7/'10'!$L7</f>
        <v>-7405.4828867459455</v>
      </c>
      <c r="I8" s="199">
        <f>'4D'!I7*'10'!I7/'10'!$L7</f>
        <v>-13627.087553972009</v>
      </c>
      <c r="J8" s="157">
        <f>'4D'!J7*'10'!J7/'10'!$L7</f>
        <v>15759.642223796292</v>
      </c>
      <c r="K8" s="158">
        <f>'4D'!K7*'10'!K7/'10'!$L7</f>
        <v>37207.240143395495</v>
      </c>
      <c r="L8" s="174">
        <f t="shared" si="0"/>
        <v>53613.590050507846</v>
      </c>
      <c r="N8" s="247">
        <v>1990</v>
      </c>
      <c r="O8" s="332">
        <f>'4D'!B7*'10'!B7/'10'!$M7</f>
        <v>1831.8002396471609</v>
      </c>
      <c r="P8" s="199">
        <f>'4D'!C7*'10'!C7/'10'!$M7</f>
        <v>261.99136335655032</v>
      </c>
      <c r="Q8" s="199">
        <f>'4D'!D7*'10'!D7/'10'!$M7</f>
        <v>408.62678984716518</v>
      </c>
      <c r="R8" s="199">
        <f>'4D'!E7*'10'!E7/'10'!$M7</f>
        <v>-667.30019909011492</v>
      </c>
      <c r="S8" s="199">
        <f>'4D'!F7*'10'!F7/'10'!$M7</f>
        <v>9531.3918734366307</v>
      </c>
      <c r="T8" s="199">
        <f>'4D'!G7*'10'!G7/'10'!$M7</f>
        <v>16216.06882120417</v>
      </c>
      <c r="U8" s="199">
        <f>'4D'!H7*'10'!H7/'10'!$M7</f>
        <v>7641.2888421938687</v>
      </c>
      <c r="V8" s="199">
        <f>'4D'!I7*'10'!I7/'10'!$M7</f>
        <v>14061.002323579809</v>
      </c>
      <c r="W8" s="199">
        <f>'4D'!J7*'10'!J7/'10'!$M7</f>
        <v>-16261.461963161415</v>
      </c>
      <c r="X8" s="333">
        <f>'4D'!K7*'10'!K7/'10'!$M7</f>
        <v>-38391.995944708135</v>
      </c>
      <c r="Y8" s="174">
        <f t="shared" si="1"/>
        <v>49952.170253265351</v>
      </c>
    </row>
    <row r="9" spans="1:25">
      <c r="A9" s="311">
        <v>1991</v>
      </c>
      <c r="B9" s="332">
        <f>'4D'!B8*'10'!B8/'10'!$L8</f>
        <v>-1521.682406534497</v>
      </c>
      <c r="C9" s="199">
        <f>'4D'!C8*'10'!C8/'10'!$L8</f>
        <v>-243.48122399014977</v>
      </c>
      <c r="D9" s="157">
        <f>'4D'!D8*'10'!D8/'10'!$L8</f>
        <v>621.4818239094908</v>
      </c>
      <c r="E9" s="199">
        <f>'4D'!E8*'10'!E8/'10'!$L8</f>
        <v>-57.918685410776654</v>
      </c>
      <c r="F9" s="199">
        <f>'4D'!F8*'10'!F8/'10'!$L8</f>
        <v>-15137.435896459669</v>
      </c>
      <c r="G9" s="199">
        <f>'4D'!G8*'10'!G8/'10'!$L8</f>
        <v>-14315.014547983703</v>
      </c>
      <c r="H9" s="199">
        <f>'4D'!H8*'10'!H8/'10'!$L8</f>
        <v>-7960.7224524789608</v>
      </c>
      <c r="I9" s="199">
        <f>'4D'!I8*'10'!I8/'10'!$L8</f>
        <v>-10462.800987039405</v>
      </c>
      <c r="J9" s="157">
        <f>'4D'!J8*'10'!J8/'10'!$L8</f>
        <v>11827.065010972394</v>
      </c>
      <c r="K9" s="158">
        <f>'4D'!K8*'10'!K8/'10'!$L8</f>
        <v>41492.987813349653</v>
      </c>
      <c r="L9" s="174">
        <f t="shared" si="0"/>
        <v>53941.534648231536</v>
      </c>
      <c r="N9" s="247">
        <v>1991</v>
      </c>
      <c r="O9" s="332">
        <f>'4D'!B8*'10'!B8/'10'!$M8</f>
        <v>1569.3255316017007</v>
      </c>
      <c r="P9" s="199">
        <f>'4D'!C8*'10'!C8/'10'!$M8</f>
        <v>251.10450093431649</v>
      </c>
      <c r="Q9" s="199">
        <f>'4D'!D8*'10'!D8/'10'!$M8</f>
        <v>-640.94011306126367</v>
      </c>
      <c r="R9" s="199">
        <f>'4D'!E8*'10'!E8/'10'!$M8</f>
        <v>59.732090863125954</v>
      </c>
      <c r="S9" s="199">
        <f>'4D'!F8*'10'!F8/'10'!$M8</f>
        <v>15611.381542748812</v>
      </c>
      <c r="T9" s="199">
        <f>'4D'!G8*'10'!G8/'10'!$M8</f>
        <v>14763.210587787866</v>
      </c>
      <c r="U9" s="199">
        <f>'4D'!H8*'10'!H8/'10'!$M8</f>
        <v>8209.9687431635703</v>
      </c>
      <c r="V9" s="199">
        <f>'4D'!I8*'10'!I8/'10'!$M8</f>
        <v>10790.386121649741</v>
      </c>
      <c r="W9" s="199">
        <f>'4D'!J8*'10'!J8/'10'!$M8</f>
        <v>-12197.364578790217</v>
      </c>
      <c r="X9" s="333">
        <f>'4D'!K8*'10'!K8/'10'!$M8</f>
        <v>-42792.112781420685</v>
      </c>
      <c r="Y9" s="174">
        <f t="shared" si="1"/>
        <v>51255.109118749126</v>
      </c>
    </row>
    <row r="10" spans="1:25">
      <c r="A10" s="311">
        <v>1992</v>
      </c>
      <c r="B10" s="332">
        <f>'4D'!B9*'10'!B9/'10'!$L9</f>
        <v>-2556.4177174877746</v>
      </c>
      <c r="C10" s="157">
        <f>'4D'!C9*'10'!C9/'10'!$L9</f>
        <v>186.39576867711006</v>
      </c>
      <c r="D10" s="157">
        <f>'4D'!D9*'10'!D9/'10'!$L9</f>
        <v>430.06640563411372</v>
      </c>
      <c r="E10" s="199">
        <f>'4D'!E9*'10'!E9/'10'!$L9</f>
        <v>-931.4773319915447</v>
      </c>
      <c r="F10" s="199">
        <f>'4D'!F9*'10'!F9/'10'!$L9</f>
        <v>-12021.255475643336</v>
      </c>
      <c r="G10" s="199">
        <f>'4D'!G9*'10'!G9/'10'!$L9</f>
        <v>-19947.650037739015</v>
      </c>
      <c r="H10" s="199">
        <f>'4D'!H9*'10'!H9/'10'!$L9</f>
        <v>-6898.6616913184471</v>
      </c>
      <c r="I10" s="199">
        <f>'4D'!I9*'10'!I9/'10'!$L9</f>
        <v>-8505.756596468902</v>
      </c>
      <c r="J10" s="157">
        <f>'4D'!J9*'10'!J9/'10'!$L9</f>
        <v>4627.6019119115372</v>
      </c>
      <c r="K10" s="158">
        <f>'4D'!K9*'10'!K9/'10'!$L9</f>
        <v>50139.49910097364</v>
      </c>
      <c r="L10" s="174">
        <f t="shared" si="0"/>
        <v>55383.5631871964</v>
      </c>
      <c r="N10" s="247">
        <v>1992</v>
      </c>
      <c r="O10" s="332">
        <f>'4D'!B9*'10'!B9/'10'!$M9</f>
        <v>2691.5976902197403</v>
      </c>
      <c r="P10" s="199">
        <f>'4D'!C9*'10'!C9/'10'!$M9</f>
        <v>-196.25212930032109</v>
      </c>
      <c r="Q10" s="199">
        <f>'4D'!D9*'10'!D9/'10'!$M9</f>
        <v>-452.8077458262344</v>
      </c>
      <c r="R10" s="199">
        <f>'4D'!E9*'10'!E9/'10'!$M9</f>
        <v>980.7326158513365</v>
      </c>
      <c r="S10" s="199">
        <f>'4D'!F9*'10'!F9/'10'!$M9</f>
        <v>12656.923495108638</v>
      </c>
      <c r="T10" s="199">
        <f>'4D'!G9*'10'!G9/'10'!$M9</f>
        <v>21002.455271532446</v>
      </c>
      <c r="U10" s="199">
        <f>'4D'!H9*'10'!H9/'10'!$M9</f>
        <v>7263.453756770069</v>
      </c>
      <c r="V10" s="199">
        <f>'4D'!I9*'10'!I9/'10'!$M9</f>
        <v>8955.5297054995099</v>
      </c>
      <c r="W10" s="199">
        <f>'4D'!J9*'10'!J9/'10'!$M9</f>
        <v>-4872.3033533024773</v>
      </c>
      <c r="X10" s="333">
        <f>'4D'!K9*'10'!K9/'10'!$M9</f>
        <v>-52790.80920373914</v>
      </c>
      <c r="Y10" s="174">
        <f t="shared" si="1"/>
        <v>53550.692534981739</v>
      </c>
    </row>
    <row r="11" spans="1:25">
      <c r="A11" s="311">
        <v>1993</v>
      </c>
      <c r="B11" s="332">
        <f>'4D'!B10*'10'!B10/'10'!$L10</f>
        <v>-3780.2172673103914</v>
      </c>
      <c r="C11" s="157">
        <f>'4D'!C10*'10'!C10/'10'!$L10</f>
        <v>484.86661348088342</v>
      </c>
      <c r="D11" s="199">
        <f>'4D'!D10*'10'!D10/'10'!$L10</f>
        <v>-1138.9121006535038</v>
      </c>
      <c r="E11" s="199">
        <f>'4D'!E10*'10'!E10/'10'!$L10</f>
        <v>-581.25893315861651</v>
      </c>
      <c r="F11" s="199">
        <f>'4D'!F10*'10'!F10/'10'!$L10</f>
        <v>-9951.4619431077808</v>
      </c>
      <c r="G11" s="199">
        <f>'4D'!G10*'10'!G10/'10'!$L10</f>
        <v>-23106.728585593763</v>
      </c>
      <c r="H11" s="199">
        <f>'4D'!H10*'10'!H10/'10'!$L10</f>
        <v>-6311.9609287537851</v>
      </c>
      <c r="I11" s="199">
        <f>'4D'!I10*'10'!I10/'10'!$L10</f>
        <v>-6446.0240634701822</v>
      </c>
      <c r="J11" s="199">
        <f>'4D'!J10*'10'!J10/'10'!$L10</f>
        <v>40.459386555084613</v>
      </c>
      <c r="K11" s="158">
        <f>'4D'!K10*'10'!K10/'10'!$L10</f>
        <v>56766.050253104739</v>
      </c>
      <c r="L11" s="174">
        <f t="shared" si="0"/>
        <v>57291.376253140705</v>
      </c>
      <c r="N11" s="247">
        <v>1993</v>
      </c>
      <c r="O11" s="332">
        <f>'4D'!B10*'10'!B10/'10'!$M10</f>
        <v>4096.5765377910384</v>
      </c>
      <c r="P11" s="199">
        <f>'4D'!C10*'10'!C10/'10'!$M10</f>
        <v>-525.4441880683811</v>
      </c>
      <c r="Q11" s="199">
        <f>'4D'!D10*'10'!D10/'10'!$M10</f>
        <v>1234.2255114513648</v>
      </c>
      <c r="R11" s="199">
        <f>'4D'!E10*'10'!E10/'10'!$M10</f>
        <v>629.90339961417908</v>
      </c>
      <c r="S11" s="199">
        <f>'4D'!F10*'10'!F10/'10'!$M10</f>
        <v>10784.281069077611</v>
      </c>
      <c r="T11" s="199">
        <f>'4D'!G10*'10'!G10/'10'!$M10</f>
        <v>25040.487224745688</v>
      </c>
      <c r="U11" s="199">
        <f>'4D'!H10*'10'!H10/'10'!$M10</f>
        <v>6840.1970626899811</v>
      </c>
      <c r="V11" s="199">
        <f>'4D'!I10*'10'!I10/'10'!$M10</f>
        <v>6985.479688905978</v>
      </c>
      <c r="W11" s="199">
        <f>'4D'!J10*'10'!J10/'10'!$M10</f>
        <v>-43.845356490026468</v>
      </c>
      <c r="X11" s="333">
        <f>'4D'!K10*'10'!K10/'10'!$M10</f>
        <v>-61516.694191334602</v>
      </c>
      <c r="Y11" s="174">
        <f t="shared" si="1"/>
        <v>55611.15049427584</v>
      </c>
    </row>
    <row r="12" spans="1:25">
      <c r="A12" s="311">
        <v>1994</v>
      </c>
      <c r="B12" s="332">
        <f>'4D'!B11*'10'!B11/'10'!$L11</f>
        <v>-7530.919392070201</v>
      </c>
      <c r="C12" s="157">
        <f>'4D'!C11*'10'!C11/'10'!$L11</f>
        <v>709.0387133724854</v>
      </c>
      <c r="D12" s="199">
        <f>'4D'!D11*'10'!D11/'10'!$L11</f>
        <v>-3316.0030292045499</v>
      </c>
      <c r="E12" s="199">
        <f>'4D'!E11*'10'!E11/'10'!$L11</f>
        <v>-736.33587771922521</v>
      </c>
      <c r="F12" s="199">
        <f>'4D'!F11*'10'!F11/'10'!$L11</f>
        <v>-14892.489807821014</v>
      </c>
      <c r="G12" s="199">
        <f>'4D'!G11*'10'!G11/'10'!$L11</f>
        <v>-10835.325371603942</v>
      </c>
      <c r="H12" s="199">
        <f>'4D'!H11*'10'!H11/'10'!$L11</f>
        <v>-5450.8936164089737</v>
      </c>
      <c r="I12" s="199">
        <f>'4D'!I11*'10'!I11/'10'!$L11</f>
        <v>-6495.5853024392427</v>
      </c>
      <c r="J12" s="199">
        <f>'4D'!J11*'10'!J11/'10'!$L11</f>
        <v>-914.18486542706</v>
      </c>
      <c r="K12" s="158">
        <f>'4D'!K11*'10'!K11/'10'!$L11</f>
        <v>57756.599009107093</v>
      </c>
      <c r="L12" s="174">
        <f t="shared" si="0"/>
        <v>58465.63772247958</v>
      </c>
      <c r="N12" s="247">
        <v>1994</v>
      </c>
      <c r="O12" s="332">
        <f>'4D'!B11*'10'!B11/'10'!$M11</f>
        <v>8449.1216362921514</v>
      </c>
      <c r="P12" s="199">
        <f>'4D'!C11*'10'!C11/'10'!$M11</f>
        <v>-795.48777808354623</v>
      </c>
      <c r="Q12" s="199">
        <f>'4D'!D11*'10'!D11/'10'!$M11</f>
        <v>3720.304451746455</v>
      </c>
      <c r="R12" s="199">
        <f>'4D'!E11*'10'!E11/'10'!$M11</f>
        <v>826.11313069777225</v>
      </c>
      <c r="S12" s="199">
        <f>'4D'!F11*'10'!F11/'10'!$M11</f>
        <v>16708.246537071409</v>
      </c>
      <c r="T12" s="199">
        <f>'4D'!G11*'10'!G11/'10'!$M11</f>
        <v>12156.415075944391</v>
      </c>
      <c r="U12" s="199">
        <f>'4D'!H11*'10'!H11/'10'!$M11</f>
        <v>6115.4901272774796</v>
      </c>
      <c r="V12" s="199">
        <f>'4D'!I11*'10'!I11/'10'!$M11</f>
        <v>7287.5551392847938</v>
      </c>
      <c r="W12" s="199">
        <f>'4D'!J11*'10'!J11/'10'!$M11</f>
        <v>1025.6462357283719</v>
      </c>
      <c r="X12" s="333">
        <f>'4D'!K11*'10'!K11/'10'!$M11</f>
        <v>-64798.533209681664</v>
      </c>
      <c r="Y12" s="174">
        <f t="shared" si="1"/>
        <v>56288.89233404283</v>
      </c>
    </row>
    <row r="13" spans="1:25">
      <c r="A13" s="311">
        <v>1995</v>
      </c>
      <c r="B13" s="332">
        <f>'4D'!B12*'10'!B12/'10'!$L12</f>
        <v>-9759.2321197670353</v>
      </c>
      <c r="C13" s="157">
        <f>'4D'!C12*'10'!C12/'10'!$L12</f>
        <v>368.85672451823621</v>
      </c>
      <c r="D13" s="199">
        <f>'4D'!D12*'10'!D12/'10'!$L12</f>
        <v>-3029.6224332873026</v>
      </c>
      <c r="E13" s="199">
        <f>'4D'!E12*'10'!E12/'10'!$L12</f>
        <v>-1569.9043290279374</v>
      </c>
      <c r="F13" s="199">
        <f>'4D'!F12*'10'!F12/'10'!$L12</f>
        <v>-18175.081600356647</v>
      </c>
      <c r="G13" s="199">
        <f>'4D'!G12*'10'!G12/'10'!$L12</f>
        <v>-5303.7223728990712</v>
      </c>
      <c r="H13" s="199">
        <f>'4D'!H12*'10'!H12/'10'!$L12</f>
        <v>-5494.1981276865909</v>
      </c>
      <c r="I13" s="199">
        <f>'4D'!I12*'10'!I12/'10'!$L12</f>
        <v>-6705.5038978869115</v>
      </c>
      <c r="J13" s="157">
        <f>'4D'!J12*'10'!J12/'10'!$L12</f>
        <v>15067.799364199878</v>
      </c>
      <c r="K13" s="158">
        <f>'4D'!K12*'10'!K12/'10'!$L12</f>
        <v>46585.180661765342</v>
      </c>
      <c r="L13" s="174">
        <f t="shared" si="0"/>
        <v>62021.83675048346</v>
      </c>
      <c r="N13" s="247">
        <v>1995</v>
      </c>
      <c r="O13" s="332">
        <f>'4D'!B12*'10'!B12/'10'!$M12</f>
        <v>11165.534192678166</v>
      </c>
      <c r="P13" s="199">
        <f>'4D'!C12*'10'!C12/'10'!$M12</f>
        <v>-422.00885471980655</v>
      </c>
      <c r="Q13" s="199">
        <f>'4D'!D12*'10'!D12/'10'!$M12</f>
        <v>3466.1900090743716</v>
      </c>
      <c r="R13" s="199">
        <f>'4D'!E12*'10'!E12/'10'!$M12</f>
        <v>1796.1270159248288</v>
      </c>
      <c r="S13" s="199">
        <f>'4D'!F12*'10'!F12/'10'!$M12</f>
        <v>20794.104758760695</v>
      </c>
      <c r="T13" s="199">
        <f>'4D'!G12*'10'!G12/'10'!$M12</f>
        <v>6067.9869867149318</v>
      </c>
      <c r="U13" s="199">
        <f>'4D'!H12*'10'!H12/'10'!$M12</f>
        <v>6285.9102338368584</v>
      </c>
      <c r="V13" s="199">
        <f>'4D'!I12*'10'!I12/'10'!$M12</f>
        <v>7671.7647589655116</v>
      </c>
      <c r="W13" s="199">
        <f>'4D'!J12*'10'!J12/'10'!$M12</f>
        <v>-17239.064195288774</v>
      </c>
      <c r="X13" s="333">
        <f>'4D'!K12*'10'!K12/'10'!$M12</f>
        <v>-53298.089559473163</v>
      </c>
      <c r="Y13" s="174">
        <f t="shared" si="1"/>
        <v>57247.617955955364</v>
      </c>
    </row>
    <row r="14" spans="1:25">
      <c r="A14" s="311">
        <v>1996</v>
      </c>
      <c r="B14" s="332">
        <f>'4D'!B13*'10'!B13/'10'!$L13</f>
        <v>-9301.6854209903358</v>
      </c>
      <c r="C14" s="157">
        <f>'4D'!C13*'10'!C13/'10'!$L13</f>
        <v>466.64929641168061</v>
      </c>
      <c r="D14" s="199">
        <f>'4D'!D13*'10'!D13/'10'!$L13</f>
        <v>-1316.7714415750556</v>
      </c>
      <c r="E14" s="199">
        <f>'4D'!E13*'10'!E13/'10'!$L13</f>
        <v>-1316.5254957947398</v>
      </c>
      <c r="F14" s="199">
        <f>'4D'!F13*'10'!F13/'10'!$L13</f>
        <v>-22806.673718074609</v>
      </c>
      <c r="G14" s="199">
        <f>'4D'!G13*'10'!G13/'10'!$L13</f>
        <v>-4245.0906814702421</v>
      </c>
      <c r="H14" s="199">
        <f>'4D'!H13*'10'!H13/'10'!$L13</f>
        <v>-5537.1511580753577</v>
      </c>
      <c r="I14" s="199">
        <f>'4D'!I13*'10'!I13/'10'!$L13</f>
        <v>-3955.0256598092687</v>
      </c>
      <c r="J14" s="157">
        <f>'4D'!J13*'10'!J13/'10'!$L13</f>
        <v>36980.016734262565</v>
      </c>
      <c r="K14" s="158">
        <f>'4D'!K13*'10'!K13/'10'!$L13</f>
        <v>28932.219716399199</v>
      </c>
      <c r="L14" s="174">
        <f t="shared" si="0"/>
        <v>66378.885747073451</v>
      </c>
      <c r="N14" s="247">
        <v>1996</v>
      </c>
      <c r="O14" s="332">
        <f>'4D'!B13*'10'!B13/'10'!$M13</f>
        <v>11280.080312551665</v>
      </c>
      <c r="P14" s="199">
        <f>'4D'!C13*'10'!C13/'10'!$M13</f>
        <v>-565.90190950136991</v>
      </c>
      <c r="Q14" s="199">
        <f>'4D'!D13*'10'!D13/'10'!$M13</f>
        <v>1596.8383085416851</v>
      </c>
      <c r="R14" s="199">
        <f>'4D'!E13*'10'!E13/'10'!$M13</f>
        <v>1596.5400520398864</v>
      </c>
      <c r="S14" s="199">
        <f>'4D'!F13*'10'!F13/'10'!$M13</f>
        <v>27657.472765258568</v>
      </c>
      <c r="T14" s="199">
        <f>'4D'!G13*'10'!G13/'10'!$M13</f>
        <v>5147.9878810985165</v>
      </c>
      <c r="U14" s="199">
        <f>'4D'!H13*'10'!H13/'10'!$M13</f>
        <v>6714.8593979410807</v>
      </c>
      <c r="V14" s="199">
        <f>'4D'!I13*'10'!I13/'10'!$M13</f>
        <v>4796.2283244041719</v>
      </c>
      <c r="W14" s="199">
        <f>'4D'!J13*'10'!J13/'10'!$M13</f>
        <v>-44845.373697616866</v>
      </c>
      <c r="X14" s="333">
        <f>'4D'!K13*'10'!K13/'10'!$M13</f>
        <v>-35085.873930428723</v>
      </c>
      <c r="Y14" s="174">
        <f t="shared" si="1"/>
        <v>58790.007041835575</v>
      </c>
    </row>
    <row r="15" spans="1:25">
      <c r="A15" s="311">
        <v>1997</v>
      </c>
      <c r="B15" s="332">
        <f>'4D'!B14*'10'!B14/'10'!$L14</f>
        <v>-7937.1576031553232</v>
      </c>
      <c r="C15" s="199">
        <f>'4D'!C14*'10'!C14/'10'!$L14</f>
        <v>-236.0262857423339</v>
      </c>
      <c r="D15" s="199">
        <f>'4D'!D14*'10'!D14/'10'!$L14</f>
        <v>-2032.5634390351693</v>
      </c>
      <c r="E15" s="199">
        <f>'4D'!E14*'10'!E14/'10'!$L14</f>
        <v>-2043.0629829165446</v>
      </c>
      <c r="F15" s="199">
        <f>'4D'!F14*'10'!F14/'10'!$L14</f>
        <v>-21388.185324588092</v>
      </c>
      <c r="G15" s="157">
        <f>'4D'!G14*'10'!G14/'10'!$L14</f>
        <v>9482.5277245943198</v>
      </c>
      <c r="H15" s="199">
        <f>'4D'!H14*'10'!H14/'10'!$L14</f>
        <v>-8177.5082593300904</v>
      </c>
      <c r="I15" s="199">
        <f>'4D'!I14*'10'!I14/'10'!$L14</f>
        <v>-4168.0405951111725</v>
      </c>
      <c r="J15" s="157">
        <f>'4D'!J14*'10'!J14/'10'!$L14</f>
        <v>61657.132973846405</v>
      </c>
      <c r="K15" s="158">
        <f>'4D'!K14*'10'!K14/'10'!$L14</f>
        <v>2425.8410801681862</v>
      </c>
      <c r="L15" s="174">
        <f t="shared" si="0"/>
        <v>73565.501778608916</v>
      </c>
      <c r="N15" s="247">
        <v>1997</v>
      </c>
      <c r="O15" s="332">
        <f>'4D'!B14*'10'!B14/'10'!$M14</f>
        <v>10183.456834844899</v>
      </c>
      <c r="P15" s="199">
        <f>'4D'!C14*'10'!C14/'10'!$M14</f>
        <v>302.82421150240447</v>
      </c>
      <c r="Q15" s="199">
        <f>'4D'!D14*'10'!D14/'10'!$M14</f>
        <v>2607.8003084215052</v>
      </c>
      <c r="R15" s="199">
        <f>'4D'!E14*'10'!E14/'10'!$M14</f>
        <v>2621.2713338499334</v>
      </c>
      <c r="S15" s="199">
        <f>'4D'!F14*'10'!F14/'10'!$M14</f>
        <v>27441.267128426414</v>
      </c>
      <c r="T15" s="199">
        <f>'4D'!G14*'10'!G14/'10'!$M14</f>
        <v>-12166.182983469804</v>
      </c>
      <c r="U15" s="199">
        <f>'4D'!H14*'10'!H14/'10'!$M14</f>
        <v>10491.829259175918</v>
      </c>
      <c r="V15" s="199">
        <f>'4D'!I14*'10'!I14/'10'!$M14</f>
        <v>5347.6400001585371</v>
      </c>
      <c r="W15" s="199">
        <f>'4D'!J14*'10'!J14/'10'!$M14</f>
        <v>-79106.751256879361</v>
      </c>
      <c r="X15" s="333">
        <f>'4D'!K14*'10'!K14/'10'!$M14</f>
        <v>-3112.3796657717471</v>
      </c>
      <c r="Y15" s="174">
        <f t="shared" si="1"/>
        <v>58996.089076379605</v>
      </c>
    </row>
    <row r="16" spans="1:25">
      <c r="A16" s="311">
        <v>1998</v>
      </c>
      <c r="B16" s="332">
        <f>'4D'!B15*'10'!B15/'10'!$L15</f>
        <v>-6512.3611603106528</v>
      </c>
      <c r="C16" s="199">
        <f>'4D'!C15*'10'!C15/'10'!$L15</f>
        <v>-47.799823746914818</v>
      </c>
      <c r="D16" s="199">
        <f>'4D'!D15*'10'!D15/'10'!$L15</f>
        <v>-1359.0084995878717</v>
      </c>
      <c r="E16" s="199">
        <f>'4D'!E15*'10'!E15/'10'!$L15</f>
        <v>-2724.9337105250843</v>
      </c>
      <c r="F16" s="199">
        <f>'4D'!F15*'10'!F15/'10'!$L15</f>
        <v>-14478.941740102215</v>
      </c>
      <c r="G16" s="157">
        <f>'4D'!G15*'10'!G15/'10'!$L15</f>
        <v>13970.745603936155</v>
      </c>
      <c r="H16" s="199">
        <f>'4D'!H15*'10'!H15/'10'!$L15</f>
        <v>-3090.877228114141</v>
      </c>
      <c r="I16" s="199">
        <f>'4D'!I15*'10'!I15/'10'!$L15</f>
        <v>-2184.508020412417</v>
      </c>
      <c r="J16" s="157">
        <f>'4D'!J15*'10'!J15/'10'!$L15</f>
        <v>58138.113019161901</v>
      </c>
      <c r="K16" s="333">
        <f>'4D'!K15*'10'!K15/'10'!$L15</f>
        <v>-18633.190365600563</v>
      </c>
      <c r="L16" s="174">
        <f t="shared" si="0"/>
        <v>72108.858623098058</v>
      </c>
      <c r="N16" s="247">
        <v>1998</v>
      </c>
      <c r="O16" s="332">
        <f>'4D'!B15*'10'!B15/'10'!$M15</f>
        <v>8150.0495376426434</v>
      </c>
      <c r="P16" s="199">
        <f>'4D'!C15*'10'!C15/'10'!$M15</f>
        <v>59.820228307079894</v>
      </c>
      <c r="Q16" s="199">
        <f>'4D'!D15*'10'!D15/'10'!$M15</f>
        <v>1700.7635665572038</v>
      </c>
      <c r="R16" s="199">
        <f>'4D'!E15*'10'!E15/'10'!$M15</f>
        <v>3410.1832163301633</v>
      </c>
      <c r="S16" s="199">
        <f>'4D'!F15*'10'!F15/'10'!$M15</f>
        <v>18120.016616038811</v>
      </c>
      <c r="T16" s="199">
        <f>'4D'!G15*'10'!G15/'10'!$M15</f>
        <v>-17484.022453148373</v>
      </c>
      <c r="U16" s="199">
        <f>'4D'!H15*'10'!H15/'10'!$M15</f>
        <v>3868.1519503903214</v>
      </c>
      <c r="V16" s="199">
        <f>'4D'!I15*'10'!I15/'10'!$M15</f>
        <v>2733.8546102516193</v>
      </c>
      <c r="W16" s="199">
        <f>'4D'!J15*'10'!J15/'10'!$M15</f>
        <v>-72758.326737000811</v>
      </c>
      <c r="X16" s="333">
        <f>'4D'!K15*'10'!K15/'10'!$M15</f>
        <v>23318.950037581471</v>
      </c>
      <c r="Y16" s="174">
        <f t="shared" si="1"/>
        <v>61361.78976309931</v>
      </c>
    </row>
    <row r="17" spans="1:25">
      <c r="A17" s="311">
        <v>1999</v>
      </c>
      <c r="B17" s="332">
        <f>'4D'!B16*'10'!B16/'10'!$L16</f>
        <v>-5035.6687473954053</v>
      </c>
      <c r="C17" s="157">
        <f>'4D'!C16*'10'!C16/'10'!$L16</f>
        <v>204.88231417008703</v>
      </c>
      <c r="D17" s="157">
        <f>'4D'!D16*'10'!D16/'10'!$L16</f>
        <v>1168.1609855503673</v>
      </c>
      <c r="E17" s="199">
        <f>'4D'!E16*'10'!E16/'10'!$L16</f>
        <v>-1063.1334890401852</v>
      </c>
      <c r="F17" s="199">
        <f>'4D'!F16*'10'!F16/'10'!$L16</f>
        <v>-16649.936217399143</v>
      </c>
      <c r="G17" s="157">
        <f>'4D'!G16*'10'!G16/'10'!$L16</f>
        <v>32249.871043612213</v>
      </c>
      <c r="H17" s="199">
        <f>'4D'!H16*'10'!H16/'10'!$L16</f>
        <v>-3226.5753669287219</v>
      </c>
      <c r="I17" s="199">
        <f>'4D'!I16*'10'!I16/'10'!$L16</f>
        <v>-11079.112099186954</v>
      </c>
      <c r="J17" s="157">
        <f>'4D'!J16*'10'!J16/'10'!$L16</f>
        <v>41532.94581866185</v>
      </c>
      <c r="K17" s="333">
        <f>'4D'!K16*'10'!K16/'10'!$L16</f>
        <v>-18574.610956467463</v>
      </c>
      <c r="L17" s="174">
        <f t="shared" si="0"/>
        <v>75155.860161994526</v>
      </c>
      <c r="N17" s="247">
        <v>1999</v>
      </c>
      <c r="O17" s="332">
        <f>'4D'!B16*'10'!B16/'10'!$M16</f>
        <v>5843.7202026444356</v>
      </c>
      <c r="P17" s="199">
        <f>'4D'!C16*'10'!C16/'10'!$M16</f>
        <v>-237.75887147055636</v>
      </c>
      <c r="Q17" s="199">
        <f>'4D'!D16*'10'!D16/'10'!$M16</f>
        <v>-1355.6106038016362</v>
      </c>
      <c r="R17" s="199">
        <f>'4D'!E16*'10'!E16/'10'!$M16</f>
        <v>1233.7298102114762</v>
      </c>
      <c r="S17" s="199">
        <f>'4D'!F16*'10'!F16/'10'!$M16</f>
        <v>19321.677720894921</v>
      </c>
      <c r="T17" s="199">
        <f>'4D'!G16*'10'!G16/'10'!$M16</f>
        <v>-37424.864978998281</v>
      </c>
      <c r="U17" s="199">
        <f>'4D'!H16*'10'!H16/'10'!$M16</f>
        <v>3744.329621925333</v>
      </c>
      <c r="V17" s="199">
        <f>'4D'!I16*'10'!I16/'10'!$M16</f>
        <v>12856.928135884293</v>
      </c>
      <c r="W17" s="199">
        <f>'4D'!J16*'10'!J16/'10'!$M16</f>
        <v>-48197.553638012047</v>
      </c>
      <c r="X17" s="333">
        <f>'4D'!K16*'10'!K16/'10'!$M16</f>
        <v>21555.19648879052</v>
      </c>
      <c r="Y17" s="174">
        <f t="shared" si="1"/>
        <v>64555.58198035098</v>
      </c>
    </row>
    <row r="18" spans="1:25">
      <c r="A18" s="311">
        <v>2000</v>
      </c>
      <c r="B18" s="332">
        <f>'4D'!B17*'10'!B17/'10'!$L17</f>
        <v>-5772.6149301369269</v>
      </c>
      <c r="C18" s="199">
        <f>'4D'!C17*'10'!C17/'10'!$L17</f>
        <v>-75.151193657187335</v>
      </c>
      <c r="D18" s="199">
        <f>'4D'!D17*'10'!D17/'10'!$L17</f>
        <v>-1426.8043076917822</v>
      </c>
      <c r="E18" s="199">
        <f>'4D'!E17*'10'!E17/'10'!$L17</f>
        <v>-2083.682412319311</v>
      </c>
      <c r="F18" s="199">
        <f>'4D'!F17*'10'!F17/'10'!$L17</f>
        <v>-13904.115742393138</v>
      </c>
      <c r="G18" s="157">
        <f>'4D'!G17*'10'!G17/'10'!$L17</f>
        <v>35712.607684469105</v>
      </c>
      <c r="H18" s="199">
        <f>'4D'!H17*'10'!H17/'10'!$L17</f>
        <v>-4917.16957862441</v>
      </c>
      <c r="I18" s="199">
        <f>'4D'!I17*'10'!I17/'10'!$L17</f>
        <v>-11767.55962165136</v>
      </c>
      <c r="J18" s="157">
        <f>'4D'!J17*'10'!J17/'10'!$L17</f>
        <v>49768.056049219929</v>
      </c>
      <c r="K18" s="333">
        <f>'4D'!K17*'10'!K17/'10'!$L17</f>
        <v>-19239.200654957218</v>
      </c>
      <c r="L18" s="174">
        <f t="shared" si="0"/>
        <v>85480.663733689027</v>
      </c>
      <c r="N18" s="247">
        <v>2000</v>
      </c>
      <c r="O18" s="332">
        <f>'4D'!B17*'10'!B17/'10'!$M17</f>
        <v>6698.1725742754006</v>
      </c>
      <c r="P18" s="199">
        <f>'4D'!C17*'10'!C17/'10'!$M17</f>
        <v>87.200630974131442</v>
      </c>
      <c r="Q18" s="199">
        <f>'4D'!D17*'10'!D17/'10'!$M17</f>
        <v>1655.5723183171692</v>
      </c>
      <c r="R18" s="199">
        <f>'4D'!E17*'10'!E17/'10'!$M17</f>
        <v>2417.7715916634265</v>
      </c>
      <c r="S18" s="199">
        <f>'4D'!F17*'10'!F17/'10'!$M17</f>
        <v>16133.445217181579</v>
      </c>
      <c r="T18" s="199">
        <f>'4D'!G17*'10'!G17/'10'!$M17</f>
        <v>-41438.622226321582</v>
      </c>
      <c r="U18" s="199">
        <f>'4D'!H17*'10'!H17/'10'!$M17</f>
        <v>5705.5685877564856</v>
      </c>
      <c r="V18" s="199">
        <f>'4D'!I17*'10'!I17/'10'!$M17</f>
        <v>13654.322361326484</v>
      </c>
      <c r="W18" s="199">
        <f>'4D'!J17*'10'!J17/'10'!$M17</f>
        <v>-57747.664124199371</v>
      </c>
      <c r="X18" s="333">
        <f>'4D'!K17*'10'!K17/'10'!$M17</f>
        <v>22323.935987006673</v>
      </c>
      <c r="Y18" s="174">
        <f t="shared" si="1"/>
        <v>68675.989268501347</v>
      </c>
    </row>
    <row r="19" spans="1:25">
      <c r="A19" s="311">
        <v>2001</v>
      </c>
      <c r="B19" s="332">
        <f>'4D'!B18*'10'!B18/'10'!$L18</f>
        <v>-6238.272215113213</v>
      </c>
      <c r="C19" s="157">
        <f>'4D'!C18*'10'!C18/'10'!$L18</f>
        <v>373.37202204014528</v>
      </c>
      <c r="D19" s="199">
        <f>'4D'!D18*'10'!D18/'10'!$L18</f>
        <v>-2928.0850933545235</v>
      </c>
      <c r="E19" s="199">
        <f>'4D'!E18*'10'!E18/'10'!$L18</f>
        <v>-3079.1245985904739</v>
      </c>
      <c r="F19" s="199">
        <f>'4D'!F18*'10'!F18/'10'!$L18</f>
        <v>-11830.327143982095</v>
      </c>
      <c r="G19" s="157">
        <f>'4D'!G18*'10'!G18/'10'!$L18</f>
        <v>23434.02918729874</v>
      </c>
      <c r="H19" s="199">
        <f>'4D'!H18*'10'!H18/'10'!$L18</f>
        <v>-7310.0811804758068</v>
      </c>
      <c r="I19" s="199">
        <f>'4D'!I18*'10'!I18/'10'!$L18</f>
        <v>-15746.319811652156</v>
      </c>
      <c r="J19" s="157">
        <f>'4D'!J18*'10'!J18/'10'!$L18</f>
        <v>65594.425533910136</v>
      </c>
      <c r="K19" s="333">
        <f>'4D'!K18*'10'!K18/'10'!$L18</f>
        <v>-12187.026632992331</v>
      </c>
      <c r="L19" s="174">
        <f t="shared" si="0"/>
        <v>89401.826743249025</v>
      </c>
      <c r="N19" s="247">
        <v>2001</v>
      </c>
      <c r="O19" s="332">
        <f>'4D'!B18*'10'!B18/'10'!$M18</f>
        <v>7336.6810611159935</v>
      </c>
      <c r="P19" s="199">
        <f>'4D'!C18*'10'!C18/'10'!$M18</f>
        <v>-439.11380401388971</v>
      </c>
      <c r="Q19" s="199">
        <f>'4D'!D18*'10'!D18/'10'!$M18</f>
        <v>3443.6500538892119</v>
      </c>
      <c r="R19" s="199">
        <f>'4D'!E18*'10'!E18/'10'!$M18</f>
        <v>3621.2839626597056</v>
      </c>
      <c r="S19" s="199">
        <f>'4D'!F18*'10'!F18/'10'!$M18</f>
        <v>13913.361602557883</v>
      </c>
      <c r="T19" s="199">
        <f>'4D'!G18*'10'!G18/'10'!$M18</f>
        <v>-27560.194905821998</v>
      </c>
      <c r="U19" s="199">
        <f>'4D'!H18*'10'!H18/'10'!$M18</f>
        <v>8597.2096604065846</v>
      </c>
      <c r="V19" s="199">
        <f>'4D'!I18*'10'!I18/'10'!$M18</f>
        <v>18518.865859130732</v>
      </c>
      <c r="W19" s="199">
        <f>'4D'!J18*'10'!J18/'10'!$M18</f>
        <v>-77144.017275092279</v>
      </c>
      <c r="X19" s="333">
        <f>'4D'!K18*'10'!K18/'10'!$M18</f>
        <v>14332.867243749859</v>
      </c>
      <c r="Y19" s="174">
        <f t="shared" si="1"/>
        <v>69763.919443509963</v>
      </c>
    </row>
    <row r="20" spans="1:25">
      <c r="A20" s="311">
        <v>2002</v>
      </c>
      <c r="B20" s="332">
        <f>'4D'!B19*'10'!B19/'10'!$L19</f>
        <v>-9871.6962371249792</v>
      </c>
      <c r="C20" s="157">
        <f>'4D'!C19*'10'!C19/'10'!$L19</f>
        <v>81.073717324562054</v>
      </c>
      <c r="D20" s="199">
        <f>'4D'!D19*'10'!D19/'10'!$L19</f>
        <v>-2103.6829692835095</v>
      </c>
      <c r="E20" s="199">
        <f>'4D'!E19*'10'!E19/'10'!$L19</f>
        <v>-1278.3128285553405</v>
      </c>
      <c r="F20" s="199">
        <f>'4D'!F19*'10'!F19/'10'!$L19</f>
        <v>-7600.2863651145981</v>
      </c>
      <c r="G20" s="157">
        <f>'4D'!G19*'10'!G19/'10'!$L19</f>
        <v>12406.518476437735</v>
      </c>
      <c r="H20" s="199">
        <f>'4D'!H19*'10'!H19/'10'!$L19</f>
        <v>-9628.3533966575033</v>
      </c>
      <c r="I20" s="199">
        <f>'4D'!I19*'10'!I19/'10'!$L19</f>
        <v>-20237.52415557576</v>
      </c>
      <c r="J20" s="157">
        <f>'4D'!J19*'10'!J19/'10'!$L19</f>
        <v>77188.355659282286</v>
      </c>
      <c r="K20" s="333">
        <f>'4D'!K19*'10'!K19/'10'!$L19</f>
        <v>-12018.920774552062</v>
      </c>
      <c r="L20" s="174">
        <f t="shared" si="0"/>
        <v>89675.947853044578</v>
      </c>
      <c r="N20" s="247">
        <v>2002</v>
      </c>
      <c r="O20" s="332">
        <f>'4D'!B19*'10'!B19/'10'!$M19</f>
        <v>11408.622091571067</v>
      </c>
      <c r="P20" s="199">
        <f>'4D'!C19*'10'!C19/'10'!$M19</f>
        <v>-93.696096425285148</v>
      </c>
      <c r="Q20" s="199">
        <f>'4D'!D19*'10'!D19/'10'!$M19</f>
        <v>2431.2056834539953</v>
      </c>
      <c r="R20" s="199">
        <f>'4D'!E19*'10'!E19/'10'!$M19</f>
        <v>1477.3335428362532</v>
      </c>
      <c r="S20" s="199">
        <f>'4D'!F19*'10'!F19/'10'!$M19</f>
        <v>8783.5760789744218</v>
      </c>
      <c r="T20" s="199">
        <f>'4D'!G19*'10'!G19/'10'!$M19</f>
        <v>-14338.091182087921</v>
      </c>
      <c r="U20" s="199">
        <f>'4D'!H19*'10'!H19/'10'!$M19</f>
        <v>11127.393168101737</v>
      </c>
      <c r="V20" s="199">
        <f>'4D'!I19*'10'!I19/'10'!$M19</f>
        <v>23388.307299379241</v>
      </c>
      <c r="W20" s="199">
        <f>'4D'!J19*'10'!J19/'10'!$M19</f>
        <v>-89205.822224833886</v>
      </c>
      <c r="X20" s="333">
        <f>'4D'!K19*'10'!K19/'10'!$M19</f>
        <v>13890.148336384749</v>
      </c>
      <c r="Y20" s="174">
        <f t="shared" si="1"/>
        <v>72506.586200701466</v>
      </c>
    </row>
    <row r="21" spans="1:25">
      <c r="A21" s="311">
        <v>2003</v>
      </c>
      <c r="B21" s="332">
        <f>'4D'!B20*'10'!B20/'10'!$L20</f>
        <v>-9256.1521974489769</v>
      </c>
      <c r="C21" s="157">
        <f>'4D'!C20*'10'!C20/'10'!$L20</f>
        <v>526.20824373253413</v>
      </c>
      <c r="D21" s="157">
        <f>'4D'!D20*'10'!D20/'10'!$L20</f>
        <v>4537.8547274480861</v>
      </c>
      <c r="E21" s="199">
        <f>'4D'!E20*'10'!E20/'10'!$L20</f>
        <v>-4846.8588985036931</v>
      </c>
      <c r="F21" s="199">
        <f>'4D'!F20*'10'!F20/'10'!$L20</f>
        <v>-789.20825949200662</v>
      </c>
      <c r="G21" s="199">
        <f>'4D'!G20*'10'!G20/'10'!$L20</f>
        <v>-27543.289866448533</v>
      </c>
      <c r="H21" s="199">
        <f>'4D'!H20*'10'!H20/'10'!$L20</f>
        <v>-8783.4791933013621</v>
      </c>
      <c r="I21" s="199">
        <f>'4D'!I20*'10'!I20/'10'!$L20</f>
        <v>-24063.93264826337</v>
      </c>
      <c r="J21" s="157">
        <f>'4D'!J20*'10'!J20/'10'!$L20</f>
        <v>74788.537652030049</v>
      </c>
      <c r="K21" s="158">
        <f>'4D'!K20*'10'!K20/'10'!$L20</f>
        <v>13194.150703734163</v>
      </c>
      <c r="L21" s="174">
        <f t="shared" si="0"/>
        <v>93046.751326944839</v>
      </c>
      <c r="N21" s="247">
        <v>2003</v>
      </c>
      <c r="O21" s="332">
        <f>'4D'!B20*'10'!B20/'10'!$M20</f>
        <v>9600.7831246561636</v>
      </c>
      <c r="P21" s="199">
        <f>'4D'!C20*'10'!C20/'10'!$M20</f>
        <v>-545.80036269008417</v>
      </c>
      <c r="Q21" s="199">
        <f>'4D'!D20*'10'!D20/'10'!$M20</f>
        <v>-4706.8110117541028</v>
      </c>
      <c r="R21" s="199">
        <f>'4D'!E20*'10'!E20/'10'!$M20</f>
        <v>5027.3202220214826</v>
      </c>
      <c r="S21" s="199">
        <f>'4D'!F20*'10'!F20/'10'!$M20</f>
        <v>818.59256178375801</v>
      </c>
      <c r="T21" s="199">
        <f>'4D'!G20*'10'!G20/'10'!$M20</f>
        <v>28568.799097771087</v>
      </c>
      <c r="U21" s="199">
        <f>'4D'!H20*'10'!H20/'10'!$M20</f>
        <v>9110.5112595336723</v>
      </c>
      <c r="V21" s="199">
        <f>'4D'!I20*'10'!I20/'10'!$M20</f>
        <v>24959.896245654079</v>
      </c>
      <c r="W21" s="199">
        <f>'4D'!J20*'10'!J20/'10'!$M20</f>
        <v>-77573.111903368772</v>
      </c>
      <c r="X21" s="333">
        <f>'4D'!K20*'10'!K20/'10'!$M20</f>
        <v>-13685.40368809979</v>
      </c>
      <c r="Y21" s="174">
        <f t="shared" si="1"/>
        <v>78085.902511420238</v>
      </c>
    </row>
    <row r="22" spans="1:25">
      <c r="A22" s="311">
        <v>2004</v>
      </c>
      <c r="B22" s="332">
        <f>'4D'!B21*'10'!B21/'10'!$L21</f>
        <v>-7667.2389692744482</v>
      </c>
      <c r="C22" s="199">
        <f>'4D'!C21*'10'!C21/'10'!$L21</f>
        <v>-526.78557481116843</v>
      </c>
      <c r="D22" s="199">
        <f>'4D'!D21*'10'!D21/'10'!$L21</f>
        <v>-4091.4456638992301</v>
      </c>
      <c r="E22" s="199">
        <f>'4D'!E21*'10'!E21/'10'!$L21</f>
        <v>-2102.9046466582809</v>
      </c>
      <c r="F22" s="199">
        <f>'4D'!F21*'10'!F21/'10'!$L21</f>
        <v>-6774.9473395433142</v>
      </c>
      <c r="G22" s="199">
        <f>'4D'!G21*'10'!G21/'10'!$L21</f>
        <v>-25607.929273755679</v>
      </c>
      <c r="H22" s="199">
        <f>'4D'!H21*'10'!H21/'10'!$L21</f>
        <v>-7934.4718577577123</v>
      </c>
      <c r="I22" s="199">
        <f>'4D'!I21*'10'!I21/'10'!$L21</f>
        <v>-16828.033161843836</v>
      </c>
      <c r="J22" s="157">
        <f>'4D'!J21*'10'!J21/'10'!$L21</f>
        <v>83656.552432878423</v>
      </c>
      <c r="K22" s="158">
        <f>'4D'!K21*'10'!K21/'10'!$L21</f>
        <v>18437.275281660681</v>
      </c>
      <c r="L22" s="174">
        <f t="shared" si="0"/>
        <v>102093.8277145391</v>
      </c>
      <c r="N22" s="247">
        <v>2004</v>
      </c>
      <c r="O22" s="332">
        <f>'4D'!B21*'10'!B21/'10'!$M21</f>
        <v>8682.338521749758</v>
      </c>
      <c r="P22" s="199">
        <f>'4D'!C21*'10'!C21/'10'!$M21</f>
        <v>596.52903831663264</v>
      </c>
      <c r="Q22" s="199">
        <f>'4D'!D21*'10'!D21/'10'!$M21</f>
        <v>4633.1301841084878</v>
      </c>
      <c r="R22" s="199">
        <f>'4D'!E21*'10'!E21/'10'!$M21</f>
        <v>2381.3174591812058</v>
      </c>
      <c r="S22" s="199">
        <f>'4D'!F21*'10'!F21/'10'!$M21</f>
        <v>7671.9124713168185</v>
      </c>
      <c r="T22" s="199">
        <f>'4D'!G21*'10'!G21/'10'!$M21</f>
        <v>28998.275870461355</v>
      </c>
      <c r="U22" s="199">
        <f>'4D'!H21*'10'!H21/'10'!$M21</f>
        <v>8984.951549888654</v>
      </c>
      <c r="V22" s="199">
        <f>'4D'!I21*'10'!I21/'10'!$M21</f>
        <v>19055.970624088321</v>
      </c>
      <c r="W22" s="199">
        <f>'4D'!J21*'10'!J21/'10'!$M21</f>
        <v>-94732.212038187179</v>
      </c>
      <c r="X22" s="333">
        <f>'4D'!K21*'10'!K21/'10'!$M21</f>
        <v>-20878.267399198514</v>
      </c>
      <c r="Y22" s="174">
        <f t="shared" si="1"/>
        <v>81004.425719111226</v>
      </c>
    </row>
    <row r="23" spans="1:25">
      <c r="A23" s="311">
        <v>2005</v>
      </c>
      <c r="B23" s="332">
        <f>'4D'!B22*'10'!B22/'10'!$L22</f>
        <v>-8396.2358718576415</v>
      </c>
      <c r="C23" s="199">
        <f>'4D'!C22*'10'!C22/'10'!$L22</f>
        <v>-373.70023618423312</v>
      </c>
      <c r="D23" s="199">
        <f>'4D'!D22*'10'!D22/'10'!$L22</f>
        <v>-3976.3398242845087</v>
      </c>
      <c r="E23" s="199">
        <f>'4D'!E22*'10'!E22/'10'!$L22</f>
        <v>-3353.7415810213693</v>
      </c>
      <c r="F23" s="199">
        <f>'4D'!F22*'10'!F22/'10'!$L22</f>
        <v>-9351.8417713583967</v>
      </c>
      <c r="G23" s="199">
        <f>'4D'!G22*'10'!G22/'10'!$L22</f>
        <v>-20809.507185921761</v>
      </c>
      <c r="H23" s="199">
        <f>'4D'!H22*'10'!H22/'10'!$L22</f>
        <v>-10902.679168556218</v>
      </c>
      <c r="I23" s="199">
        <f>'4D'!I22*'10'!I22/'10'!$L22</f>
        <v>-15877.265284480354</v>
      </c>
      <c r="J23" s="157">
        <f>'4D'!J22*'10'!J22/'10'!$L22</f>
        <v>109173.14294631639</v>
      </c>
      <c r="K23" s="158">
        <f>'4D'!K22*'10'!K22/'10'!$L22</f>
        <v>9493.3105606425452</v>
      </c>
      <c r="L23" s="174">
        <f t="shared" si="0"/>
        <v>118666.45350695893</v>
      </c>
      <c r="N23" s="247">
        <v>2005</v>
      </c>
      <c r="O23" s="332">
        <f>'4D'!B22*'10'!B22/'10'!$M22</f>
        <v>9679.0556684917356</v>
      </c>
      <c r="P23" s="199">
        <f>'4D'!C22*'10'!C22/'10'!$M22</f>
        <v>430.79606678027227</v>
      </c>
      <c r="Q23" s="199">
        <f>'4D'!D22*'10'!D22/'10'!$M22</f>
        <v>4583.8653300690594</v>
      </c>
      <c r="R23" s="199">
        <f>'4D'!E22*'10'!E22/'10'!$M22</f>
        <v>3866.1433475497884</v>
      </c>
      <c r="S23" s="199">
        <f>'4D'!F22*'10'!F22/'10'!$M22</f>
        <v>10780.66391766072</v>
      </c>
      <c r="T23" s="199">
        <f>'4D'!G22*'10'!G22/'10'!$M22</f>
        <v>23988.889969315831</v>
      </c>
      <c r="U23" s="199">
        <f>'4D'!H22*'10'!H22/'10'!$M22</f>
        <v>12568.44617263154</v>
      </c>
      <c r="V23" s="199">
        <f>'4D'!I22*'10'!I22/'10'!$M22</f>
        <v>18303.074960886737</v>
      </c>
      <c r="W23" s="199">
        <f>'4D'!J22*'10'!J22/'10'!$M22</f>
        <v>-125853.17328011322</v>
      </c>
      <c r="X23" s="333">
        <f>'4D'!K22*'10'!K22/'10'!$M22</f>
        <v>-10943.747031062163</v>
      </c>
      <c r="Y23" s="174">
        <f t="shared" si="1"/>
        <v>84200.935433385675</v>
      </c>
    </row>
    <row r="24" spans="1:25">
      <c r="A24" s="311">
        <v>2006</v>
      </c>
      <c r="B24" s="332">
        <f>'4D'!B23*'10'!B23/'10'!$L23</f>
        <v>-7768.5936039821245</v>
      </c>
      <c r="C24" s="199">
        <f>'4D'!C23*'10'!C23/'10'!$L23</f>
        <v>-825.90289576865757</v>
      </c>
      <c r="D24" s="199">
        <f>'4D'!D23*'10'!D23/'10'!$L23</f>
        <v>-4603.4590395282448</v>
      </c>
      <c r="E24" s="199">
        <f>'4D'!E23*'10'!E23/'10'!$L23</f>
        <v>-4517.7148382787755</v>
      </c>
      <c r="F24" s="199">
        <f>'4D'!F23*'10'!F23/'10'!$L23</f>
        <v>-13153.5730758482</v>
      </c>
      <c r="G24" s="199">
        <f>'4D'!G23*'10'!G23/'10'!$L23</f>
        <v>-29131.568076800904</v>
      </c>
      <c r="H24" s="199">
        <f>'4D'!H23*'10'!H23/'10'!$L23</f>
        <v>-8431.4876505432258</v>
      </c>
      <c r="I24" s="199">
        <f>'4D'!I23*'10'!I23/'10'!$L23</f>
        <v>-5996.8101844268895</v>
      </c>
      <c r="J24" s="157">
        <f>'4D'!J23*'10'!J23/'10'!$L23</f>
        <v>106353.08201785864</v>
      </c>
      <c r="K24" s="158">
        <f>'4D'!K23*'10'!K23/'10'!$L23</f>
        <v>14706.441422921966</v>
      </c>
      <c r="L24" s="174">
        <f t="shared" si="0"/>
        <v>121059.52344078061</v>
      </c>
      <c r="N24" s="248">
        <v>2006</v>
      </c>
      <c r="O24" s="332">
        <f>'4D'!B23*'10'!B23/'10'!$M23</f>
        <v>8987.6691054639159</v>
      </c>
      <c r="P24" s="199">
        <f>'4D'!C23*'10'!C23/'10'!$M23</f>
        <v>955.50653294673612</v>
      </c>
      <c r="Q24" s="199">
        <f>'4D'!D23*'10'!D23/'10'!$M23</f>
        <v>5325.850301479074</v>
      </c>
      <c r="R24" s="199">
        <f>'4D'!E23*'10'!E23/'10'!$M23</f>
        <v>5226.6508134086052</v>
      </c>
      <c r="S24" s="199">
        <f>'4D'!F23*'10'!F23/'10'!$M23</f>
        <v>15217.678821513351</v>
      </c>
      <c r="T24" s="199">
        <f>'4D'!G23*'10'!G23/'10'!$M23</f>
        <v>33702.997961352085</v>
      </c>
      <c r="U24" s="199">
        <f>'4D'!H23*'10'!H23/'10'!$M23</f>
        <v>9754.5868574002779</v>
      </c>
      <c r="V24" s="199">
        <f>'4D'!I23*'10'!I23/'10'!$M23</f>
        <v>6937.8510929285248</v>
      </c>
      <c r="W24" s="199">
        <f>'4D'!J23*'10'!J23/'10'!$M23</f>
        <v>-123042.38813995986</v>
      </c>
      <c r="X24" s="333">
        <f>'4D'!K23*'10'!K23/'10'!$M23</f>
        <v>-17014.228825196591</v>
      </c>
      <c r="Y24" s="174">
        <f t="shared" si="1"/>
        <v>86108.79148649257</v>
      </c>
    </row>
    <row r="25" spans="1:25">
      <c r="A25" s="311">
        <v>2007</v>
      </c>
      <c r="B25" s="332">
        <f>'4D'!B24*'10'!B24/'10'!$L24</f>
        <v>-8400.2862449210334</v>
      </c>
      <c r="C25" s="199">
        <f>'4D'!C24*'10'!C24/'10'!$L24</f>
        <v>-1348.0475120438391</v>
      </c>
      <c r="D25" s="199">
        <f>'4D'!D24*'10'!D24/'10'!$L24</f>
        <v>-5567.2970509692168</v>
      </c>
      <c r="E25" s="199">
        <f>'4D'!E24*'10'!E24/'10'!$L24</f>
        <v>-1971.2434838440568</v>
      </c>
      <c r="F25" s="199">
        <f>'4D'!F24*'10'!F24/'10'!$L24</f>
        <v>-24520.211340439851</v>
      </c>
      <c r="G25" s="199">
        <f>'4D'!G24*'10'!G24/'10'!$L24</f>
        <v>-31428.737462947025</v>
      </c>
      <c r="H25" s="199">
        <f>'4D'!H24*'10'!H24/'10'!$L24</f>
        <v>-7105.4787445366555</v>
      </c>
      <c r="I25" s="199">
        <f>'4D'!I24*'10'!I24/'10'!$L24</f>
        <v>12675.988661631443</v>
      </c>
      <c r="J25" s="157">
        <f>'4D'!J24*'10'!J24/'10'!$L24</f>
        <v>63393.823625061646</v>
      </c>
      <c r="K25" s="158">
        <f>'4D'!K24*'10'!K24/'10'!$L24</f>
        <v>34872.26312252404</v>
      </c>
      <c r="L25" s="174">
        <f t="shared" si="0"/>
        <v>110942.07540921713</v>
      </c>
      <c r="N25" s="311">
        <v>2007</v>
      </c>
      <c r="O25" s="332">
        <f>'4D'!B24*'10'!B24/'10'!$M24</f>
        <v>9156.7701458144202</v>
      </c>
      <c r="P25" s="199">
        <f>'4D'!C24*'10'!C24/'10'!$M24</f>
        <v>1469.4453085912035</v>
      </c>
      <c r="Q25" s="199">
        <f>'4D'!D24*'10'!D24/'10'!$M24</f>
        <v>6068.6574174800398</v>
      </c>
      <c r="R25" s="199">
        <f>'4D'!E24*'10'!E24/'10'!$M24</f>
        <v>2148.7629060150139</v>
      </c>
      <c r="S25" s="199">
        <f>'4D'!F24*'10'!F24/'10'!$M24</f>
        <v>26728.367656156039</v>
      </c>
      <c r="T25" s="199">
        <f>'4D'!G24*'10'!G24/'10'!$M24</f>
        <v>34259.037910208484</v>
      </c>
      <c r="U25" s="199">
        <f>'4D'!H24*'10'!H24/'10'!$M24</f>
        <v>7745.3593535613854</v>
      </c>
      <c r="V25" s="199">
        <f>'4D'!I24*'10'!I24/'10'!$M24</f>
        <v>-13817.518970343135</v>
      </c>
      <c r="W25" s="157">
        <f>'4D'!J24*'10'!J24/'10'!$M24</f>
        <v>-69102.725154152897</v>
      </c>
      <c r="X25" s="158">
        <f>'4D'!K24*'10'!K24/'10'!$M24</f>
        <v>-38012.66868380567</v>
      </c>
      <c r="Y25" s="174">
        <f t="shared" si="1"/>
        <v>87576.400697826582</v>
      </c>
    </row>
    <row r="26" spans="1:25">
      <c r="A26" s="311">
        <v>2008</v>
      </c>
      <c r="B26" s="332">
        <f>'4D'!B25*'10'!B25/'10'!$L25</f>
        <v>-2479.9975682646996</v>
      </c>
      <c r="C26" s="199">
        <f>'4D'!C25*'10'!C25/'10'!$L25</f>
        <v>-684.54974767275905</v>
      </c>
      <c r="D26" s="199">
        <f>'4D'!D25*'10'!D25/'10'!$L25</f>
        <v>-3309.9212550522998</v>
      </c>
      <c r="E26" s="199">
        <f>'4D'!E25*'10'!E25/'10'!$L25</f>
        <v>-2219.0725881017584</v>
      </c>
      <c r="F26" s="199">
        <f>'4D'!F25*'10'!F25/'10'!$L25</f>
        <v>-20804.771857308377</v>
      </c>
      <c r="G26" s="199">
        <f>'4D'!G25*'10'!G25/'10'!$L25</f>
        <v>-39308.540700263969</v>
      </c>
      <c r="H26" s="199">
        <f>'4D'!H25*'10'!H25/'10'!$L25</f>
        <v>-9072.2427821987967</v>
      </c>
      <c r="I26" s="199">
        <f>'4D'!I25*'10'!I25/'10'!$L25</f>
        <v>11168.737967404682</v>
      </c>
      <c r="J26" s="157">
        <f>'4D'!J25*'10'!J25/'10'!$L25</f>
        <v>92628.610143260492</v>
      </c>
      <c r="K26" s="158">
        <f>'4D'!K25*'10'!K25/'10'!$L25</f>
        <v>24560.732766014793</v>
      </c>
      <c r="L26" s="174">
        <f t="shared" si="0"/>
        <v>128358.08087667997</v>
      </c>
      <c r="N26" s="311">
        <v>2008</v>
      </c>
      <c r="O26" s="332">
        <f>'4D'!B25*'10'!B25/'10'!$M25</f>
        <v>2785.3296362929523</v>
      </c>
      <c r="P26" s="199">
        <f>'4D'!C25*'10'!C25/'10'!$M25</f>
        <v>768.83006826653843</v>
      </c>
      <c r="Q26" s="199">
        <f>'4D'!D25*'10'!D25/'10'!$M25</f>
        <v>3717.43177633194</v>
      </c>
      <c r="R26" s="199">
        <f>'4D'!E25*'10'!E25/'10'!$M25</f>
        <v>2492.2801231010831</v>
      </c>
      <c r="S26" s="199">
        <f>'4D'!F25*'10'!F25/'10'!$M25</f>
        <v>23366.211472143495</v>
      </c>
      <c r="T26" s="199">
        <f>'4D'!G25*'10'!G25/'10'!$M25</f>
        <v>44148.125293720841</v>
      </c>
      <c r="U26" s="199">
        <f>'4D'!H25*'10'!H25/'10'!$M25</f>
        <v>10189.198171909682</v>
      </c>
      <c r="V26" s="199">
        <f>'4D'!I25*'10'!I25/'10'!$M25</f>
        <v>-12543.80942089788</v>
      </c>
      <c r="W26" s="157">
        <f>'4D'!J25*'10'!J25/'10'!$M25</f>
        <v>-104032.84918588758</v>
      </c>
      <c r="X26" s="158">
        <f>'4D'!K25*'10'!K25/'10'!$M25</f>
        <v>-27584.598363183053</v>
      </c>
      <c r="Y26" s="174">
        <f t="shared" si="1"/>
        <v>87467.406541766526</v>
      </c>
    </row>
    <row r="27" spans="1:25">
      <c r="A27" s="311">
        <v>2009</v>
      </c>
      <c r="B27" s="332">
        <f>'4D'!B26*'10'!B26/'10'!$L26</f>
        <v>11669.37903608695</v>
      </c>
      <c r="C27" s="199">
        <f>'4D'!C26*'10'!C26/'10'!$L26</f>
        <v>-1355.4789618022585</v>
      </c>
      <c r="D27" s="199">
        <f>'4D'!D26*'10'!D26/'10'!$L26</f>
        <v>503.64384288331462</v>
      </c>
      <c r="E27" s="199">
        <f>'4D'!E26*'10'!E26/'10'!$L26</f>
        <v>115.37449526069999</v>
      </c>
      <c r="F27" s="199">
        <f>'4D'!F26*'10'!F26/'10'!$L26</f>
        <v>-19496.571607093156</v>
      </c>
      <c r="G27" s="199">
        <f>'4D'!G26*'10'!G26/'10'!$L26</f>
        <v>-53921.951109922673</v>
      </c>
      <c r="H27" s="199">
        <f>'4D'!H26*'10'!H26/'10'!$L26</f>
        <v>-11502.318610995855</v>
      </c>
      <c r="I27" s="199">
        <f>'4D'!I26*'10'!I26/'10'!$L26</f>
        <v>11964.146624395744</v>
      </c>
      <c r="J27" s="157">
        <f>'4D'!J26*'10'!J26/'10'!$L26</f>
        <v>34408.763451120329</v>
      </c>
      <c r="K27" s="158">
        <f>'4D'!K26*'10'!K26/'10'!$L26</f>
        <v>45083.81133906309</v>
      </c>
      <c r="L27" s="174">
        <f t="shared" si="0"/>
        <v>103745.11878881013</v>
      </c>
      <c r="N27" s="311">
        <v>2009</v>
      </c>
      <c r="O27" s="332">
        <f>'4D'!B26*'10'!B26/'10'!$M26</f>
        <v>-11959.303488518624</v>
      </c>
      <c r="P27" s="199">
        <f>'4D'!C26*'10'!C26/'10'!$M26</f>
        <v>1389.1556891215</v>
      </c>
      <c r="Q27" s="199">
        <f>'4D'!D26*'10'!D26/'10'!$M26</f>
        <v>-516.15681935935288</v>
      </c>
      <c r="R27" s="199">
        <f>'4D'!E26*'10'!E26/'10'!$M26</f>
        <v>-118.24096204180267</v>
      </c>
      <c r="S27" s="199">
        <f>'4D'!F26*'10'!F26/'10'!$M26</f>
        <v>19980.961807291576</v>
      </c>
      <c r="T27" s="199">
        <f>'4D'!G26*'10'!G26/'10'!$M26</f>
        <v>55261.636118117771</v>
      </c>
      <c r="U27" s="199">
        <f>'4D'!H26*'10'!H26/'10'!$M26</f>
        <v>11788.092465343625</v>
      </c>
      <c r="V27" s="199">
        <f>'4D'!I26*'10'!I26/'10'!$M26</f>
        <v>-12261.394545485928</v>
      </c>
      <c r="W27" s="157">
        <f>'4D'!J26*'10'!J26/'10'!$M26</f>
        <v>-35263.645435120248</v>
      </c>
      <c r="X27" s="158">
        <f>'4D'!K26*'10'!K26/'10'!$M26</f>
        <v>-46203.913726310071</v>
      </c>
      <c r="Y27" s="174">
        <f t="shared" si="1"/>
        <v>88419.846079874464</v>
      </c>
    </row>
    <row r="28" spans="1:25">
      <c r="A28" s="311">
        <v>2010</v>
      </c>
      <c r="B28" s="332">
        <f>'4D'!B27*'10'!B27/'10'!$L27</f>
        <v>-2220.1049792234385</v>
      </c>
      <c r="C28" s="199">
        <f>'4D'!C27*'10'!C27/'10'!$L27</f>
        <v>-1021.6002924703735</v>
      </c>
      <c r="D28" s="199">
        <f>'4D'!D27*'10'!D27/'10'!$L27</f>
        <v>-1075.944818830184</v>
      </c>
      <c r="E28" s="199">
        <f>'4D'!E27*'10'!E27/'10'!$L27</f>
        <v>2741.8547371788018</v>
      </c>
      <c r="F28" s="199">
        <f>'4D'!F27*'10'!F27/'10'!$L27</f>
        <v>-28898.935854417123</v>
      </c>
      <c r="G28" s="199">
        <f>'4D'!G27*'10'!G27/'10'!$L27</f>
        <v>-37514.971580726429</v>
      </c>
      <c r="H28" s="199">
        <f>'4D'!H27*'10'!H27/'10'!$L27</f>
        <v>-16939.631499417523</v>
      </c>
      <c r="I28" s="199">
        <f>'4D'!I27*'10'!I27/'10'!$L27</f>
        <v>19395.393779444879</v>
      </c>
      <c r="J28" s="157">
        <f>'4D'!J27*'10'!J27/'10'!$L27</f>
        <v>53091.568537311228</v>
      </c>
      <c r="K28" s="158">
        <f>'4D'!K27*'10'!K27/'10'!$L27</f>
        <v>37722.27872371523</v>
      </c>
      <c r="L28" s="174">
        <f t="shared" si="0"/>
        <v>112951.09577765013</v>
      </c>
      <c r="N28" s="311">
        <v>2010</v>
      </c>
      <c r="O28" s="332">
        <f>'4D'!B27*'10'!B27/'10'!$M27</f>
        <v>2280.1867134492172</v>
      </c>
      <c r="P28" s="199">
        <f>'4D'!C27*'10'!C27/'10'!$M27</f>
        <v>1049.247416291812</v>
      </c>
      <c r="Q28" s="199">
        <f>'4D'!D27*'10'!D27/'10'!$M27</f>
        <v>1105.0626449021611</v>
      </c>
      <c r="R28" s="199">
        <f>'4D'!E27*'10'!E27/'10'!$M27</f>
        <v>-2816.0563578888687</v>
      </c>
      <c r="S28" s="199">
        <f>'4D'!F27*'10'!F27/'10'!$M27</f>
        <v>29681.015170333187</v>
      </c>
      <c r="T28" s="199">
        <f>'4D'!G27*'10'!G27/'10'!$M27</f>
        <v>38530.222919331711</v>
      </c>
      <c r="U28" s="199">
        <f>'4D'!H27*'10'!H27/'10'!$M27</f>
        <v>17398.061369696283</v>
      </c>
      <c r="V28" s="199">
        <f>'4D'!I27*'10'!I27/'10'!$M27</f>
        <v>-19920.282874855377</v>
      </c>
      <c r="W28" s="157">
        <f>'4D'!J27*'10'!J27/'10'!$M27</f>
        <v>-54528.362535946471</v>
      </c>
      <c r="X28" s="158">
        <f>'4D'!K27*'10'!K27/'10'!$M27</f>
        <v>-38743.140325251647</v>
      </c>
      <c r="Y28" s="174">
        <f t="shared" si="1"/>
        <v>90043.796234004374</v>
      </c>
    </row>
    <row r="29" spans="1:25">
      <c r="A29" s="311">
        <v>2011</v>
      </c>
      <c r="B29" s="332">
        <f>'4D'!B28*'10'!B28/'10'!$L28</f>
        <v>983.8007331128116</v>
      </c>
      <c r="C29" s="199">
        <f>'4D'!C28*'10'!C28/'10'!$L28</f>
        <v>-1540.1891361061059</v>
      </c>
      <c r="D29" s="199">
        <f>'4D'!D28*'10'!D28/'10'!$L28</f>
        <v>-7838.5681126769759</v>
      </c>
      <c r="E29" s="199">
        <f>'4D'!E28*'10'!E28/'10'!$L28</f>
        <v>-3707.4328110257443</v>
      </c>
      <c r="F29" s="199">
        <f>'4D'!F28*'10'!F28/'10'!$L28</f>
        <v>-22327.724757470682</v>
      </c>
      <c r="G29" s="199">
        <f>'4D'!G28*'10'!G28/'10'!$L28</f>
        <v>-25064.915005723149</v>
      </c>
      <c r="H29" s="199">
        <f>'4D'!H28*'10'!H28/'10'!$L28</f>
        <v>-16561.851064198934</v>
      </c>
      <c r="I29" s="199">
        <f>'4D'!I28*'10'!I28/'10'!$L28</f>
        <v>7572.2298345288409</v>
      </c>
      <c r="J29" s="157">
        <f>'4D'!J28*'10'!J28/'10'!$L28</f>
        <v>133763.52394090919</v>
      </c>
      <c r="K29" s="158">
        <f>'4D'!K28*'10'!K28/'10'!$L28</f>
        <v>-3835.6638230437438</v>
      </c>
      <c r="L29" s="174">
        <f t="shared" si="0"/>
        <v>142319.55450855085</v>
      </c>
      <c r="N29" s="311">
        <v>2011</v>
      </c>
      <c r="O29" s="332">
        <f>'4D'!B28*'10'!B28/'10'!$M28</f>
        <v>-1110.187536007687</v>
      </c>
      <c r="P29" s="199">
        <f>'4D'!C28*'10'!C28/'10'!$M28</f>
        <v>1738.053982323444</v>
      </c>
      <c r="Q29" s="199">
        <f>'4D'!D28*'10'!D28/'10'!$M28</f>
        <v>8845.5724070327506</v>
      </c>
      <c r="R29" s="199">
        <f>'4D'!E28*'10'!E28/'10'!$M28</f>
        <v>4183.7188760406743</v>
      </c>
      <c r="S29" s="199">
        <f>'4D'!F28*'10'!F28/'10'!$M28</f>
        <v>25196.120412233715</v>
      </c>
      <c r="T29" s="199">
        <f>'4D'!G28*'10'!G28/'10'!$M28</f>
        <v>28284.951712121783</v>
      </c>
      <c r="U29" s="199">
        <f>'4D'!H28*'10'!H28/'10'!$M28</f>
        <v>18689.517100187917</v>
      </c>
      <c r="V29" s="199">
        <f>'4D'!I28*'10'!I28/'10'!$M28</f>
        <v>-8545.0182126622713</v>
      </c>
      <c r="W29" s="157">
        <f>'4D'!J28*'10'!J28/'10'!$M28</f>
        <v>-150947.84142088512</v>
      </c>
      <c r="X29" s="158">
        <f>'4D'!K28*'10'!K28/'10'!$M28</f>
        <v>4328.4234554137729</v>
      </c>
      <c r="Y29" s="174">
        <f t="shared" si="1"/>
        <v>91266.357945354073</v>
      </c>
    </row>
    <row r="30" spans="1:25">
      <c r="A30" s="311">
        <v>2012</v>
      </c>
      <c r="B30" s="332">
        <f>'4D'!B29*'10'!B29/'10'!$L29</f>
        <v>297.62049645513167</v>
      </c>
      <c r="C30" s="199">
        <f>'4D'!C29*'10'!C29/'10'!$L29</f>
        <v>-1694.2175299156256</v>
      </c>
      <c r="D30" s="199">
        <f>'4D'!D29*'10'!D29/'10'!$L29</f>
        <v>-5040.3513652143247</v>
      </c>
      <c r="E30" s="199">
        <f>'4D'!E29*'10'!E29/'10'!$L29</f>
        <v>-6115.6305224675616</v>
      </c>
      <c r="F30" s="199">
        <f>'4D'!F29*'10'!F29/'10'!$L29</f>
        <v>-15244.476696458101</v>
      </c>
      <c r="G30" s="199">
        <f>'4D'!G29*'10'!G29/'10'!$L29</f>
        <v>-34197.156192078684</v>
      </c>
      <c r="H30" s="199">
        <f>'4D'!H29*'10'!H29/'10'!$L29</f>
        <v>-7420.2402656886843</v>
      </c>
      <c r="I30" s="199">
        <f>'4D'!I29*'10'!I29/'10'!$L29</f>
        <v>6464.1992509887341</v>
      </c>
      <c r="J30" s="157">
        <f>'4D'!J29*'10'!J29/'10'!$L29</f>
        <v>138508.56630437193</v>
      </c>
      <c r="K30" s="158">
        <f>'4D'!K29*'10'!K29/'10'!$L29</f>
        <v>-12486.900131937075</v>
      </c>
      <c r="L30" s="174">
        <f t="shared" si="0"/>
        <v>145270.38605181579</v>
      </c>
      <c r="N30" s="311">
        <v>2012</v>
      </c>
      <c r="O30" s="332">
        <f>'4D'!B29*'10'!B29/'10'!$M29</f>
        <v>-344.52395078601575</v>
      </c>
      <c r="P30" s="199">
        <f>'4D'!C29*'10'!C29/'10'!$M29</f>
        <v>1961.2174693937877</v>
      </c>
      <c r="Q30" s="199">
        <f>'4D'!D29*'10'!D29/'10'!$M29</f>
        <v>5834.684728963618</v>
      </c>
      <c r="R30" s="199">
        <f>'4D'!E29*'10'!E29/'10'!$M29</f>
        <v>7079.4223322778162</v>
      </c>
      <c r="S30" s="199">
        <f>'4D'!F29*'10'!F29/'10'!$M29</f>
        <v>17646.927552655576</v>
      </c>
      <c r="T30" s="199">
        <f>'4D'!G29*'10'!G29/'10'!$M29</f>
        <v>39586.451528944308</v>
      </c>
      <c r="U30" s="199">
        <f>'4D'!H29*'10'!H29/'10'!$M29</f>
        <v>8589.6318384172282</v>
      </c>
      <c r="V30" s="199">
        <f>'4D'!I29*'10'!I29/'10'!$M29</f>
        <v>-7482.9236935783028</v>
      </c>
      <c r="W30" s="157">
        <f>'4D'!J29*'10'!J29/'10'!$M29</f>
        <v>-160336.8015619283</v>
      </c>
      <c r="X30" s="158">
        <f>'4D'!K29*'10'!K29/'10'!$M29</f>
        <v>14454.771152409334</v>
      </c>
      <c r="Y30" s="174">
        <f t="shared" si="1"/>
        <v>95153.106603061678</v>
      </c>
    </row>
    <row r="31" spans="1:25">
      <c r="A31" s="311">
        <v>2013</v>
      </c>
      <c r="B31" s="199">
        <f>'4D'!B30*'10'!B30/'10'!$L30</f>
        <v>-3931.2214153104528</v>
      </c>
      <c r="C31" s="199">
        <f>'4D'!C30*'10'!C30/'10'!$L30</f>
        <v>-1907.8258722657602</v>
      </c>
      <c r="D31" s="199">
        <f>'4D'!D30*'10'!D30/'10'!$L30</f>
        <v>-5495.5152346102677</v>
      </c>
      <c r="E31" s="199">
        <f>'4D'!E30*'10'!E30/'10'!$L30</f>
        <v>-6685.6548625369987</v>
      </c>
      <c r="F31" s="199">
        <f>'4D'!F30*'10'!F30/'10'!$L30</f>
        <v>-24668.048708964598</v>
      </c>
      <c r="G31" s="199">
        <f>'4D'!G30*'10'!G30/'10'!$L30</f>
        <v>-23885.181248901368</v>
      </c>
      <c r="H31" s="199">
        <f>'4D'!H30*'10'!H30/'10'!$L30</f>
        <v>-9701.6049414523404</v>
      </c>
      <c r="I31" s="199">
        <f>'4D'!I30*'10'!I30/'10'!$L30</f>
        <v>3216.2221240008043</v>
      </c>
      <c r="J31" s="157">
        <f>'4D'!J30*'10'!J30/'10'!$L30</f>
        <v>148584.21138170193</v>
      </c>
      <c r="K31" s="157">
        <f>'4D'!K30*'10'!K30/'10'!$L30</f>
        <v>-5175.7233493821095</v>
      </c>
      <c r="L31" s="174">
        <f t="shared" si="0"/>
        <v>151800.43350570273</v>
      </c>
      <c r="N31" s="247">
        <v>2013</v>
      </c>
      <c r="O31" s="199">
        <f>'4D'!B30*'10'!B30/'10'!$M30</f>
        <v>4628.8730175607107</v>
      </c>
      <c r="P31" s="199">
        <f>'4D'!C30*'10'!C30/'10'!$M30</f>
        <v>2246.3969258871684</v>
      </c>
      <c r="Q31" s="199">
        <f>'4D'!D30*'10'!D30/'10'!$M30</f>
        <v>6470.7732024481811</v>
      </c>
      <c r="R31" s="199">
        <f>'4D'!E30*'10'!E30/'10'!$M30</f>
        <v>7872.1201704374507</v>
      </c>
      <c r="S31" s="199">
        <f>'4D'!F30*'10'!F30/'10'!$M30</f>
        <v>29045.747619326656</v>
      </c>
      <c r="T31" s="199">
        <f>'4D'!G30*'10'!G30/'10'!$M30</f>
        <v>28123.949104468193</v>
      </c>
      <c r="U31" s="199">
        <f>'4D'!H30*'10'!H30/'10'!$M30</f>
        <v>11423.293830672217</v>
      </c>
      <c r="V31" s="199">
        <f>'4D'!I30*'10'!I30/'10'!$M30</f>
        <v>-3786.9868510302267</v>
      </c>
      <c r="W31" s="157">
        <f>'4D'!J30*'10'!J30/'10'!$M30</f>
        <v>-174952.60995010188</v>
      </c>
      <c r="X31" s="157">
        <f>'4D'!K30*'10'!K30/'10'!$M30</f>
        <v>6094.2296623152233</v>
      </c>
      <c r="Y31" s="174">
        <f t="shared" si="1"/>
        <v>95905.383533115804</v>
      </c>
    </row>
    <row r="32" spans="1:25">
      <c r="A32" s="574">
        <v>2014</v>
      </c>
      <c r="B32" s="198">
        <f>'4D'!B31*'10'!B31/'10'!$L31</f>
        <v>-8293.1451501209431</v>
      </c>
      <c r="C32" s="198">
        <f>'4D'!C31*'10'!C31/'10'!$L31</f>
        <v>-1672.6392291785883</v>
      </c>
      <c r="D32" s="198">
        <f>'4D'!D31*'10'!D31/'10'!$L31</f>
        <v>-2438.8806562517489</v>
      </c>
      <c r="E32" s="198">
        <f>'4D'!E31*'10'!E31/'10'!$L31</f>
        <v>-5807.3223819347868</v>
      </c>
      <c r="F32" s="198">
        <f>'4D'!F31*'10'!F31/'10'!$L31</f>
        <v>-24271.94787929867</v>
      </c>
      <c r="G32" s="198">
        <f>'4D'!G31*'10'!G31/'10'!$L31</f>
        <v>-33974.209191618487</v>
      </c>
      <c r="H32" s="198">
        <f>'4D'!H31*'10'!H31/'10'!$L31</f>
        <v>-12154.674321913575</v>
      </c>
      <c r="I32" s="198">
        <f>'4D'!I31*'10'!I31/'10'!$L31</f>
        <v>1606.8182217481688</v>
      </c>
      <c r="J32" s="159">
        <f>'4D'!J31*'10'!J31/'10'!$L31</f>
        <v>123434.73721706733</v>
      </c>
      <c r="K32" s="159">
        <f>'4D'!K31*'10'!K31/'10'!$L31</f>
        <v>18733.589332649379</v>
      </c>
      <c r="L32" s="175">
        <f t="shared" si="0"/>
        <v>143775.14477146487</v>
      </c>
      <c r="N32" s="291">
        <v>2014</v>
      </c>
      <c r="O32" s="198">
        <f>'4D'!B31*'10'!B31/'10'!$M31</f>
        <v>9438.1982590723164</v>
      </c>
      <c r="P32" s="198">
        <f>'4D'!C31*'10'!C31/'10'!$M31</f>
        <v>1903.5842705175839</v>
      </c>
      <c r="Q32" s="198">
        <f>'4D'!D31*'10'!D31/'10'!$M31</f>
        <v>2775.6223660916767</v>
      </c>
      <c r="R32" s="198">
        <f>'4D'!E31*'10'!E31/'10'!$M31</f>
        <v>6609.1523786062362</v>
      </c>
      <c r="S32" s="198">
        <f>'4D'!F31*'10'!F31/'10'!$M31</f>
        <v>27623.230037804162</v>
      </c>
      <c r="T32" s="198">
        <f>'4D'!G31*'10'!G31/'10'!$M31</f>
        <v>38665.104280854903</v>
      </c>
      <c r="U32" s="198">
        <f>'4D'!H31*'10'!H31/'10'!$M31</f>
        <v>13832.897404792524</v>
      </c>
      <c r="V32" s="198">
        <f>'4D'!I31*'10'!I31/'10'!$M31</f>
        <v>-1828.6752092995837</v>
      </c>
      <c r="W32" s="159">
        <f>'4D'!J31*'10'!J31/'10'!$M31</f>
        <v>-140477.64760202996</v>
      </c>
      <c r="X32" s="159">
        <f>'4D'!K31*'10'!K31/'10'!$M31</f>
        <v>-21320.177933097984</v>
      </c>
      <c r="Y32" s="175">
        <f t="shared" si="1"/>
        <v>100847.78899773941</v>
      </c>
    </row>
    <row r="33" spans="1:25">
      <c r="A33" s="189"/>
      <c r="B33" s="199"/>
      <c r="C33" s="199"/>
      <c r="D33" s="199"/>
      <c r="E33" s="199"/>
      <c r="F33" s="199"/>
      <c r="G33" s="199"/>
      <c r="H33" s="199"/>
      <c r="I33" s="199"/>
      <c r="J33" s="157"/>
      <c r="K33" s="157"/>
      <c r="L33" s="157"/>
      <c r="M33" s="163"/>
      <c r="N33" s="163"/>
      <c r="O33" s="199"/>
      <c r="P33" s="199"/>
      <c r="Q33" s="199"/>
      <c r="R33" s="199"/>
      <c r="S33" s="199"/>
      <c r="T33" s="199"/>
      <c r="U33" s="199"/>
      <c r="V33" s="199"/>
      <c r="W33" s="157"/>
      <c r="X33" s="157"/>
      <c r="Y33" s="157"/>
    </row>
    <row r="34" spans="1:25">
      <c r="A34" s="121" t="s">
        <v>89</v>
      </c>
    </row>
    <row r="35" spans="1:25">
      <c r="A35" s="121" t="s">
        <v>107</v>
      </c>
    </row>
    <row r="51" spans="16:16" ht="12" customHeight="1"/>
    <row r="53" spans="16:16" ht="12" customHeight="1"/>
    <row r="57" spans="16:16">
      <c r="P57" s="163"/>
    </row>
  </sheetData>
  <mergeCells count="2">
    <mergeCell ref="N3:Y3"/>
    <mergeCell ref="A3:L3"/>
  </mergeCells>
  <phoneticPr fontId="4" type="noConversion"/>
  <conditionalFormatting sqref="B5:K32 O5:X32">
    <cfRule type="cellIs" dxfId="0" priority="1" operator="lessThan">
      <formula>0</formula>
    </cfRule>
  </conditionalFormatting>
  <pageMargins left="0.74803149606299213" right="0.74803149606299213" top="0.98425196850393704" bottom="0.98425196850393704" header="0.51181102362204722" footer="0.51181102362204722"/>
  <pageSetup paperSize="9" fitToHeight="2" orientation="landscape" r:id="rId1"/>
  <headerFooter alignWithMargins="0"/>
  <ignoredErrors>
    <ignoredError sqref="L5:L30" emptyCellReference="1"/>
  </ignoredError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sheetPr enableFormatConditionsCalculation="0">
    <pageSetUpPr fitToPage="1"/>
  </sheetPr>
  <dimension ref="A1:L41"/>
  <sheetViews>
    <sheetView zoomScale="85" zoomScaleNormal="85" zoomScaleSheetLayoutView="100" workbookViewId="0">
      <pane xSplit="1" ySplit="4" topLeftCell="B5" activePane="bottomRight" state="frozen"/>
      <selection pane="topRight" activeCell="B1" sqref="B1"/>
      <selection pane="bottomLeft" activeCell="A5" sqref="A5"/>
      <selection pane="bottomRight" activeCell="A2" sqref="A2"/>
    </sheetView>
  </sheetViews>
  <sheetFormatPr defaultColWidth="8.83203125" defaultRowHeight="12.75"/>
  <cols>
    <col min="1" max="1" width="12.83203125" style="121" customWidth="1"/>
    <col min="2" max="2" width="25.6640625" style="121" customWidth="1"/>
    <col min="3" max="3" width="25.1640625" style="121" customWidth="1"/>
    <col min="4" max="4" width="27.5" style="121" customWidth="1"/>
    <col min="5" max="5" width="20.33203125" style="121" customWidth="1"/>
    <col min="6" max="6" width="21.33203125" style="121" customWidth="1"/>
    <col min="7" max="7" width="24.33203125" style="121" customWidth="1"/>
    <col min="8" max="9" width="8.83203125" style="121"/>
    <col min="10" max="10" width="18.33203125" style="121" customWidth="1"/>
    <col min="11" max="11" width="15.6640625" style="121" customWidth="1"/>
    <col min="12" max="12" width="11.1640625" style="121" bestFit="1" customWidth="1"/>
    <col min="13" max="16384" width="8.83203125" style="121"/>
  </cols>
  <sheetData>
    <row r="1" spans="1:12">
      <c r="A1" s="95" t="s">
        <v>427</v>
      </c>
    </row>
    <row r="3" spans="1:12" s="94" customFormat="1" ht="73.5" customHeight="1">
      <c r="A3" s="96"/>
      <c r="B3" s="127" t="s">
        <v>329</v>
      </c>
      <c r="C3" s="127" t="s">
        <v>330</v>
      </c>
      <c r="D3" s="127" t="s">
        <v>326</v>
      </c>
      <c r="E3" s="127" t="s">
        <v>327</v>
      </c>
      <c r="F3" s="127" t="s">
        <v>331</v>
      </c>
      <c r="G3" s="127" t="s">
        <v>328</v>
      </c>
      <c r="H3" s="97"/>
      <c r="I3" s="121"/>
      <c r="J3" s="121"/>
      <c r="K3" s="121"/>
      <c r="L3" s="97"/>
    </row>
    <row r="4" spans="1:12" ht="15" customHeight="1">
      <c r="A4" s="153"/>
      <c r="B4" s="336" t="s">
        <v>43</v>
      </c>
      <c r="C4" s="336" t="s">
        <v>44</v>
      </c>
      <c r="D4" s="337" t="s">
        <v>45</v>
      </c>
      <c r="E4" s="337" t="s">
        <v>46</v>
      </c>
      <c r="F4" s="337" t="s">
        <v>47</v>
      </c>
      <c r="G4" s="337" t="s">
        <v>48</v>
      </c>
      <c r="H4" s="334"/>
      <c r="L4" s="334"/>
    </row>
    <row r="5" spans="1:12">
      <c r="A5" s="311">
        <v>1987</v>
      </c>
      <c r="B5" s="186">
        <f>'4F'!L5</f>
        <v>47433.277842739881</v>
      </c>
      <c r="C5" s="315">
        <f>'4F'!Y5</f>
        <v>46362.172212111982</v>
      </c>
      <c r="D5" s="315">
        <f t="shared" ref="D5:D17" si="0">B5-C5</f>
        <v>1071.1056306278988</v>
      </c>
      <c r="E5" s="316">
        <f t="shared" ref="E5:E17" si="1">B5/(($B5+$C5)/2)*100</f>
        <v>101.14195905025404</v>
      </c>
      <c r="F5" s="316">
        <f t="shared" ref="F5:F17" si="2">C5/(($B5+$C5)/2)*100</f>
        <v>98.858040949745956</v>
      </c>
      <c r="G5" s="316">
        <f t="shared" ref="G5:G17" si="3">E5-F5</f>
        <v>2.2839181005080889</v>
      </c>
      <c r="H5" s="334"/>
      <c r="L5" s="334"/>
    </row>
    <row r="6" spans="1:12">
      <c r="A6" s="311">
        <v>1988</v>
      </c>
      <c r="B6" s="174">
        <f>'4F'!L6</f>
        <v>50062.295483563663</v>
      </c>
      <c r="C6" s="158">
        <f>'4F'!Y6</f>
        <v>44488.64255560514</v>
      </c>
      <c r="D6" s="158">
        <f t="shared" si="0"/>
        <v>5573.6529279585229</v>
      </c>
      <c r="E6" s="182">
        <f t="shared" si="1"/>
        <v>105.89486793420238</v>
      </c>
      <c r="F6" s="182">
        <f t="shared" si="2"/>
        <v>94.105132065797619</v>
      </c>
      <c r="G6" s="182">
        <f t="shared" si="3"/>
        <v>11.789735868404762</v>
      </c>
      <c r="H6" s="334"/>
      <c r="L6" s="334"/>
    </row>
    <row r="7" spans="1:12">
      <c r="A7" s="311">
        <v>1989</v>
      </c>
      <c r="B7" s="174">
        <f>'4F'!L7</f>
        <v>51679.964211346865</v>
      </c>
      <c r="C7" s="158">
        <f>'4F'!Y7</f>
        <v>45558.283406034418</v>
      </c>
      <c r="D7" s="158">
        <f t="shared" si="0"/>
        <v>6121.6808053124478</v>
      </c>
      <c r="E7" s="182">
        <f t="shared" si="1"/>
        <v>106.29554825936435</v>
      </c>
      <c r="F7" s="182">
        <f t="shared" si="2"/>
        <v>93.704451740635648</v>
      </c>
      <c r="G7" s="182">
        <f t="shared" si="3"/>
        <v>12.591096518728705</v>
      </c>
      <c r="H7" s="334"/>
      <c r="L7" s="334"/>
    </row>
    <row r="8" spans="1:12">
      <c r="A8" s="311">
        <v>1990</v>
      </c>
      <c r="B8" s="174">
        <f>'4F'!L8</f>
        <v>53613.590050507846</v>
      </c>
      <c r="C8" s="158">
        <f>'4F'!Y8</f>
        <v>49952.170253265351</v>
      </c>
      <c r="D8" s="158">
        <f t="shared" si="0"/>
        <v>3661.4197972424954</v>
      </c>
      <c r="E8" s="182">
        <f t="shared" si="1"/>
        <v>103.53535742556521</v>
      </c>
      <c r="F8" s="182">
        <f t="shared" si="2"/>
        <v>96.464642574434805</v>
      </c>
      <c r="G8" s="182">
        <f t="shared" si="3"/>
        <v>7.0707148511304041</v>
      </c>
      <c r="H8" s="334"/>
      <c r="L8" s="334"/>
    </row>
    <row r="9" spans="1:12">
      <c r="A9" s="311">
        <v>1991</v>
      </c>
      <c r="B9" s="174">
        <f>'4F'!L9</f>
        <v>53941.534648231536</v>
      </c>
      <c r="C9" s="158">
        <f>'4F'!Y9</f>
        <v>51255.109118749126</v>
      </c>
      <c r="D9" s="158">
        <f t="shared" si="0"/>
        <v>2686.4255294824106</v>
      </c>
      <c r="E9" s="182">
        <f t="shared" si="1"/>
        <v>102.55371790703995</v>
      </c>
      <c r="F9" s="182">
        <f t="shared" si="2"/>
        <v>97.446282092960047</v>
      </c>
      <c r="G9" s="182">
        <f t="shared" si="3"/>
        <v>5.1074358140799063</v>
      </c>
      <c r="H9" s="334"/>
      <c r="L9" s="334"/>
    </row>
    <row r="10" spans="1:12">
      <c r="A10" s="311">
        <v>1992</v>
      </c>
      <c r="B10" s="174">
        <f>'4F'!L10</f>
        <v>55383.5631871964</v>
      </c>
      <c r="C10" s="158">
        <f>'4F'!Y10</f>
        <v>53550.692534981739</v>
      </c>
      <c r="D10" s="158">
        <f t="shared" si="0"/>
        <v>1832.8706522146604</v>
      </c>
      <c r="E10" s="182">
        <f t="shared" si="1"/>
        <v>101.68254755133145</v>
      </c>
      <c r="F10" s="182">
        <f t="shared" si="2"/>
        <v>98.317452448668533</v>
      </c>
      <c r="G10" s="182">
        <f t="shared" si="3"/>
        <v>3.3650951026629201</v>
      </c>
      <c r="H10" s="334"/>
      <c r="L10" s="334"/>
    </row>
    <row r="11" spans="1:12">
      <c r="A11" s="311">
        <v>1993</v>
      </c>
      <c r="B11" s="174">
        <f>'4F'!L11</f>
        <v>57291.376253140705</v>
      </c>
      <c r="C11" s="158">
        <f>'4F'!Y11</f>
        <v>55611.15049427584</v>
      </c>
      <c r="D11" s="158">
        <f t="shared" si="0"/>
        <v>1680.2257588648645</v>
      </c>
      <c r="E11" s="182">
        <f t="shared" si="1"/>
        <v>101.48820917234549</v>
      </c>
      <c r="F11" s="182">
        <f t="shared" si="2"/>
        <v>98.511790827654522</v>
      </c>
      <c r="G11" s="182">
        <f t="shared" si="3"/>
        <v>2.9764183446909698</v>
      </c>
      <c r="H11" s="334"/>
      <c r="L11" s="334"/>
    </row>
    <row r="12" spans="1:12">
      <c r="A12" s="311">
        <v>1994</v>
      </c>
      <c r="B12" s="174">
        <f>'4F'!L12</f>
        <v>58465.63772247958</v>
      </c>
      <c r="C12" s="158">
        <f>'4F'!Y12</f>
        <v>56288.89233404283</v>
      </c>
      <c r="D12" s="158">
        <f t="shared" si="0"/>
        <v>2176.7453884367496</v>
      </c>
      <c r="E12" s="182">
        <f t="shared" si="1"/>
        <v>101.89687098833014</v>
      </c>
      <c r="F12" s="182">
        <f t="shared" si="2"/>
        <v>98.103129011669878</v>
      </c>
      <c r="G12" s="182">
        <f t="shared" si="3"/>
        <v>3.7937419766602574</v>
      </c>
      <c r="H12" s="334"/>
      <c r="L12" s="334"/>
    </row>
    <row r="13" spans="1:12">
      <c r="A13" s="311">
        <v>1995</v>
      </c>
      <c r="B13" s="174">
        <f>'4F'!L13</f>
        <v>62021.83675048346</v>
      </c>
      <c r="C13" s="158">
        <f>'4F'!Y13</f>
        <v>57247.617955955364</v>
      </c>
      <c r="D13" s="158">
        <f t="shared" si="0"/>
        <v>4774.2187945280966</v>
      </c>
      <c r="E13" s="182">
        <f t="shared" si="1"/>
        <v>104.00288473379796</v>
      </c>
      <c r="F13" s="182">
        <f t="shared" si="2"/>
        <v>95.997115266202059</v>
      </c>
      <c r="G13" s="182">
        <f t="shared" si="3"/>
        <v>8.005769467595897</v>
      </c>
      <c r="H13" s="334"/>
      <c r="L13" s="334"/>
    </row>
    <row r="14" spans="1:12">
      <c r="A14" s="311">
        <v>1996</v>
      </c>
      <c r="B14" s="174">
        <f>'4F'!L14</f>
        <v>66378.885747073451</v>
      </c>
      <c r="C14" s="158">
        <f>'4F'!Y14</f>
        <v>58790.007041835575</v>
      </c>
      <c r="D14" s="158">
        <f t="shared" si="0"/>
        <v>7588.8787052378757</v>
      </c>
      <c r="E14" s="182">
        <f t="shared" si="1"/>
        <v>106.06291110846217</v>
      </c>
      <c r="F14" s="182">
        <f t="shared" si="2"/>
        <v>93.937088891537826</v>
      </c>
      <c r="G14" s="182">
        <f t="shared" si="3"/>
        <v>12.125822216924348</v>
      </c>
      <c r="H14" s="334"/>
      <c r="L14" s="334"/>
    </row>
    <row r="15" spans="1:12">
      <c r="A15" s="311">
        <v>1997</v>
      </c>
      <c r="B15" s="174">
        <f>'4F'!L15</f>
        <v>73565.501778608916</v>
      </c>
      <c r="C15" s="158">
        <f>'4F'!Y15</f>
        <v>58996.089076379605</v>
      </c>
      <c r="D15" s="158">
        <f t="shared" si="0"/>
        <v>14569.412702229311</v>
      </c>
      <c r="E15" s="182">
        <f t="shared" si="1"/>
        <v>110.99067430336366</v>
      </c>
      <c r="F15" s="182">
        <f t="shared" si="2"/>
        <v>89.009325696636338</v>
      </c>
      <c r="G15" s="182">
        <f t="shared" si="3"/>
        <v>21.981348606727323</v>
      </c>
      <c r="H15" s="334"/>
      <c r="L15" s="334"/>
    </row>
    <row r="16" spans="1:12">
      <c r="A16" s="311">
        <v>1998</v>
      </c>
      <c r="B16" s="174">
        <f>'4F'!L16</f>
        <v>72108.858623098058</v>
      </c>
      <c r="C16" s="158">
        <f>'4F'!Y16</f>
        <v>61361.78976309931</v>
      </c>
      <c r="D16" s="158">
        <f t="shared" si="0"/>
        <v>10747.068859998748</v>
      </c>
      <c r="E16" s="182">
        <f t="shared" si="1"/>
        <v>108.05200917950297</v>
      </c>
      <c r="F16" s="182">
        <f t="shared" si="2"/>
        <v>91.947990820497026</v>
      </c>
      <c r="G16" s="182">
        <f t="shared" si="3"/>
        <v>16.104018359005948</v>
      </c>
      <c r="H16" s="334"/>
      <c r="L16" s="334"/>
    </row>
    <row r="17" spans="1:12">
      <c r="A17" s="311">
        <v>1999</v>
      </c>
      <c r="B17" s="174">
        <f>'4F'!L17</f>
        <v>75155.860161994526</v>
      </c>
      <c r="C17" s="158">
        <f>'4F'!Y17</f>
        <v>64555.58198035098</v>
      </c>
      <c r="D17" s="158">
        <f t="shared" si="0"/>
        <v>10600.278181643545</v>
      </c>
      <c r="E17" s="182">
        <f t="shared" si="1"/>
        <v>107.58726559478458</v>
      </c>
      <c r="F17" s="182">
        <f t="shared" si="2"/>
        <v>92.412734405215417</v>
      </c>
      <c r="G17" s="182">
        <f t="shared" si="3"/>
        <v>15.174531189569166</v>
      </c>
      <c r="H17" s="334"/>
      <c r="L17" s="334"/>
    </row>
    <row r="18" spans="1:12">
      <c r="A18" s="311">
        <v>2000</v>
      </c>
      <c r="B18" s="174">
        <f>'4F'!L18</f>
        <v>85480.663733689027</v>
      </c>
      <c r="C18" s="158">
        <f>'4F'!Y18</f>
        <v>68675.989268501347</v>
      </c>
      <c r="D18" s="158">
        <f t="shared" ref="D18:D32" si="4">B18-C18</f>
        <v>16804.67446518768</v>
      </c>
      <c r="E18" s="182">
        <f t="shared" ref="E18:E32" si="5">B18/(($B18+$C18)/2)*100</f>
        <v>110.90103744335245</v>
      </c>
      <c r="F18" s="182">
        <f t="shared" ref="F18:F32" si="6">C18/(($B18+$C18)/2)*100</f>
        <v>89.09896255664755</v>
      </c>
      <c r="G18" s="182">
        <f t="shared" ref="G18:G32" si="7">E18-F18</f>
        <v>21.802074886704901</v>
      </c>
      <c r="H18" s="334"/>
      <c r="L18" s="334"/>
    </row>
    <row r="19" spans="1:12">
      <c r="A19" s="311">
        <v>2001</v>
      </c>
      <c r="B19" s="174">
        <f>'4F'!L19</f>
        <v>89401.826743249025</v>
      </c>
      <c r="C19" s="158">
        <f>'4F'!Y19</f>
        <v>69763.919443509963</v>
      </c>
      <c r="D19" s="158">
        <f t="shared" si="4"/>
        <v>19637.907299739061</v>
      </c>
      <c r="E19" s="182">
        <f t="shared" si="5"/>
        <v>112.33802358247151</v>
      </c>
      <c r="F19" s="182">
        <f t="shared" si="6"/>
        <v>87.661976417528507</v>
      </c>
      <c r="G19" s="182">
        <f t="shared" si="7"/>
        <v>24.676047164943</v>
      </c>
      <c r="H19" s="334"/>
      <c r="L19" s="334"/>
    </row>
    <row r="20" spans="1:12">
      <c r="A20" s="311">
        <v>2002</v>
      </c>
      <c r="B20" s="174">
        <f>'4F'!L20</f>
        <v>89675.947853044578</v>
      </c>
      <c r="C20" s="158">
        <f>'4F'!Y20</f>
        <v>72506.586200701466</v>
      </c>
      <c r="D20" s="158">
        <f t="shared" si="4"/>
        <v>17169.361652343112</v>
      </c>
      <c r="E20" s="182">
        <f t="shared" si="5"/>
        <v>110.58644307940912</v>
      </c>
      <c r="F20" s="182">
        <f t="shared" si="6"/>
        <v>89.413556920590906</v>
      </c>
      <c r="G20" s="182">
        <f t="shared" si="7"/>
        <v>21.172886158818216</v>
      </c>
      <c r="H20" s="334"/>
      <c r="L20" s="334"/>
    </row>
    <row r="21" spans="1:12">
      <c r="A21" s="311">
        <v>2003</v>
      </c>
      <c r="B21" s="174">
        <f>'4F'!L21</f>
        <v>93046.751326944839</v>
      </c>
      <c r="C21" s="158">
        <f>'4F'!Y21</f>
        <v>78085.902511420238</v>
      </c>
      <c r="D21" s="158">
        <f t="shared" si="4"/>
        <v>14960.848815524601</v>
      </c>
      <c r="E21" s="182">
        <f t="shared" si="5"/>
        <v>108.74225256253848</v>
      </c>
      <c r="F21" s="182">
        <f t="shared" si="6"/>
        <v>91.257747437461504</v>
      </c>
      <c r="G21" s="182">
        <f t="shared" si="7"/>
        <v>17.484505125076979</v>
      </c>
      <c r="H21" s="334"/>
      <c r="L21" s="334"/>
    </row>
    <row r="22" spans="1:12">
      <c r="A22" s="311">
        <v>2004</v>
      </c>
      <c r="B22" s="174">
        <f>'4F'!L22</f>
        <v>102093.8277145391</v>
      </c>
      <c r="C22" s="158">
        <f>'4F'!Y22</f>
        <v>81004.425719111226</v>
      </c>
      <c r="D22" s="158">
        <f t="shared" si="4"/>
        <v>21089.401995427877</v>
      </c>
      <c r="E22" s="182">
        <f t="shared" si="5"/>
        <v>111.51807928253675</v>
      </c>
      <c r="F22" s="182">
        <f t="shared" si="6"/>
        <v>88.481920717463268</v>
      </c>
      <c r="G22" s="182">
        <f t="shared" si="7"/>
        <v>23.036158565073478</v>
      </c>
      <c r="H22" s="334"/>
      <c r="L22" s="334"/>
    </row>
    <row r="23" spans="1:12">
      <c r="A23" s="311">
        <v>2005</v>
      </c>
      <c r="B23" s="174">
        <f>'4F'!L23</f>
        <v>118666.45350695893</v>
      </c>
      <c r="C23" s="158">
        <f>'4F'!Y23</f>
        <v>84200.935433385675</v>
      </c>
      <c r="D23" s="158">
        <f t="shared" si="4"/>
        <v>34465.518073573257</v>
      </c>
      <c r="E23" s="182">
        <f t="shared" si="5"/>
        <v>116.98918601634303</v>
      </c>
      <c r="F23" s="182">
        <f t="shared" si="6"/>
        <v>83.010813983656959</v>
      </c>
      <c r="G23" s="182">
        <f t="shared" si="7"/>
        <v>33.978372032686067</v>
      </c>
      <c r="H23" s="334"/>
      <c r="L23" s="334"/>
    </row>
    <row r="24" spans="1:12" s="163" customFormat="1">
      <c r="A24" s="311">
        <v>2006</v>
      </c>
      <c r="B24" s="174">
        <f>'4F'!L24</f>
        <v>121059.52344078061</v>
      </c>
      <c r="C24" s="158">
        <f>'4F'!Y24</f>
        <v>86108.79148649257</v>
      </c>
      <c r="D24" s="158">
        <f t="shared" si="4"/>
        <v>34950.731954288043</v>
      </c>
      <c r="E24" s="182">
        <f t="shared" si="5"/>
        <v>116.87069374800754</v>
      </c>
      <c r="F24" s="182">
        <f t="shared" si="6"/>
        <v>83.129306251992446</v>
      </c>
      <c r="G24" s="182">
        <f t="shared" si="7"/>
        <v>33.741387496015093</v>
      </c>
      <c r="H24" s="121"/>
      <c r="I24" s="157"/>
      <c r="J24" s="157"/>
    </row>
    <row r="25" spans="1:12">
      <c r="A25" s="311">
        <v>2007</v>
      </c>
      <c r="B25" s="174">
        <f>'4F'!L25</f>
        <v>110942.07540921713</v>
      </c>
      <c r="C25" s="158">
        <f>'4F'!Y25</f>
        <v>87576.400697826582</v>
      </c>
      <c r="D25" s="158">
        <f t="shared" si="4"/>
        <v>23365.674711390544</v>
      </c>
      <c r="E25" s="182">
        <f t="shared" si="5"/>
        <v>111.7700252236429</v>
      </c>
      <c r="F25" s="182">
        <f t="shared" si="6"/>
        <v>88.229974776357096</v>
      </c>
      <c r="G25" s="182">
        <f t="shared" si="7"/>
        <v>23.540050447285807</v>
      </c>
    </row>
    <row r="26" spans="1:12">
      <c r="A26" s="311">
        <v>2008</v>
      </c>
      <c r="B26" s="174">
        <f>'4F'!L26</f>
        <v>128358.08087667997</v>
      </c>
      <c r="C26" s="158">
        <f>'4F'!Y26</f>
        <v>87467.406541766526</v>
      </c>
      <c r="D26" s="158">
        <f t="shared" si="4"/>
        <v>40890.674334913449</v>
      </c>
      <c r="E26" s="182">
        <f t="shared" si="5"/>
        <v>118.94617490455788</v>
      </c>
      <c r="F26" s="182">
        <f t="shared" si="6"/>
        <v>81.053825095442107</v>
      </c>
      <c r="G26" s="182">
        <f t="shared" si="7"/>
        <v>37.892349809115771</v>
      </c>
    </row>
    <row r="27" spans="1:12">
      <c r="A27" s="311">
        <v>2009</v>
      </c>
      <c r="B27" s="174">
        <f>'4F'!L27</f>
        <v>103745.11878881013</v>
      </c>
      <c r="C27" s="158">
        <f>'4F'!Y27</f>
        <v>88419.846079874464</v>
      </c>
      <c r="D27" s="158">
        <f t="shared" si="4"/>
        <v>15325.272708935663</v>
      </c>
      <c r="E27" s="182">
        <f t="shared" si="5"/>
        <v>107.9750607606377</v>
      </c>
      <c r="F27" s="182">
        <f t="shared" si="6"/>
        <v>92.024939239362311</v>
      </c>
      <c r="G27" s="182">
        <f t="shared" si="7"/>
        <v>15.950121521275392</v>
      </c>
    </row>
    <row r="28" spans="1:12">
      <c r="A28" s="311">
        <v>2010</v>
      </c>
      <c r="B28" s="174">
        <f>'4F'!L28</f>
        <v>112951.09577765013</v>
      </c>
      <c r="C28" s="158">
        <f>'4F'!Y28</f>
        <v>90043.796234004374</v>
      </c>
      <c r="D28" s="158">
        <f t="shared" si="4"/>
        <v>22907.299543645757</v>
      </c>
      <c r="E28" s="182">
        <f t="shared" si="5"/>
        <v>111.28466796215275</v>
      </c>
      <c r="F28" s="182">
        <f t="shared" si="6"/>
        <v>88.715332037847247</v>
      </c>
      <c r="G28" s="182">
        <f t="shared" si="7"/>
        <v>22.569335924305506</v>
      </c>
    </row>
    <row r="29" spans="1:12">
      <c r="A29" s="311">
        <v>2011</v>
      </c>
      <c r="B29" s="174">
        <f>'4F'!L29</f>
        <v>142319.55450855085</v>
      </c>
      <c r="C29" s="158">
        <f>'4F'!Y29</f>
        <v>91266.357945354073</v>
      </c>
      <c r="D29" s="158">
        <f t="shared" si="4"/>
        <v>51053.196563196776</v>
      </c>
      <c r="E29" s="182">
        <f t="shared" si="5"/>
        <v>121.85628235318833</v>
      </c>
      <c r="F29" s="182">
        <f t="shared" si="6"/>
        <v>78.143717646811666</v>
      </c>
      <c r="G29" s="182">
        <f t="shared" si="7"/>
        <v>43.712564706376668</v>
      </c>
    </row>
    <row r="30" spans="1:12">
      <c r="A30" s="311">
        <v>2012</v>
      </c>
      <c r="B30" s="174">
        <f>'4F'!L30</f>
        <v>145270.38605181579</v>
      </c>
      <c r="C30" s="158">
        <f>'4F'!Y30</f>
        <v>95153.106603061678</v>
      </c>
      <c r="D30" s="158">
        <f t="shared" si="4"/>
        <v>50117.27944875411</v>
      </c>
      <c r="E30" s="182">
        <f t="shared" si="5"/>
        <v>120.84541693298515</v>
      </c>
      <c r="F30" s="182">
        <f t="shared" si="6"/>
        <v>79.154583067014855</v>
      </c>
      <c r="G30" s="182">
        <f t="shared" si="7"/>
        <v>41.690833865970291</v>
      </c>
    </row>
    <row r="31" spans="1:12">
      <c r="A31" s="311">
        <v>2013</v>
      </c>
      <c r="B31" s="174">
        <f>'4F'!L31</f>
        <v>151800.43350570273</v>
      </c>
      <c r="C31" s="158">
        <f>'4F'!Y31</f>
        <v>95905.383533115804</v>
      </c>
      <c r="D31" s="158">
        <f t="shared" si="4"/>
        <v>55895.04997258693</v>
      </c>
      <c r="E31" s="182">
        <f t="shared" si="5"/>
        <v>122.56509380392447</v>
      </c>
      <c r="F31" s="182">
        <f t="shared" si="6"/>
        <v>77.434906196075531</v>
      </c>
      <c r="G31" s="182">
        <f t="shared" si="7"/>
        <v>45.130187607848939</v>
      </c>
    </row>
    <row r="32" spans="1:12">
      <c r="A32" s="311">
        <v>2014</v>
      </c>
      <c r="B32" s="174">
        <f>'4F'!L32</f>
        <v>143775.14477146487</v>
      </c>
      <c r="C32" s="158">
        <f>'4F'!Y32</f>
        <v>100847.78899773941</v>
      </c>
      <c r="D32" s="158">
        <f t="shared" si="4"/>
        <v>42927.35577372546</v>
      </c>
      <c r="E32" s="182">
        <f t="shared" si="5"/>
        <v>117.54837746089105</v>
      </c>
      <c r="F32" s="182">
        <f t="shared" si="6"/>
        <v>82.451622539108953</v>
      </c>
      <c r="G32" s="182">
        <f t="shared" si="7"/>
        <v>35.096754921782093</v>
      </c>
    </row>
    <row r="33" spans="1:7">
      <c r="A33" s="787" t="s">
        <v>323</v>
      </c>
      <c r="B33" s="788"/>
      <c r="C33" s="788"/>
      <c r="D33" s="788"/>
      <c r="E33" s="788"/>
      <c r="F33" s="788"/>
      <c r="G33" s="789"/>
    </row>
    <row r="34" spans="1:7">
      <c r="A34" s="236" t="s">
        <v>321</v>
      </c>
      <c r="B34" s="210">
        <f>IFERROR((POWER(B14/B5,1/($A14-$A5))-1)*100, "n.a.")</f>
        <v>3.8045316715521915</v>
      </c>
      <c r="C34" s="210">
        <f t="shared" ref="C34:G34" si="8">IFERROR((POWER(C14/C5,1/($A14-$A5))-1)*100, "n.a.")</f>
        <v>2.6738791923586858</v>
      </c>
      <c r="D34" s="296">
        <f t="shared" si="8"/>
        <v>24.30334399019516</v>
      </c>
      <c r="E34" s="210">
        <f t="shared" si="8"/>
        <v>0.52925512089625482</v>
      </c>
      <c r="F34" s="210">
        <f t="shared" si="8"/>
        <v>-0.56572261951263192</v>
      </c>
      <c r="G34" s="338">
        <f t="shared" si="8"/>
        <v>20.381281810603724</v>
      </c>
    </row>
    <row r="35" spans="1:7">
      <c r="A35" s="161" t="s">
        <v>120</v>
      </c>
      <c r="B35" s="211">
        <f>IFERROR((POWER(B24/B5,1/($A24-$A5))-1)*100, "n.a.")</f>
        <v>5.0549746365980752</v>
      </c>
      <c r="C35" s="211">
        <f t="shared" ref="C35:G35" si="9">IFERROR((POWER(C24/C5,1/($A24-$A5))-1)*100, "n.a.")</f>
        <v>3.312239213074708</v>
      </c>
      <c r="D35" s="297">
        <f t="shared" si="9"/>
        <v>20.133580088955139</v>
      </c>
      <c r="E35" s="211">
        <f t="shared" si="9"/>
        <v>0.76365411392684823</v>
      </c>
      <c r="F35" s="211">
        <f t="shared" si="9"/>
        <v>-0.90789347375703766</v>
      </c>
      <c r="G35" s="339">
        <f t="shared" si="9"/>
        <v>15.226323678861252</v>
      </c>
    </row>
    <row r="36" spans="1:7">
      <c r="A36" s="239" t="s">
        <v>322</v>
      </c>
      <c r="B36" s="211">
        <f>IFERROR((POWER(B24/B15,1/($A24-$A15))-1)*100, "n.a.")</f>
        <v>5.6905320752022925</v>
      </c>
      <c r="C36" s="211">
        <f t="shared" ref="C36:G36" si="10">IFERROR((POWER(C24/C15,1/($A24-$A15))-1)*100, "n.a.")</f>
        <v>4.2910743304882315</v>
      </c>
      <c r="D36" s="211">
        <f t="shared" si="10"/>
        <v>10.210710786092058</v>
      </c>
      <c r="E36" s="211">
        <f t="shared" si="10"/>
        <v>0.5752254320250616</v>
      </c>
      <c r="F36" s="211">
        <f t="shared" si="10"/>
        <v>-0.75650008201684216</v>
      </c>
      <c r="G36" s="340">
        <f t="shared" si="10"/>
        <v>4.8766324163072916</v>
      </c>
    </row>
    <row r="37" spans="1:7">
      <c r="A37" s="239" t="s">
        <v>371</v>
      </c>
      <c r="B37" s="211">
        <f t="shared" ref="B37:G37" si="11">IFERROR((POWER(B32/B25,1/($A32-$A25))-1)*100, "n.a.")</f>
        <v>3.7728949740629458</v>
      </c>
      <c r="C37" s="211">
        <f t="shared" si="11"/>
        <v>2.03617832762919</v>
      </c>
      <c r="D37" s="211">
        <f t="shared" si="11"/>
        <v>9.0778438176795326</v>
      </c>
      <c r="E37" s="211">
        <f t="shared" si="11"/>
        <v>0.7226925925693628</v>
      </c>
      <c r="F37" s="211">
        <f t="shared" si="11"/>
        <v>-0.96297664642475134</v>
      </c>
      <c r="G37" s="340">
        <f t="shared" si="11"/>
        <v>5.8717127844841288</v>
      </c>
    </row>
    <row r="38" spans="1:7">
      <c r="A38" s="240" t="s">
        <v>372</v>
      </c>
      <c r="B38" s="213">
        <f t="shared" ref="B38:G38" si="12">IFERROR((POWER(B32/B5,1/($A32-$A5))-1)*100, "n.a.")</f>
        <v>4.1926447739887296</v>
      </c>
      <c r="C38" s="213">
        <f t="shared" si="12"/>
        <v>2.9200755864529526</v>
      </c>
      <c r="D38" s="213">
        <f t="shared" si="12"/>
        <v>14.648066432460084</v>
      </c>
      <c r="E38" s="213">
        <f t="shared" si="12"/>
        <v>0.5583116968139068</v>
      </c>
      <c r="F38" s="213">
        <f t="shared" si="12"/>
        <v>-0.66986913393056735</v>
      </c>
      <c r="G38" s="341">
        <f t="shared" si="12"/>
        <v>10.649038852601178</v>
      </c>
    </row>
    <row r="40" spans="1:7">
      <c r="A40" s="318" t="s">
        <v>108</v>
      </c>
    </row>
    <row r="41" spans="1:7">
      <c r="A41" s="335" t="s">
        <v>121</v>
      </c>
    </row>
  </sheetData>
  <mergeCells count="1">
    <mergeCell ref="A33:G33"/>
  </mergeCells>
  <phoneticPr fontId="4" type="noConversion"/>
  <pageMargins left="0.75" right="0.75" top="1" bottom="1" header="0.5" footer="0.5"/>
  <pageSetup paperSize="9" scale="61"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enableFormatConditionsCalculation="0">
    <pageSetUpPr fitToPage="1"/>
  </sheetPr>
  <dimension ref="A1:AC40"/>
  <sheetViews>
    <sheetView zoomScaleSheetLayoutView="70" workbookViewId="0">
      <pane xSplit="1" ySplit="3" topLeftCell="B7" activePane="bottomRight" state="frozen"/>
      <selection pane="topRight" activeCell="B1" sqref="B1"/>
      <selection pane="bottomLeft" activeCell="A4" sqref="A4"/>
      <selection pane="bottomRight" activeCell="L31" sqref="L31:M31"/>
    </sheetView>
  </sheetViews>
  <sheetFormatPr defaultColWidth="8.83203125" defaultRowHeight="12.75"/>
  <cols>
    <col min="1" max="1" width="14.33203125" style="241" customWidth="1"/>
    <col min="2" max="2" width="11.1640625" style="121" customWidth="1"/>
    <col min="3" max="3" width="11" style="121" customWidth="1"/>
    <col min="4" max="4" width="11.33203125" style="121" customWidth="1"/>
    <col min="5" max="5" width="10.5" style="121" customWidth="1"/>
    <col min="6" max="6" width="12.6640625" style="121" customWidth="1"/>
    <col min="7" max="7" width="12.33203125" style="121" customWidth="1"/>
    <col min="8" max="8" width="11.83203125" style="121" customWidth="1"/>
    <col min="9" max="9" width="12.33203125" style="121" customWidth="1"/>
    <col min="10" max="10" width="12" style="121" customWidth="1"/>
    <col min="11" max="12" width="10.6640625" style="121" customWidth="1"/>
    <col min="13" max="13" width="11.1640625" style="121" customWidth="1"/>
    <col min="14" max="14" width="13.6640625" style="121" customWidth="1"/>
    <col min="15" max="15" width="13.83203125" style="121" bestFit="1" customWidth="1"/>
    <col min="16" max="18" width="8.83203125" style="121"/>
    <col min="19" max="19" width="12.5" style="121" customWidth="1"/>
    <col min="20" max="20" width="12.33203125" style="121" customWidth="1"/>
    <col min="21" max="21" width="11.1640625" style="121" customWidth="1"/>
    <col min="22" max="22" width="10.83203125" style="121" bestFit="1" customWidth="1"/>
    <col min="23" max="16384" width="8.83203125" style="121"/>
  </cols>
  <sheetData>
    <row r="1" spans="1:15" s="191" customFormat="1" ht="14.25">
      <c r="A1" s="269" t="s">
        <v>373</v>
      </c>
      <c r="B1" s="244"/>
      <c r="C1" s="244"/>
      <c r="D1" s="244"/>
      <c r="E1" s="244"/>
      <c r="F1" s="244"/>
      <c r="G1" s="244"/>
      <c r="H1" s="123"/>
      <c r="I1" s="123"/>
      <c r="J1" s="123"/>
      <c r="K1" s="123"/>
      <c r="L1" s="123"/>
      <c r="M1" s="123"/>
      <c r="N1" s="123"/>
      <c r="O1" s="123"/>
    </row>
    <row r="3" spans="1:15" s="95" customFormat="1">
      <c r="A3" s="229"/>
      <c r="B3" s="142" t="s">
        <v>299</v>
      </c>
      <c r="C3" s="142" t="s">
        <v>298</v>
      </c>
      <c r="D3" s="142" t="s">
        <v>2</v>
      </c>
      <c r="E3" s="142" t="s">
        <v>3</v>
      </c>
      <c r="F3" s="142" t="s">
        <v>293</v>
      </c>
      <c r="G3" s="142" t="s">
        <v>294</v>
      </c>
      <c r="H3" s="142" t="s">
        <v>295</v>
      </c>
      <c r="I3" s="142" t="s">
        <v>296</v>
      </c>
      <c r="J3" s="142" t="s">
        <v>297</v>
      </c>
      <c r="K3" s="142" t="s">
        <v>9</v>
      </c>
      <c r="L3" s="142" t="s">
        <v>304</v>
      </c>
      <c r="M3" s="142" t="s">
        <v>305</v>
      </c>
      <c r="N3" s="142" t="s">
        <v>11</v>
      </c>
      <c r="O3" s="230" t="s">
        <v>17</v>
      </c>
    </row>
    <row r="4" spans="1:15">
      <c r="A4" s="161">
        <v>1987</v>
      </c>
      <c r="B4" s="231">
        <v>575242</v>
      </c>
      <c r="C4" s="231">
        <v>128641</v>
      </c>
      <c r="D4" s="231">
        <v>893606</v>
      </c>
      <c r="E4" s="231">
        <v>727768</v>
      </c>
      <c r="F4" s="231">
        <v>6781984</v>
      </c>
      <c r="G4" s="231">
        <v>9637945</v>
      </c>
      <c r="H4" s="231">
        <v>1098373</v>
      </c>
      <c r="I4" s="231">
        <v>1032799</v>
      </c>
      <c r="J4" s="231">
        <v>2440877</v>
      </c>
      <c r="K4" s="231">
        <v>3048651</v>
      </c>
      <c r="L4" s="231">
        <v>25706</v>
      </c>
      <c r="M4" s="231">
        <v>55009</v>
      </c>
      <c r="N4" s="231">
        <v>26446601</v>
      </c>
      <c r="O4" s="232">
        <f>N4-M4-L4</f>
        <v>26365886</v>
      </c>
    </row>
    <row r="5" spans="1:15">
      <c r="A5" s="161">
        <v>1988</v>
      </c>
      <c r="B5" s="231">
        <v>574982</v>
      </c>
      <c r="C5" s="231">
        <v>129289</v>
      </c>
      <c r="D5" s="231">
        <v>897216</v>
      </c>
      <c r="E5" s="231">
        <v>730349</v>
      </c>
      <c r="F5" s="231">
        <v>6837077</v>
      </c>
      <c r="G5" s="231">
        <v>9838620</v>
      </c>
      <c r="H5" s="231">
        <v>1102152</v>
      </c>
      <c r="I5" s="231">
        <v>1028225</v>
      </c>
      <c r="J5" s="231">
        <v>2456614</v>
      </c>
      <c r="K5" s="231">
        <v>3114761</v>
      </c>
      <c r="L5" s="231">
        <v>26653</v>
      </c>
      <c r="M5" s="231">
        <v>55809</v>
      </c>
      <c r="N5" s="231">
        <v>26791747</v>
      </c>
      <c r="O5" s="232">
        <f t="shared" ref="O5:O31" si="0">N5-M5-L5</f>
        <v>26709285</v>
      </c>
    </row>
    <row r="6" spans="1:15">
      <c r="A6" s="161">
        <v>1989</v>
      </c>
      <c r="B6" s="231">
        <v>576551</v>
      </c>
      <c r="C6" s="231">
        <v>130153</v>
      </c>
      <c r="D6" s="231">
        <v>903841</v>
      </c>
      <c r="E6" s="231">
        <v>735129</v>
      </c>
      <c r="F6" s="231">
        <v>6925128</v>
      </c>
      <c r="G6" s="231">
        <v>10103305</v>
      </c>
      <c r="H6" s="231">
        <v>1103792</v>
      </c>
      <c r="I6" s="231">
        <v>1019439</v>
      </c>
      <c r="J6" s="231">
        <v>2498325</v>
      </c>
      <c r="K6" s="231">
        <v>3196725</v>
      </c>
      <c r="L6" s="231">
        <v>27167</v>
      </c>
      <c r="M6" s="231">
        <v>57226</v>
      </c>
      <c r="N6" s="231">
        <v>27276781</v>
      </c>
      <c r="O6" s="232">
        <f t="shared" si="0"/>
        <v>27192388</v>
      </c>
    </row>
    <row r="7" spans="1:15">
      <c r="A7" s="161">
        <v>1990</v>
      </c>
      <c r="B7" s="231">
        <v>577368</v>
      </c>
      <c r="C7" s="231">
        <v>130404</v>
      </c>
      <c r="D7" s="231">
        <v>910451</v>
      </c>
      <c r="E7" s="231">
        <v>740156</v>
      </c>
      <c r="F7" s="231">
        <v>6996986</v>
      </c>
      <c r="G7" s="231">
        <v>10295832</v>
      </c>
      <c r="H7" s="231">
        <v>1105421</v>
      </c>
      <c r="I7" s="231">
        <v>1007727</v>
      </c>
      <c r="J7" s="231">
        <v>2547788</v>
      </c>
      <c r="K7" s="231">
        <v>3292111</v>
      </c>
      <c r="L7" s="231">
        <v>27957</v>
      </c>
      <c r="M7" s="231">
        <v>58937</v>
      </c>
      <c r="N7" s="231">
        <v>27691138</v>
      </c>
      <c r="O7" s="232">
        <f t="shared" si="0"/>
        <v>27604244</v>
      </c>
    </row>
    <row r="8" spans="1:15">
      <c r="A8" s="161">
        <v>1991</v>
      </c>
      <c r="B8" s="231">
        <v>579644</v>
      </c>
      <c r="C8" s="231">
        <v>130369</v>
      </c>
      <c r="D8" s="231">
        <v>914969</v>
      </c>
      <c r="E8" s="231">
        <v>745567</v>
      </c>
      <c r="F8" s="231">
        <v>7067396</v>
      </c>
      <c r="G8" s="231">
        <v>10431316</v>
      </c>
      <c r="H8" s="231">
        <v>1109604</v>
      </c>
      <c r="I8" s="231">
        <v>1002713</v>
      </c>
      <c r="J8" s="231">
        <v>2592306</v>
      </c>
      <c r="K8" s="231">
        <v>3373787</v>
      </c>
      <c r="L8" s="231">
        <v>28871</v>
      </c>
      <c r="M8" s="233">
        <v>60878</v>
      </c>
      <c r="N8" s="231">
        <v>28037420</v>
      </c>
      <c r="O8" s="232">
        <f t="shared" si="0"/>
        <v>27947671</v>
      </c>
    </row>
    <row r="9" spans="1:15">
      <c r="A9" s="161">
        <v>1992</v>
      </c>
      <c r="B9" s="231">
        <v>580109</v>
      </c>
      <c r="C9" s="231">
        <v>130827</v>
      </c>
      <c r="D9" s="231">
        <v>919451</v>
      </c>
      <c r="E9" s="231">
        <v>748121</v>
      </c>
      <c r="F9" s="231">
        <v>7110010</v>
      </c>
      <c r="G9" s="231">
        <v>10572205</v>
      </c>
      <c r="H9" s="231">
        <v>1112689</v>
      </c>
      <c r="I9" s="231">
        <v>1003995</v>
      </c>
      <c r="J9" s="231">
        <v>2632672</v>
      </c>
      <c r="K9" s="231">
        <v>3468802</v>
      </c>
      <c r="L9" s="231">
        <v>30084</v>
      </c>
      <c r="M9" s="233">
        <v>62299</v>
      </c>
      <c r="N9" s="231">
        <v>28371264</v>
      </c>
      <c r="O9" s="232">
        <f t="shared" si="0"/>
        <v>28278881</v>
      </c>
    </row>
    <row r="10" spans="1:15">
      <c r="A10" s="161">
        <v>1993</v>
      </c>
      <c r="B10" s="231">
        <v>579977</v>
      </c>
      <c r="C10" s="231">
        <v>132177</v>
      </c>
      <c r="D10" s="231">
        <v>923925</v>
      </c>
      <c r="E10" s="231">
        <v>748812</v>
      </c>
      <c r="F10" s="231">
        <v>7156537</v>
      </c>
      <c r="G10" s="231">
        <v>10690038</v>
      </c>
      <c r="H10" s="231">
        <v>1117618</v>
      </c>
      <c r="I10" s="231">
        <v>1006900</v>
      </c>
      <c r="J10" s="231">
        <v>2667292</v>
      </c>
      <c r="K10" s="231">
        <v>3567772</v>
      </c>
      <c r="L10" s="231">
        <v>30337</v>
      </c>
      <c r="M10" s="233">
        <v>63379</v>
      </c>
      <c r="N10" s="231">
        <v>28684764</v>
      </c>
      <c r="O10" s="232">
        <f t="shared" si="0"/>
        <v>28591048</v>
      </c>
    </row>
    <row r="11" spans="1:15">
      <c r="A11" s="161">
        <v>1994</v>
      </c>
      <c r="B11" s="231">
        <v>574466</v>
      </c>
      <c r="C11" s="231">
        <v>133437</v>
      </c>
      <c r="D11" s="231">
        <v>926871</v>
      </c>
      <c r="E11" s="231">
        <v>750185</v>
      </c>
      <c r="F11" s="231">
        <v>7192403</v>
      </c>
      <c r="G11" s="231">
        <v>10819146</v>
      </c>
      <c r="H11" s="231">
        <v>1123230</v>
      </c>
      <c r="I11" s="231">
        <v>1009575</v>
      </c>
      <c r="J11" s="231">
        <v>2700606</v>
      </c>
      <c r="K11" s="231">
        <v>3676075</v>
      </c>
      <c r="L11" s="231">
        <v>29684</v>
      </c>
      <c r="M11" s="233">
        <v>64985</v>
      </c>
      <c r="N11" s="231">
        <v>29000663</v>
      </c>
      <c r="O11" s="232">
        <f t="shared" si="0"/>
        <v>28905994</v>
      </c>
    </row>
    <row r="12" spans="1:15">
      <c r="A12" s="161">
        <v>1995</v>
      </c>
      <c r="B12" s="231">
        <v>567397</v>
      </c>
      <c r="C12" s="231">
        <v>134415</v>
      </c>
      <c r="D12" s="231">
        <v>928120</v>
      </c>
      <c r="E12" s="231">
        <v>750943</v>
      </c>
      <c r="F12" s="231">
        <v>7219219</v>
      </c>
      <c r="G12" s="231">
        <v>10950119</v>
      </c>
      <c r="H12" s="231">
        <v>1129150</v>
      </c>
      <c r="I12" s="231">
        <v>1014187</v>
      </c>
      <c r="J12" s="231">
        <v>2734519</v>
      </c>
      <c r="K12" s="231">
        <v>3777390</v>
      </c>
      <c r="L12" s="231">
        <v>30442</v>
      </c>
      <c r="M12" s="233">
        <v>66410</v>
      </c>
      <c r="N12" s="231">
        <v>29302311</v>
      </c>
      <c r="O12" s="232">
        <f t="shared" si="0"/>
        <v>29205459</v>
      </c>
    </row>
    <row r="13" spans="1:15">
      <c r="A13" s="161">
        <v>1996</v>
      </c>
      <c r="B13" s="231">
        <v>559698</v>
      </c>
      <c r="C13" s="231">
        <v>135737</v>
      </c>
      <c r="D13" s="231">
        <v>931327</v>
      </c>
      <c r="E13" s="231">
        <v>752268</v>
      </c>
      <c r="F13" s="231">
        <v>7246897</v>
      </c>
      <c r="G13" s="231">
        <v>11082903</v>
      </c>
      <c r="H13" s="231">
        <v>1134196</v>
      </c>
      <c r="I13" s="231">
        <v>1018945</v>
      </c>
      <c r="J13" s="231">
        <v>2775133</v>
      </c>
      <c r="K13" s="231">
        <v>3874317</v>
      </c>
      <c r="L13" s="231">
        <v>31387</v>
      </c>
      <c r="M13" s="233">
        <v>67410</v>
      </c>
      <c r="N13" s="231">
        <v>29610218</v>
      </c>
      <c r="O13" s="232">
        <f t="shared" si="0"/>
        <v>29511421</v>
      </c>
    </row>
    <row r="14" spans="1:15">
      <c r="A14" s="161">
        <v>1997</v>
      </c>
      <c r="B14" s="231">
        <v>550911</v>
      </c>
      <c r="C14" s="231">
        <v>136095</v>
      </c>
      <c r="D14" s="231">
        <v>932402</v>
      </c>
      <c r="E14" s="231">
        <v>752511</v>
      </c>
      <c r="F14" s="231">
        <v>7274611</v>
      </c>
      <c r="G14" s="231">
        <v>11227651</v>
      </c>
      <c r="H14" s="231">
        <v>1136128</v>
      </c>
      <c r="I14" s="231">
        <v>1017902</v>
      </c>
      <c r="J14" s="231">
        <v>2829848</v>
      </c>
      <c r="K14" s="231">
        <v>3948583</v>
      </c>
      <c r="L14" s="231">
        <v>31797</v>
      </c>
      <c r="M14" s="233">
        <v>67509</v>
      </c>
      <c r="N14" s="231">
        <v>29905948</v>
      </c>
      <c r="O14" s="232">
        <f t="shared" si="0"/>
        <v>29806642</v>
      </c>
    </row>
    <row r="15" spans="1:15">
      <c r="A15" s="161">
        <v>1998</v>
      </c>
      <c r="B15" s="231">
        <v>539843</v>
      </c>
      <c r="C15" s="231">
        <v>135804</v>
      </c>
      <c r="D15" s="231">
        <v>931836</v>
      </c>
      <c r="E15" s="231">
        <v>750530</v>
      </c>
      <c r="F15" s="231">
        <v>7295935</v>
      </c>
      <c r="G15" s="231">
        <v>11365901</v>
      </c>
      <c r="H15" s="231">
        <v>1137489</v>
      </c>
      <c r="I15" s="231">
        <v>1017332</v>
      </c>
      <c r="J15" s="231">
        <v>2899066</v>
      </c>
      <c r="K15" s="231">
        <v>3983113</v>
      </c>
      <c r="L15" s="231">
        <v>31149</v>
      </c>
      <c r="M15" s="233">
        <v>67175</v>
      </c>
      <c r="N15" s="231">
        <v>30155173</v>
      </c>
      <c r="O15" s="232">
        <f>N15-M15-L15</f>
        <v>30056849</v>
      </c>
    </row>
    <row r="16" spans="1:15">
      <c r="A16" s="161">
        <v>1999</v>
      </c>
      <c r="B16" s="231">
        <v>533329</v>
      </c>
      <c r="C16" s="231">
        <v>136281</v>
      </c>
      <c r="D16" s="231">
        <v>933784</v>
      </c>
      <c r="E16" s="231">
        <v>750601</v>
      </c>
      <c r="F16" s="231">
        <v>7323250</v>
      </c>
      <c r="G16" s="231">
        <v>11504759</v>
      </c>
      <c r="H16" s="231">
        <v>1142448</v>
      </c>
      <c r="I16" s="231">
        <v>1014524</v>
      </c>
      <c r="J16" s="231">
        <v>2952692</v>
      </c>
      <c r="K16" s="231">
        <v>4011375</v>
      </c>
      <c r="L16" s="231">
        <v>30785</v>
      </c>
      <c r="M16" s="233">
        <v>67458</v>
      </c>
      <c r="N16" s="231">
        <v>30401286</v>
      </c>
      <c r="O16" s="232">
        <f t="shared" si="0"/>
        <v>30303043</v>
      </c>
    </row>
    <row r="17" spans="1:29">
      <c r="A17" s="161">
        <v>2000</v>
      </c>
      <c r="B17" s="231">
        <v>527966</v>
      </c>
      <c r="C17" s="231">
        <v>136470</v>
      </c>
      <c r="D17" s="231">
        <v>933821</v>
      </c>
      <c r="E17" s="231">
        <v>750517</v>
      </c>
      <c r="F17" s="231">
        <v>7356951</v>
      </c>
      <c r="G17" s="231">
        <v>11683290</v>
      </c>
      <c r="H17" s="231">
        <v>1147313</v>
      </c>
      <c r="I17" s="231">
        <v>1007565</v>
      </c>
      <c r="J17" s="231">
        <v>3004198</v>
      </c>
      <c r="K17" s="231">
        <v>4039230</v>
      </c>
      <c r="L17" s="231">
        <v>30431</v>
      </c>
      <c r="M17" s="233">
        <v>67978</v>
      </c>
      <c r="N17" s="231">
        <v>30685730</v>
      </c>
      <c r="O17" s="232">
        <f t="shared" si="0"/>
        <v>30587321</v>
      </c>
    </row>
    <row r="18" spans="1:29">
      <c r="A18" s="161">
        <v>2001</v>
      </c>
      <c r="B18" s="231">
        <v>522046</v>
      </c>
      <c r="C18" s="231">
        <v>136665</v>
      </c>
      <c r="D18" s="231">
        <v>932491</v>
      </c>
      <c r="E18" s="231">
        <v>749819</v>
      </c>
      <c r="F18" s="231">
        <v>7396415</v>
      </c>
      <c r="G18" s="231">
        <v>11897370</v>
      </c>
      <c r="H18" s="231">
        <v>1151450</v>
      </c>
      <c r="I18" s="231">
        <v>1000239</v>
      </c>
      <c r="J18" s="231">
        <v>3058084</v>
      </c>
      <c r="K18" s="231">
        <v>4076881</v>
      </c>
      <c r="L18" s="231">
        <v>30157</v>
      </c>
      <c r="M18" s="233">
        <v>68979</v>
      </c>
      <c r="N18" s="231">
        <v>31020596</v>
      </c>
      <c r="O18" s="232">
        <f t="shared" si="0"/>
        <v>30921460</v>
      </c>
    </row>
    <row r="19" spans="1:29">
      <c r="A19" s="161">
        <v>2002</v>
      </c>
      <c r="B19" s="231">
        <v>519483</v>
      </c>
      <c r="C19" s="231">
        <v>136876</v>
      </c>
      <c r="D19" s="231">
        <v>935155</v>
      </c>
      <c r="E19" s="231">
        <v>749379</v>
      </c>
      <c r="F19" s="231">
        <v>7441498</v>
      </c>
      <c r="G19" s="231">
        <v>12093299</v>
      </c>
      <c r="H19" s="231">
        <v>1156636</v>
      </c>
      <c r="I19" s="231">
        <v>996816</v>
      </c>
      <c r="J19" s="231">
        <v>3128262</v>
      </c>
      <c r="K19" s="231">
        <v>4100161</v>
      </c>
      <c r="L19" s="231">
        <v>30337</v>
      </c>
      <c r="M19" s="233">
        <v>70516</v>
      </c>
      <c r="N19" s="231">
        <v>31358418</v>
      </c>
      <c r="O19" s="232">
        <f t="shared" si="0"/>
        <v>31257565</v>
      </c>
    </row>
    <row r="20" spans="1:29">
      <c r="A20" s="161">
        <v>2003</v>
      </c>
      <c r="B20" s="231">
        <v>518445</v>
      </c>
      <c r="C20" s="231">
        <v>137221</v>
      </c>
      <c r="D20" s="231">
        <v>937676</v>
      </c>
      <c r="E20" s="231">
        <v>749434</v>
      </c>
      <c r="F20" s="231">
        <v>7485491</v>
      </c>
      <c r="G20" s="231">
        <v>12243758</v>
      </c>
      <c r="H20" s="231">
        <v>1163528</v>
      </c>
      <c r="I20" s="231">
        <v>996431</v>
      </c>
      <c r="J20" s="231">
        <v>3182852</v>
      </c>
      <c r="K20" s="231">
        <v>4123937</v>
      </c>
      <c r="L20" s="231">
        <v>30940</v>
      </c>
      <c r="M20" s="233">
        <v>71917</v>
      </c>
      <c r="N20" s="231">
        <v>31641630</v>
      </c>
      <c r="O20" s="232">
        <f t="shared" si="0"/>
        <v>31538773</v>
      </c>
    </row>
    <row r="21" spans="1:29">
      <c r="A21" s="161">
        <v>2004</v>
      </c>
      <c r="B21" s="231">
        <v>517402</v>
      </c>
      <c r="C21" s="231">
        <v>137681</v>
      </c>
      <c r="D21" s="231">
        <v>939612</v>
      </c>
      <c r="E21" s="231">
        <v>749408</v>
      </c>
      <c r="F21" s="231">
        <v>7535278</v>
      </c>
      <c r="G21" s="231">
        <v>12390068</v>
      </c>
      <c r="H21" s="231">
        <v>1173223</v>
      </c>
      <c r="I21" s="231">
        <v>997312</v>
      </c>
      <c r="J21" s="231">
        <v>3238387</v>
      </c>
      <c r="K21" s="231">
        <v>4155017</v>
      </c>
      <c r="L21" s="231">
        <v>31454</v>
      </c>
      <c r="M21" s="233">
        <v>73162</v>
      </c>
      <c r="N21" s="231">
        <v>31938004</v>
      </c>
      <c r="O21" s="232">
        <f t="shared" si="0"/>
        <v>31833388</v>
      </c>
    </row>
    <row r="22" spans="1:29">
      <c r="A22" s="161">
        <v>2005</v>
      </c>
      <c r="B22" s="231">
        <v>514315</v>
      </c>
      <c r="C22" s="231">
        <v>138064</v>
      </c>
      <c r="D22" s="231">
        <v>937899</v>
      </c>
      <c r="E22" s="231">
        <v>748044</v>
      </c>
      <c r="F22" s="231">
        <v>7581192</v>
      </c>
      <c r="G22" s="231">
        <v>12527990</v>
      </c>
      <c r="H22" s="231">
        <v>1178296</v>
      </c>
      <c r="I22" s="231">
        <v>993523</v>
      </c>
      <c r="J22" s="231">
        <v>3321638</v>
      </c>
      <c r="K22" s="231">
        <v>4195764</v>
      </c>
      <c r="L22" s="231">
        <v>31899</v>
      </c>
      <c r="M22" s="233">
        <v>73740</v>
      </c>
      <c r="N22" s="231">
        <v>32242364</v>
      </c>
      <c r="O22" s="232">
        <f t="shared" si="0"/>
        <v>32136725</v>
      </c>
    </row>
    <row r="23" spans="1:29">
      <c r="A23" s="161">
        <v>2006</v>
      </c>
      <c r="B23" s="231">
        <v>510584</v>
      </c>
      <c r="C23" s="231">
        <v>137865</v>
      </c>
      <c r="D23" s="231">
        <v>937869</v>
      </c>
      <c r="E23" s="231">
        <v>745609</v>
      </c>
      <c r="F23" s="231">
        <v>7631873</v>
      </c>
      <c r="G23" s="231">
        <v>12661566</v>
      </c>
      <c r="H23" s="231">
        <v>1183524</v>
      </c>
      <c r="I23" s="231">
        <v>992302</v>
      </c>
      <c r="J23" s="231">
        <v>3421361</v>
      </c>
      <c r="K23" s="231">
        <v>4241691</v>
      </c>
      <c r="L23" s="231">
        <v>32271</v>
      </c>
      <c r="M23" s="233">
        <v>73990</v>
      </c>
      <c r="N23" s="231">
        <v>32570505</v>
      </c>
      <c r="O23" s="232">
        <f t="shared" si="0"/>
        <v>32464244</v>
      </c>
    </row>
    <row r="24" spans="1:29">
      <c r="A24" s="161">
        <v>2007</v>
      </c>
      <c r="B24" s="233">
        <v>509039</v>
      </c>
      <c r="C24" s="233">
        <v>137721</v>
      </c>
      <c r="D24" s="233">
        <v>935071</v>
      </c>
      <c r="E24" s="233">
        <v>745407</v>
      </c>
      <c r="F24" s="233">
        <v>7692736</v>
      </c>
      <c r="G24" s="233">
        <v>12764195</v>
      </c>
      <c r="H24" s="233">
        <v>1189366</v>
      </c>
      <c r="I24" s="233">
        <v>1002048</v>
      </c>
      <c r="J24" s="233">
        <v>3514031</v>
      </c>
      <c r="K24" s="233">
        <v>4290988</v>
      </c>
      <c r="L24" s="233">
        <v>32557</v>
      </c>
      <c r="M24" s="233">
        <v>74769</v>
      </c>
      <c r="N24" s="233">
        <v>32887928</v>
      </c>
      <c r="O24" s="232">
        <f>N24-M24-L24</f>
        <v>32780602</v>
      </c>
    </row>
    <row r="25" spans="1:29">
      <c r="A25" s="161">
        <v>2008</v>
      </c>
      <c r="B25" s="233">
        <v>511543</v>
      </c>
      <c r="C25" s="233">
        <v>138764</v>
      </c>
      <c r="D25" s="233">
        <v>935865</v>
      </c>
      <c r="E25" s="233">
        <v>746855</v>
      </c>
      <c r="F25" s="233">
        <v>7761504</v>
      </c>
      <c r="G25" s="233">
        <v>12882625</v>
      </c>
      <c r="H25" s="233">
        <v>1197774</v>
      </c>
      <c r="I25" s="233">
        <v>1017346</v>
      </c>
      <c r="J25" s="233">
        <v>3595755</v>
      </c>
      <c r="K25" s="233">
        <v>4349412</v>
      </c>
      <c r="L25" s="233">
        <v>33088</v>
      </c>
      <c r="M25" s="233">
        <v>75242</v>
      </c>
      <c r="N25" s="233">
        <v>33245773</v>
      </c>
      <c r="O25" s="232">
        <f t="shared" si="0"/>
        <v>33137443</v>
      </c>
    </row>
    <row r="26" spans="1:29">
      <c r="A26" s="161">
        <v>2009</v>
      </c>
      <c r="B26" s="233">
        <v>516729</v>
      </c>
      <c r="C26" s="233">
        <v>139909</v>
      </c>
      <c r="D26" s="233">
        <v>938194</v>
      </c>
      <c r="E26" s="233">
        <v>749954</v>
      </c>
      <c r="F26" s="233">
        <v>7843475</v>
      </c>
      <c r="G26" s="233">
        <v>12997687</v>
      </c>
      <c r="H26" s="233">
        <v>1208589</v>
      </c>
      <c r="I26" s="233">
        <v>1034782</v>
      </c>
      <c r="J26" s="233">
        <v>3679092</v>
      </c>
      <c r="K26" s="233">
        <v>4410679</v>
      </c>
      <c r="L26" s="233">
        <v>33732</v>
      </c>
      <c r="M26" s="233">
        <v>75749</v>
      </c>
      <c r="N26" s="233">
        <v>33628571</v>
      </c>
      <c r="O26" s="232">
        <f t="shared" si="0"/>
        <v>33519090</v>
      </c>
    </row>
    <row r="27" spans="1:29">
      <c r="A27" s="161">
        <v>2010</v>
      </c>
      <c r="B27" s="233">
        <v>521972</v>
      </c>
      <c r="C27" s="233">
        <v>141678</v>
      </c>
      <c r="D27" s="233">
        <v>942073</v>
      </c>
      <c r="E27" s="233">
        <v>753044</v>
      </c>
      <c r="F27" s="233">
        <v>7929365</v>
      </c>
      <c r="G27" s="233">
        <v>13135063</v>
      </c>
      <c r="H27" s="233">
        <v>1220930</v>
      </c>
      <c r="I27" s="233">
        <v>1051425</v>
      </c>
      <c r="J27" s="233">
        <v>3732573</v>
      </c>
      <c r="K27" s="233">
        <v>4465924</v>
      </c>
      <c r="L27" s="233">
        <v>34596</v>
      </c>
      <c r="M27" s="233">
        <v>76631</v>
      </c>
      <c r="N27" s="233">
        <v>34005274</v>
      </c>
      <c r="O27" s="232">
        <f t="shared" si="0"/>
        <v>33894047</v>
      </c>
    </row>
    <row r="28" spans="1:29">
      <c r="A28" s="161">
        <v>2011</v>
      </c>
      <c r="B28" s="233">
        <v>525037</v>
      </c>
      <c r="C28" s="233">
        <v>144038</v>
      </c>
      <c r="D28" s="233">
        <v>944469</v>
      </c>
      <c r="E28" s="233">
        <v>755530</v>
      </c>
      <c r="F28" s="233">
        <v>8007656</v>
      </c>
      <c r="G28" s="233">
        <v>13263544</v>
      </c>
      <c r="H28" s="233">
        <v>1233728</v>
      </c>
      <c r="I28" s="233">
        <v>1066349</v>
      </c>
      <c r="J28" s="233">
        <v>3790191</v>
      </c>
      <c r="K28" s="233">
        <v>4499139</v>
      </c>
      <c r="L28" s="233">
        <v>35402</v>
      </c>
      <c r="M28" s="233">
        <v>77697</v>
      </c>
      <c r="N28" s="233">
        <v>34342780</v>
      </c>
      <c r="O28" s="232">
        <f t="shared" si="0"/>
        <v>34229681</v>
      </c>
    </row>
    <row r="29" spans="1:29">
      <c r="A29" s="161">
        <v>2012</v>
      </c>
      <c r="B29" s="640">
        <v>526874</v>
      </c>
      <c r="C29" s="640">
        <v>145258</v>
      </c>
      <c r="D29" s="640">
        <v>944835</v>
      </c>
      <c r="E29" s="640">
        <v>756816</v>
      </c>
      <c r="F29" s="640">
        <v>8084754</v>
      </c>
      <c r="G29" s="640">
        <v>13410082</v>
      </c>
      <c r="H29" s="640">
        <v>1250499</v>
      </c>
      <c r="I29" s="640">
        <v>1087336</v>
      </c>
      <c r="J29" s="640">
        <v>3888632</v>
      </c>
      <c r="K29" s="640">
        <v>4542508</v>
      </c>
      <c r="L29" s="640">
        <v>36166</v>
      </c>
      <c r="M29" s="233">
        <v>78368</v>
      </c>
      <c r="N29" s="640">
        <v>34752128</v>
      </c>
      <c r="O29" s="232">
        <f t="shared" si="0"/>
        <v>34637594</v>
      </c>
      <c r="W29" s="95"/>
      <c r="X29" s="95"/>
    </row>
    <row r="30" spans="1:29">
      <c r="A30" s="639">
        <v>2013</v>
      </c>
      <c r="B30" s="640">
        <v>528194</v>
      </c>
      <c r="C30" s="640">
        <v>145505</v>
      </c>
      <c r="D30" s="640">
        <v>942930</v>
      </c>
      <c r="E30" s="640">
        <v>755635</v>
      </c>
      <c r="F30" s="640">
        <v>8153971</v>
      </c>
      <c r="G30" s="640">
        <v>13550929</v>
      </c>
      <c r="H30" s="640">
        <v>1265405</v>
      </c>
      <c r="I30" s="640">
        <v>1106247</v>
      </c>
      <c r="J30" s="640">
        <v>4007199</v>
      </c>
      <c r="K30" s="640">
        <v>4582625</v>
      </c>
      <c r="L30" s="640">
        <v>36364</v>
      </c>
      <c r="M30" s="233">
        <v>79275</v>
      </c>
      <c r="N30" s="640">
        <v>35154279</v>
      </c>
      <c r="O30" s="232">
        <f t="shared" si="0"/>
        <v>35038640</v>
      </c>
    </row>
    <row r="31" spans="1:29">
      <c r="A31" s="529">
        <v>2014</v>
      </c>
      <c r="B31" s="640">
        <v>526977</v>
      </c>
      <c r="C31" s="640">
        <v>146283</v>
      </c>
      <c r="D31" s="640">
        <v>942668</v>
      </c>
      <c r="E31" s="640">
        <v>753914</v>
      </c>
      <c r="F31" s="640">
        <v>8214672</v>
      </c>
      <c r="G31" s="640">
        <v>13678740</v>
      </c>
      <c r="H31" s="640">
        <v>1282043</v>
      </c>
      <c r="I31" s="640">
        <v>1125410</v>
      </c>
      <c r="J31" s="640">
        <v>4121692</v>
      </c>
      <c r="K31" s="640">
        <v>4631302</v>
      </c>
      <c r="L31" s="640">
        <v>36510</v>
      </c>
      <c r="M31" s="234">
        <v>80208</v>
      </c>
      <c r="N31" s="640">
        <v>35540419</v>
      </c>
      <c r="O31" s="232">
        <f t="shared" si="0"/>
        <v>35423701</v>
      </c>
    </row>
    <row r="32" spans="1:29" s="95" customFormat="1">
      <c r="A32" s="787" t="s">
        <v>323</v>
      </c>
      <c r="B32" s="788"/>
      <c r="C32" s="788"/>
      <c r="D32" s="788"/>
      <c r="E32" s="788"/>
      <c r="F32" s="788"/>
      <c r="G32" s="788"/>
      <c r="H32" s="788"/>
      <c r="I32" s="788"/>
      <c r="J32" s="788"/>
      <c r="K32" s="788"/>
      <c r="L32" s="788"/>
      <c r="M32" s="788"/>
      <c r="N32" s="788"/>
      <c r="O32" s="789"/>
      <c r="T32" s="121"/>
      <c r="V32" s="121"/>
      <c r="W32" s="121"/>
      <c r="X32" s="121"/>
      <c r="AC32" s="121"/>
    </row>
    <row r="33" spans="1:15">
      <c r="A33" s="236" t="s">
        <v>321</v>
      </c>
      <c r="B33" s="237">
        <f>(POWER(B13/B4,1/($A13-$A4))-1)*100</f>
        <v>-0.30390913921440887</v>
      </c>
      <c r="C33" s="237">
        <f t="shared" ref="C33:O33" si="1">(POWER(C13/C4,1/($A13-$A4))-1)*100</f>
        <v>0.59837885329054874</v>
      </c>
      <c r="D33" s="237">
        <f t="shared" si="1"/>
        <v>0.46045115223962707</v>
      </c>
      <c r="E33" s="237">
        <f t="shared" si="1"/>
        <v>0.36857008131194746</v>
      </c>
      <c r="F33" s="237">
        <f t="shared" si="1"/>
        <v>0.73942806447944154</v>
      </c>
      <c r="G33" s="237">
        <f t="shared" si="1"/>
        <v>1.5642836807177041</v>
      </c>
      <c r="H33" s="237">
        <f t="shared" si="1"/>
        <v>0.35723697474459026</v>
      </c>
      <c r="I33" s="237">
        <f t="shared" si="1"/>
        <v>-0.14994096503051502</v>
      </c>
      <c r="J33" s="237">
        <f t="shared" si="1"/>
        <v>1.4362302295621854</v>
      </c>
      <c r="K33" s="237">
        <f t="shared" si="1"/>
        <v>2.6987768844220161</v>
      </c>
      <c r="L33" s="237">
        <f t="shared" si="1"/>
        <v>2.2433413144872683</v>
      </c>
      <c r="M33" s="237">
        <f t="shared" si="1"/>
        <v>2.2845559565769502</v>
      </c>
      <c r="N33" s="237">
        <f t="shared" si="1"/>
        <v>1.2633791706577968</v>
      </c>
      <c r="O33" s="210">
        <f t="shared" si="1"/>
        <v>1.2601669486781431</v>
      </c>
    </row>
    <row r="34" spans="1:15">
      <c r="A34" s="161" t="s">
        <v>120</v>
      </c>
      <c r="B34" s="238">
        <f>(POWER(B23/B4,1/($A23-$A4))-1)*100</f>
        <v>-0.62559104899775342</v>
      </c>
      <c r="C34" s="238">
        <f t="shared" ref="C34:O34" si="2">(POWER(C23/C4,1/($A23-$A4))-1)*100</f>
        <v>0.36513535055922031</v>
      </c>
      <c r="D34" s="238">
        <f t="shared" si="2"/>
        <v>0.25477303978715948</v>
      </c>
      <c r="E34" s="238">
        <f t="shared" si="2"/>
        <v>0.12754979156721635</v>
      </c>
      <c r="F34" s="238">
        <f t="shared" si="2"/>
        <v>0.62332203263903985</v>
      </c>
      <c r="G34" s="238">
        <f t="shared" si="2"/>
        <v>1.4464838505696243</v>
      </c>
      <c r="H34" s="238">
        <f t="shared" si="2"/>
        <v>0.39375441869191619</v>
      </c>
      <c r="I34" s="238">
        <f t="shared" si="2"/>
        <v>-0.21030683333230771</v>
      </c>
      <c r="J34" s="238">
        <f t="shared" si="2"/>
        <v>1.7931559467531111</v>
      </c>
      <c r="K34" s="238">
        <f t="shared" si="2"/>
        <v>1.7534203807229032</v>
      </c>
      <c r="L34" s="238">
        <f t="shared" si="2"/>
        <v>1.204270303934396</v>
      </c>
      <c r="M34" s="238">
        <f t="shared" si="2"/>
        <v>1.5724086885424038</v>
      </c>
      <c r="N34" s="238">
        <f t="shared" si="2"/>
        <v>1.1022381663322589</v>
      </c>
      <c r="O34" s="211">
        <f t="shared" si="2"/>
        <v>1.1011145579167936</v>
      </c>
    </row>
    <row r="35" spans="1:15">
      <c r="A35" s="239" t="s">
        <v>322</v>
      </c>
      <c r="B35" s="238">
        <f>(POWER(B23/B14,1/($A23-$A14))-1)*100</f>
        <v>-0.84108847976593903</v>
      </c>
      <c r="C35" s="238">
        <f t="shared" ref="C35:O35" si="3">(POWER(C23/C14,1/($A23-$A14))-1)*100</f>
        <v>0.14367838739492989</v>
      </c>
      <c r="D35" s="238">
        <f t="shared" si="3"/>
        <v>6.497919392571827E-2</v>
      </c>
      <c r="E35" s="238">
        <f t="shared" si="3"/>
        <v>-0.10232850133858884</v>
      </c>
      <c r="F35" s="238">
        <f t="shared" si="3"/>
        <v>0.53412084094222045</v>
      </c>
      <c r="G35" s="238">
        <f t="shared" si="3"/>
        <v>1.3444185676380283</v>
      </c>
      <c r="H35" s="238">
        <f t="shared" si="3"/>
        <v>0.45514865357683121</v>
      </c>
      <c r="I35" s="238">
        <f t="shared" si="3"/>
        <v>-0.28261576371059194</v>
      </c>
      <c r="J35" s="238">
        <f t="shared" si="3"/>
        <v>2.1314581402312793</v>
      </c>
      <c r="K35" s="238">
        <f t="shared" si="3"/>
        <v>0.79878708395304532</v>
      </c>
      <c r="L35" s="238">
        <f t="shared" si="3"/>
        <v>0.16454687899436493</v>
      </c>
      <c r="M35" s="238">
        <f>(POWER(M23/M14,1/($A23-$A14))-1)*100</f>
        <v>1.0237495632324789</v>
      </c>
      <c r="N35" s="238">
        <f t="shared" si="3"/>
        <v>0.95284127681984909</v>
      </c>
      <c r="O35" s="211">
        <f t="shared" si="3"/>
        <v>0.95349534830990734</v>
      </c>
    </row>
    <row r="36" spans="1:15">
      <c r="A36" s="239" t="s">
        <v>371</v>
      </c>
      <c r="B36" s="238">
        <f>(POWER(B31/B24,1/($A31-$A24))-1)*100</f>
        <v>0.49597260504150587</v>
      </c>
      <c r="C36" s="238">
        <f t="shared" ref="C36:O36" si="4">(POWER(C31/C24,1/($A31-$A24))-1)*100</f>
        <v>0.86533977791969363</v>
      </c>
      <c r="D36" s="238">
        <f t="shared" si="4"/>
        <v>0.11566241658260701</v>
      </c>
      <c r="E36" s="238">
        <f t="shared" si="4"/>
        <v>0.16224469187335888</v>
      </c>
      <c r="F36" s="238">
        <f t="shared" si="4"/>
        <v>0.94220126994590814</v>
      </c>
      <c r="G36" s="238">
        <f t="shared" si="4"/>
        <v>0.99345687032454943</v>
      </c>
      <c r="H36" s="238">
        <f t="shared" si="4"/>
        <v>1.0776871935242793</v>
      </c>
      <c r="I36" s="238">
        <f t="shared" si="4"/>
        <v>1.672423985592153</v>
      </c>
      <c r="J36" s="238">
        <f t="shared" si="4"/>
        <v>2.3047283904192195</v>
      </c>
      <c r="K36" s="238">
        <f t="shared" si="4"/>
        <v>1.0962658443672169</v>
      </c>
      <c r="L36" s="238">
        <f t="shared" si="4"/>
        <v>1.6505273872190918</v>
      </c>
      <c r="M36" s="238">
        <f t="shared" si="4"/>
        <v>1.0081897579413246</v>
      </c>
      <c r="N36" s="238">
        <f t="shared" si="4"/>
        <v>1.1142325826339672</v>
      </c>
      <c r="O36" s="211">
        <f t="shared" si="4"/>
        <v>1.1139325054551952</v>
      </c>
    </row>
    <row r="37" spans="1:15">
      <c r="A37" s="240" t="s">
        <v>372</v>
      </c>
      <c r="B37" s="212">
        <f>(POWER(B31/B4,1/($A31-$A4))-1)*100</f>
        <v>-0.32404390557312368</v>
      </c>
      <c r="C37" s="212">
        <f t="shared" ref="C37:O37" si="5">(POWER(C31/C4,1/($A31-$A4))-1)*100</f>
        <v>0.47712546050342475</v>
      </c>
      <c r="D37" s="212">
        <f t="shared" si="5"/>
        <v>0.19815603538861915</v>
      </c>
      <c r="E37" s="212">
        <f t="shared" si="5"/>
        <v>0.13081136151800177</v>
      </c>
      <c r="F37" s="212">
        <f t="shared" si="5"/>
        <v>0.71234795073706891</v>
      </c>
      <c r="G37" s="212">
        <f t="shared" si="5"/>
        <v>1.3052407555017131</v>
      </c>
      <c r="H37" s="212">
        <f t="shared" si="5"/>
        <v>0.57432780896422564</v>
      </c>
      <c r="I37" s="212">
        <f t="shared" si="5"/>
        <v>0.31856122530977693</v>
      </c>
      <c r="J37" s="212">
        <f t="shared" si="5"/>
        <v>1.9593419170719661</v>
      </c>
      <c r="K37" s="212">
        <f t="shared" si="5"/>
        <v>1.5607162919164086</v>
      </c>
      <c r="L37" s="212">
        <f t="shared" si="5"/>
        <v>1.3079680677973382</v>
      </c>
      <c r="M37" s="212">
        <f t="shared" si="5"/>
        <v>1.4065649715014006</v>
      </c>
      <c r="N37" s="212">
        <f t="shared" si="5"/>
        <v>1.1006162914691586</v>
      </c>
      <c r="O37" s="213">
        <f t="shared" si="5"/>
        <v>1.0997444692274039</v>
      </c>
    </row>
    <row r="39" spans="1:15">
      <c r="A39" s="242" t="s">
        <v>26</v>
      </c>
    </row>
    <row r="40" spans="1:15">
      <c r="A40" s="287" t="s">
        <v>343</v>
      </c>
    </row>
  </sheetData>
  <mergeCells count="1">
    <mergeCell ref="A32:O32"/>
  </mergeCells>
  <phoneticPr fontId="4" type="noConversion"/>
  <pageMargins left="0.75" right="0.75" top="1" bottom="1" header="0.5" footer="0.5"/>
  <pageSetup scale="75" orientation="landscape" r:id="rId1"/>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sheetPr codeName="Sheet9" enableFormatConditionsCalculation="0">
    <pageSetUpPr fitToPage="1"/>
  </sheetPr>
  <dimension ref="A1:AG65"/>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J4" sqref="J4"/>
    </sheetView>
  </sheetViews>
  <sheetFormatPr defaultColWidth="8.83203125" defaultRowHeight="12.75"/>
  <cols>
    <col min="1" max="1" width="12.6640625" style="121" customWidth="1"/>
    <col min="2" max="2" width="10.83203125" style="121" bestFit="1" customWidth="1"/>
    <col min="3" max="5" width="9.83203125" style="121" bestFit="1" customWidth="1"/>
    <col min="6" max="6" width="10.6640625" style="121" bestFit="1" customWidth="1"/>
    <col min="7" max="7" width="9.83203125" style="121" bestFit="1" customWidth="1"/>
    <col min="8" max="8" width="10.33203125" style="121" bestFit="1" customWidth="1"/>
    <col min="9" max="9" width="10.83203125" style="121" bestFit="1" customWidth="1"/>
    <col min="10" max="10" width="10.5" style="121" bestFit="1" customWidth="1"/>
    <col min="11" max="11" width="10.6640625" style="121" bestFit="1" customWidth="1"/>
    <col min="12" max="13" width="13.6640625" style="121" customWidth="1"/>
    <col min="14" max="14" width="27.33203125" style="121" customWidth="1"/>
    <col min="15" max="15" width="16.5" style="121" customWidth="1"/>
    <col min="16" max="22" width="9.5" style="121" bestFit="1" customWidth="1"/>
    <col min="23" max="24" width="8.83203125" style="121"/>
    <col min="25" max="25" width="8.83203125" style="261"/>
    <col min="26" max="16384" width="8.83203125" style="121"/>
  </cols>
  <sheetData>
    <row r="1" spans="1:33">
      <c r="A1" s="95" t="s">
        <v>384</v>
      </c>
    </row>
    <row r="3" spans="1:33" ht="54.75" customHeight="1">
      <c r="A3" s="682"/>
      <c r="B3" s="137" t="s">
        <v>299</v>
      </c>
      <c r="C3" s="137" t="s">
        <v>298</v>
      </c>
      <c r="D3" s="137" t="s">
        <v>2</v>
      </c>
      <c r="E3" s="137" t="s">
        <v>3</v>
      </c>
      <c r="F3" s="137" t="s">
        <v>293</v>
      </c>
      <c r="G3" s="137" t="s">
        <v>294</v>
      </c>
      <c r="H3" s="137" t="s">
        <v>295</v>
      </c>
      <c r="I3" s="137" t="s">
        <v>296</v>
      </c>
      <c r="J3" s="137" t="s">
        <v>297</v>
      </c>
      <c r="K3" s="149" t="s">
        <v>9</v>
      </c>
      <c r="L3" s="150" t="s">
        <v>42</v>
      </c>
      <c r="M3" s="356" t="s">
        <v>336</v>
      </c>
      <c r="N3" s="700" t="s">
        <v>438</v>
      </c>
      <c r="O3" s="342"/>
      <c r="P3" s="106"/>
      <c r="Q3" s="106"/>
      <c r="R3" s="106"/>
      <c r="S3" s="106"/>
      <c r="T3" s="106"/>
      <c r="U3" s="106"/>
      <c r="V3" s="106"/>
      <c r="W3" s="106"/>
      <c r="X3" s="106"/>
      <c r="Y3" s="106"/>
      <c r="Z3" s="342"/>
      <c r="AA3" s="106"/>
      <c r="AB3" s="106"/>
      <c r="AC3" s="106"/>
      <c r="AD3" s="106"/>
      <c r="AE3" s="106"/>
      <c r="AF3" s="106"/>
      <c r="AG3" s="106"/>
    </row>
    <row r="4" spans="1:33">
      <c r="A4" s="528">
        <v>1987</v>
      </c>
      <c r="B4" s="275">
        <f>'5A'!B4-'5B'!B4</f>
        <v>-4424</v>
      </c>
      <c r="C4" s="275">
        <f>'5A'!C4-'5B'!C4</f>
        <v>286</v>
      </c>
      <c r="D4" s="275">
        <f>'5A'!D4-'5B'!D4</f>
        <v>-2260</v>
      </c>
      <c r="E4" s="275">
        <f>'5A'!E4-'5B'!E4</f>
        <v>-1709</v>
      </c>
      <c r="F4" s="275">
        <f>'5A'!F4-'5B'!F4</f>
        <v>-6448</v>
      </c>
      <c r="G4" s="275">
        <f>'5A'!G4-'5B'!G4</f>
        <v>41293</v>
      </c>
      <c r="H4" s="275">
        <f>'5A'!H4-'5B'!H4</f>
        <v>-4681</v>
      </c>
      <c r="I4" s="275">
        <f>'5A'!I4-'5B'!I4</f>
        <v>-8583</v>
      </c>
      <c r="J4" s="275">
        <f>'5A'!J4-'5B'!J4</f>
        <v>-29062</v>
      </c>
      <c r="K4" s="275">
        <f>'5A'!K4-'5B'!K4</f>
        <v>16588</v>
      </c>
      <c r="L4" s="367">
        <f>SUM(ABS(B4)+ABS(C4)+ABS(D4)+ABS(E4)+ABS(F4)+ABS(G4)+ABS(H4)+ABS(I4)+ABS(J4)+ABS(K4))/2</f>
        <v>57667</v>
      </c>
      <c r="M4" s="181">
        <f>'1'!O4</f>
        <v>26365886</v>
      </c>
      <c r="N4" s="182">
        <f>(L4/'5A'!M4)*100</f>
        <v>0.21871823309863359</v>
      </c>
      <c r="O4" s="271"/>
      <c r="Y4" s="121"/>
    </row>
    <row r="5" spans="1:33">
      <c r="A5" s="528">
        <v>1988</v>
      </c>
      <c r="B5" s="275">
        <f>'5A'!B5-'5B'!B5</f>
        <v>-2131</v>
      </c>
      <c r="C5" s="275">
        <f>'5A'!C5-'5B'!C5</f>
        <v>406</v>
      </c>
      <c r="D5" s="275">
        <f>'5A'!D5-'5B'!D5</f>
        <v>-205</v>
      </c>
      <c r="E5" s="275">
        <f>'5A'!E5-'5B'!E5</f>
        <v>-1172</v>
      </c>
      <c r="F5" s="275">
        <f>'5A'!F5-'5B'!F5</f>
        <v>-6878</v>
      </c>
      <c r="G5" s="275">
        <f>'5A'!G5-'5B'!G5</f>
        <v>16820</v>
      </c>
      <c r="H5" s="275">
        <f>'5A'!H5-'5B'!H5</f>
        <v>-8681</v>
      </c>
      <c r="I5" s="275">
        <f>'5A'!I5-'5B'!I5</f>
        <v>-16163</v>
      </c>
      <c r="J5" s="275">
        <f>'5A'!J5-'5B'!J5</f>
        <v>-7383</v>
      </c>
      <c r="K5" s="275">
        <f>'5A'!K5-'5B'!K5</f>
        <v>25829</v>
      </c>
      <c r="L5" s="368">
        <f t="shared" ref="L5:L31" si="0">SUM(ABS(B5)+ABS(C5)+ABS(D5)+ABS(E5)+ABS(F5)+ABS(G5)+ABS(H5)+ABS(I5)+ABS(J5)+ABS(K5))/2</f>
        <v>42834</v>
      </c>
      <c r="M5" s="181">
        <f>'1'!O5</f>
        <v>26709285</v>
      </c>
      <c r="N5" s="182">
        <f>(L5/'5A'!M5)*100</f>
        <v>0.16037119675798134</v>
      </c>
      <c r="Y5" s="121"/>
    </row>
    <row r="6" spans="1:33">
      <c r="A6" s="528">
        <v>1989</v>
      </c>
      <c r="B6" s="275">
        <f>'5A'!B6-'5B'!B6</f>
        <v>-2855</v>
      </c>
      <c r="C6" s="275">
        <f>'5A'!C6-'5B'!C6</f>
        <v>-73</v>
      </c>
      <c r="D6" s="275">
        <f>'5A'!D6-'5B'!D6</f>
        <v>966</v>
      </c>
      <c r="E6" s="275">
        <f>'5A'!E6-'5B'!E6</f>
        <v>-42</v>
      </c>
      <c r="F6" s="275">
        <f>'5A'!F6-'5B'!F6</f>
        <v>-9209</v>
      </c>
      <c r="G6" s="275">
        <f>'5A'!G6-'5B'!G6</f>
        <v>3853</v>
      </c>
      <c r="H6" s="275">
        <f>'5A'!H6-'5B'!H6</f>
        <v>-10176</v>
      </c>
      <c r="I6" s="275">
        <f>'5A'!I6-'5B'!I6</f>
        <v>-17952</v>
      </c>
      <c r="J6" s="275">
        <f>'5A'!J6-'5B'!J6</f>
        <v>320</v>
      </c>
      <c r="K6" s="275">
        <f>'5A'!K6-'5B'!K6</f>
        <v>35711</v>
      </c>
      <c r="L6" s="368">
        <f t="shared" si="0"/>
        <v>40578.5</v>
      </c>
      <c r="M6" s="181">
        <f>'1'!O6</f>
        <v>27192388</v>
      </c>
      <c r="N6" s="182">
        <f>(L6/'5A'!M6)*100</f>
        <v>0.14922742349807602</v>
      </c>
      <c r="Y6" s="121"/>
    </row>
    <row r="7" spans="1:33">
      <c r="A7" s="528">
        <v>1990</v>
      </c>
      <c r="B7" s="275">
        <f>'5A'!B7-'5B'!B7</f>
        <v>-1770</v>
      </c>
      <c r="C7" s="275">
        <f>'5A'!C7-'5B'!C7</f>
        <v>-322</v>
      </c>
      <c r="D7" s="275">
        <f>'5A'!D7-'5B'!D7</f>
        <v>-320</v>
      </c>
      <c r="E7" s="275">
        <f>'5A'!E7-'5B'!E7</f>
        <v>1009</v>
      </c>
      <c r="F7" s="275">
        <f>'5A'!F7-'5B'!F7</f>
        <v>-9029</v>
      </c>
      <c r="G7" s="275">
        <f>'5A'!G7-'5B'!G7</f>
        <v>-14980</v>
      </c>
      <c r="H7" s="275">
        <f>'5A'!H7-'5B'!H7</f>
        <v>-8709</v>
      </c>
      <c r="I7" s="275">
        <f>'5A'!I7-'5B'!I7</f>
        <v>-16196</v>
      </c>
      <c r="J7" s="275">
        <f>'5A'!J7-'5B'!J7</f>
        <v>10525</v>
      </c>
      <c r="K7" s="275">
        <f>'5A'!K7-'5B'!K7</f>
        <v>40088</v>
      </c>
      <c r="L7" s="368">
        <f t="shared" si="0"/>
        <v>51474</v>
      </c>
      <c r="M7" s="181">
        <f>'1'!O7</f>
        <v>27604244</v>
      </c>
      <c r="N7" s="182">
        <f>(L7/'5A'!M7)*100</f>
        <v>0.18647132665542299</v>
      </c>
      <c r="Y7" s="121"/>
    </row>
    <row r="8" spans="1:33">
      <c r="A8" s="528">
        <v>1991</v>
      </c>
      <c r="B8" s="275">
        <f>'5A'!B8-'5B'!B8</f>
        <v>-1154</v>
      </c>
      <c r="C8" s="275">
        <f>'5A'!C8-'5B'!C8</f>
        <v>-322</v>
      </c>
      <c r="D8" s="275">
        <f>'5A'!D8-'5B'!D8</f>
        <v>737</v>
      </c>
      <c r="E8" s="275">
        <f>'5A'!E8-'5B'!E8</f>
        <v>-78</v>
      </c>
      <c r="F8" s="275">
        <f>'5A'!F8-'5B'!F8</f>
        <v>-12300</v>
      </c>
      <c r="G8" s="275">
        <f>'5A'!G8-'5B'!G8</f>
        <v>-10288</v>
      </c>
      <c r="H8" s="275">
        <f>'5A'!H8-'5B'!H8</f>
        <v>-7545</v>
      </c>
      <c r="I8" s="275">
        <f>'5A'!I8-'5B'!I8</f>
        <v>-9680</v>
      </c>
      <c r="J8" s="275">
        <f>'5A'!J8-'5B'!J8</f>
        <v>5635</v>
      </c>
      <c r="K8" s="275">
        <f>'5A'!K8-'5B'!K8</f>
        <v>34600</v>
      </c>
      <c r="L8" s="368">
        <f t="shared" si="0"/>
        <v>41169.5</v>
      </c>
      <c r="M8" s="181">
        <f>'1'!O8</f>
        <v>27947671</v>
      </c>
      <c r="N8" s="182">
        <f>(L8/'5A'!M8)*100</f>
        <v>0.14730923374616797</v>
      </c>
      <c r="Y8" s="121"/>
    </row>
    <row r="9" spans="1:33">
      <c r="A9" s="528">
        <v>1992</v>
      </c>
      <c r="B9" s="275">
        <f>'5A'!B9-'5B'!B9</f>
        <v>-2563</v>
      </c>
      <c r="C9" s="275">
        <f>'5A'!C9-'5B'!C9</f>
        <v>232</v>
      </c>
      <c r="D9" s="275">
        <f>'5A'!D9-'5B'!D9</f>
        <v>355</v>
      </c>
      <c r="E9" s="275">
        <f>'5A'!E9-'5B'!E9</f>
        <v>-1087</v>
      </c>
      <c r="F9" s="275">
        <f>'5A'!F9-'5B'!F9</f>
        <v>-9785</v>
      </c>
      <c r="G9" s="275">
        <f>'5A'!G9-'5B'!G9</f>
        <v>-13530</v>
      </c>
      <c r="H9" s="275">
        <f>'5A'!H9-'5B'!H9</f>
        <v>-6417</v>
      </c>
      <c r="I9" s="275">
        <f>'5A'!I9-'5B'!I9</f>
        <v>-7727</v>
      </c>
      <c r="J9" s="275">
        <f>'5A'!J9-'5B'!J9</f>
        <v>1030</v>
      </c>
      <c r="K9" s="275">
        <f>'5A'!K9-'5B'!K9</f>
        <v>39578</v>
      </c>
      <c r="L9" s="368">
        <f t="shared" si="0"/>
        <v>41152</v>
      </c>
      <c r="M9" s="181">
        <f>'1'!O9</f>
        <v>28278881</v>
      </c>
      <c r="N9" s="182">
        <f>(L9/'5A'!M9)*100</f>
        <v>0.14552202401502379</v>
      </c>
      <c r="Y9" s="121"/>
    </row>
    <row r="10" spans="1:33">
      <c r="A10" s="528">
        <v>1993</v>
      </c>
      <c r="B10" s="275">
        <f>'5A'!B10-'5B'!B10</f>
        <v>-3397</v>
      </c>
      <c r="C10" s="275">
        <f>'5A'!C10-'5B'!C10</f>
        <v>532</v>
      </c>
      <c r="D10" s="275">
        <f>'5A'!D10-'5B'!D10</f>
        <v>-1143</v>
      </c>
      <c r="E10" s="275">
        <f>'5A'!E10-'5B'!E10</f>
        <v>-492</v>
      </c>
      <c r="F10" s="275">
        <f>'5A'!F10-'5B'!F10</f>
        <v>-7426</v>
      </c>
      <c r="G10" s="275">
        <f>'5A'!G10-'5B'!G10</f>
        <v>-12771</v>
      </c>
      <c r="H10" s="275">
        <f>'5A'!H10-'5B'!H10</f>
        <v>-5206</v>
      </c>
      <c r="I10" s="275">
        <f>'5A'!I10-'5B'!I10</f>
        <v>-4543</v>
      </c>
      <c r="J10" s="275">
        <f>'5A'!J10-'5B'!J10</f>
        <v>-2355</v>
      </c>
      <c r="K10" s="275">
        <f>'5A'!K10-'5B'!K10</f>
        <v>37595</v>
      </c>
      <c r="L10" s="368">
        <f t="shared" si="0"/>
        <v>37730</v>
      </c>
      <c r="M10" s="181">
        <f>'1'!O10</f>
        <v>28591048</v>
      </c>
      <c r="N10" s="182">
        <f>(L10/'5A'!M10)*100</f>
        <v>0.13196438269768915</v>
      </c>
      <c r="Y10" s="121"/>
    </row>
    <row r="11" spans="1:33">
      <c r="A11" s="528">
        <v>1994</v>
      </c>
      <c r="B11" s="275">
        <f>'5A'!B11-'5B'!B11</f>
        <v>-6204</v>
      </c>
      <c r="C11" s="275">
        <f>'5A'!C11-'5B'!C11</f>
        <v>694</v>
      </c>
      <c r="D11" s="275">
        <f>'5A'!D11-'5B'!D11</f>
        <v>-2694</v>
      </c>
      <c r="E11" s="275">
        <f>'5A'!E11-'5B'!E11</f>
        <v>-505</v>
      </c>
      <c r="F11" s="275">
        <f>'5A'!F11-'5B'!F11</f>
        <v>-10252</v>
      </c>
      <c r="G11" s="275">
        <f>'5A'!G11-'5B'!G11</f>
        <v>-4527</v>
      </c>
      <c r="H11" s="275">
        <f>'5A'!H11-'5B'!H11</f>
        <v>-4010</v>
      </c>
      <c r="I11" s="275">
        <f>'5A'!I11-'5B'!I11</f>
        <v>-3958</v>
      </c>
      <c r="J11" s="275">
        <f>'5A'!J11-'5B'!J11</f>
        <v>-2684</v>
      </c>
      <c r="K11" s="275">
        <f>'5A'!K11-'5B'!K11</f>
        <v>34449</v>
      </c>
      <c r="L11" s="368">
        <f t="shared" si="0"/>
        <v>34988.5</v>
      </c>
      <c r="M11" s="181">
        <f>'1'!O11</f>
        <v>28905994</v>
      </c>
      <c r="N11" s="182">
        <f>(L11/'5A'!M11)*100</f>
        <v>0.12104236927469091</v>
      </c>
      <c r="Y11" s="121"/>
    </row>
    <row r="12" spans="1:33">
      <c r="A12" s="528">
        <v>1995</v>
      </c>
      <c r="B12" s="275">
        <f>'5A'!B12-'5B'!B12</f>
        <v>-6566</v>
      </c>
      <c r="C12" s="275">
        <f>'5A'!C12-'5B'!C12</f>
        <v>368</v>
      </c>
      <c r="D12" s="275">
        <f>'5A'!D12-'5B'!D12</f>
        <v>-1972</v>
      </c>
      <c r="E12" s="275">
        <f>'5A'!E12-'5B'!E12</f>
        <v>-931</v>
      </c>
      <c r="F12" s="275">
        <f>'5A'!F12-'5B'!F12</f>
        <v>-10248</v>
      </c>
      <c r="G12" s="275">
        <f>'5A'!G12-'5B'!G12</f>
        <v>-1764</v>
      </c>
      <c r="H12" s="275">
        <f>'5A'!H12-'5B'!H12</f>
        <v>-3344</v>
      </c>
      <c r="I12" s="275">
        <f>'5A'!I12-'5B'!I12</f>
        <v>-3190</v>
      </c>
      <c r="J12" s="275">
        <f>'5A'!J12-'5B'!J12</f>
        <v>4251</v>
      </c>
      <c r="K12" s="275">
        <f>'5A'!K12-'5B'!K12</f>
        <v>23414</v>
      </c>
      <c r="L12" s="368">
        <f t="shared" si="0"/>
        <v>28024</v>
      </c>
      <c r="M12" s="181">
        <f>'1'!O12</f>
        <v>29205459</v>
      </c>
      <c r="N12" s="182">
        <f>(L12/'5A'!M12)*100</f>
        <v>9.5954663818158106E-2</v>
      </c>
      <c r="Y12" s="121"/>
    </row>
    <row r="13" spans="1:33">
      <c r="A13" s="528">
        <v>1996</v>
      </c>
      <c r="B13" s="275">
        <f>'5A'!B13-'5B'!B13</f>
        <v>-7945</v>
      </c>
      <c r="C13" s="275">
        <f>'5A'!C13-'5B'!C13</f>
        <v>401</v>
      </c>
      <c r="D13" s="275">
        <f>'5A'!D13-'5B'!D13</f>
        <v>-1064</v>
      </c>
      <c r="E13" s="275">
        <f>'5A'!E13-'5B'!E13</f>
        <v>-910</v>
      </c>
      <c r="F13" s="275">
        <f>'5A'!F13-'5B'!F13</f>
        <v>-15358</v>
      </c>
      <c r="G13" s="275">
        <f>'5A'!G13-'5B'!G13</f>
        <v>-1706</v>
      </c>
      <c r="H13" s="275">
        <f>'5A'!H13-'5B'!H13</f>
        <v>-3738</v>
      </c>
      <c r="I13" s="275">
        <f>'5A'!I13-'5B'!I13</f>
        <v>-1871</v>
      </c>
      <c r="J13" s="275">
        <f>'5A'!J13-'5B'!J13</f>
        <v>15069</v>
      </c>
      <c r="K13" s="275">
        <f>'5A'!K13-'5B'!K13</f>
        <v>17798</v>
      </c>
      <c r="L13" s="368">
        <f t="shared" si="0"/>
        <v>32930</v>
      </c>
      <c r="M13" s="181">
        <f>'1'!O13</f>
        <v>29511421</v>
      </c>
      <c r="N13" s="182">
        <f>(L13/'5A'!M13)*100</f>
        <v>0.11158391864627597</v>
      </c>
      <c r="Y13" s="121"/>
    </row>
    <row r="14" spans="1:33">
      <c r="A14" s="528">
        <v>1997</v>
      </c>
      <c r="B14" s="275">
        <f>'5A'!B14-'5B'!B14</f>
        <v>-8522</v>
      </c>
      <c r="C14" s="275">
        <f>'5A'!C14-'5B'!C14</f>
        <v>-241</v>
      </c>
      <c r="D14" s="275">
        <f>'5A'!D14-'5B'!D14</f>
        <v>-2074</v>
      </c>
      <c r="E14" s="275">
        <f>'5A'!E14-'5B'!E14</f>
        <v>-1812</v>
      </c>
      <c r="F14" s="275">
        <f>'5A'!F14-'5B'!F14</f>
        <v>-17559</v>
      </c>
      <c r="G14" s="275">
        <f>'5A'!G14-'5B'!G14</f>
        <v>6823</v>
      </c>
      <c r="H14" s="275">
        <f>'5A'!H14-'5B'!H14</f>
        <v>-6717</v>
      </c>
      <c r="I14" s="275">
        <f>'5A'!I14-'5B'!I14</f>
        <v>-2669</v>
      </c>
      <c r="J14" s="275">
        <f>'5A'!J14-'5B'!J14</f>
        <v>32459</v>
      </c>
      <c r="K14" s="275">
        <f>'5A'!K14-'5B'!K14</f>
        <v>1980</v>
      </c>
      <c r="L14" s="368">
        <f t="shared" si="0"/>
        <v>40428</v>
      </c>
      <c r="M14" s="181">
        <f>'1'!O14</f>
        <v>29806642</v>
      </c>
      <c r="N14" s="182">
        <f>(L14/'5A'!M14)*100</f>
        <v>0.13563419857896103</v>
      </c>
      <c r="Y14" s="121"/>
    </row>
    <row r="15" spans="1:33">
      <c r="A15" s="528">
        <v>1998</v>
      </c>
      <c r="B15" s="275">
        <f>'5A'!B15-'5B'!B15</f>
        <v>-7971</v>
      </c>
      <c r="C15" s="275">
        <f>'5A'!C15-'5B'!C15</f>
        <v>-15</v>
      </c>
      <c r="D15" s="275">
        <f>'5A'!D15-'5B'!D15</f>
        <v>-1571</v>
      </c>
      <c r="E15" s="275">
        <f>'5A'!E15-'5B'!E15</f>
        <v>-2935</v>
      </c>
      <c r="F15" s="275">
        <f>'5A'!F15-'5B'!F15</f>
        <v>-14512</v>
      </c>
      <c r="G15" s="275">
        <f>'5A'!G15-'5B'!G15</f>
        <v>11466</v>
      </c>
      <c r="H15" s="275">
        <f>'5A'!H15-'5B'!H15</f>
        <v>-3097</v>
      </c>
      <c r="I15" s="275">
        <f>'5A'!I15-'5B'!I15</f>
        <v>-1786</v>
      </c>
      <c r="J15" s="275">
        <f>'5A'!J15-'5B'!J15</f>
        <v>40125</v>
      </c>
      <c r="K15" s="275">
        <f>'5A'!K15-'5B'!K15</f>
        <v>-17521</v>
      </c>
      <c r="L15" s="368">
        <f t="shared" si="0"/>
        <v>50499.5</v>
      </c>
      <c r="M15" s="181">
        <f>'1'!O15</f>
        <v>30056849</v>
      </c>
      <c r="N15" s="182">
        <f>(L15/'5A'!M15)*100</f>
        <v>0.16801328708807767</v>
      </c>
      <c r="Y15" s="121"/>
    </row>
    <row r="16" spans="1:33">
      <c r="A16" s="528">
        <v>1999</v>
      </c>
      <c r="B16" s="275">
        <f>'5A'!B16-'5B'!B16</f>
        <v>-3916</v>
      </c>
      <c r="C16" s="275">
        <f>'5A'!C16-'5B'!C16</f>
        <v>212</v>
      </c>
      <c r="D16" s="275">
        <f>'5A'!D16-'5B'!D16</f>
        <v>947</v>
      </c>
      <c r="E16" s="275">
        <f>'5A'!E16-'5B'!E16</f>
        <v>-638</v>
      </c>
      <c r="F16" s="275">
        <f>'5A'!F16-'5B'!F16</f>
        <v>-11712</v>
      </c>
      <c r="G16" s="275">
        <f>'5A'!G16-'5B'!G16</f>
        <v>18424</v>
      </c>
      <c r="H16" s="275">
        <f>'5A'!H16-'5B'!H16</f>
        <v>-2387</v>
      </c>
      <c r="I16" s="275">
        <f>'5A'!I16-'5B'!I16</f>
        <v>-7146</v>
      </c>
      <c r="J16" s="275">
        <f>'5A'!J16-'5B'!J16</f>
        <v>19692</v>
      </c>
      <c r="K16" s="275">
        <f>'5A'!K16-'5B'!K16</f>
        <v>-12413</v>
      </c>
      <c r="L16" s="368">
        <f t="shared" si="0"/>
        <v>38743.5</v>
      </c>
      <c r="M16" s="181">
        <f>'1'!O16</f>
        <v>30303043</v>
      </c>
      <c r="N16" s="182">
        <f>(L16/'5A'!M16)*100</f>
        <v>0.12785349642938498</v>
      </c>
      <c r="Y16" s="121"/>
    </row>
    <row r="17" spans="1:25">
      <c r="A17" s="528">
        <v>2000</v>
      </c>
      <c r="B17" s="275">
        <f>'5A'!B17-'5B'!B17</f>
        <v>-4884</v>
      </c>
      <c r="C17" s="275">
        <f>'5A'!C17-'5B'!C17</f>
        <v>-62</v>
      </c>
      <c r="D17" s="275">
        <f>'5A'!D17-'5B'!D17</f>
        <v>-1393</v>
      </c>
      <c r="E17" s="275">
        <f>'5A'!E17-'5B'!E17</f>
        <v>-1748</v>
      </c>
      <c r="F17" s="275">
        <f>'5A'!F17-'5B'!F17</f>
        <v>-11233</v>
      </c>
      <c r="G17" s="275">
        <f>'5A'!G17-'5B'!G17</f>
        <v>23292</v>
      </c>
      <c r="H17" s="275">
        <f>'5A'!H17-'5B'!H17</f>
        <v>-4188</v>
      </c>
      <c r="I17" s="275">
        <f>'5A'!I17-'5B'!I17</f>
        <v>-8301</v>
      </c>
      <c r="J17" s="275">
        <f>'5A'!J17-'5B'!J17</f>
        <v>24397</v>
      </c>
      <c r="K17" s="275">
        <f>'5A'!K17-'5B'!K17</f>
        <v>-14783</v>
      </c>
      <c r="L17" s="368">
        <f>SUM(ABS(B17)+ABS(C17)+ABS(D17)+ABS(E17)+ABS(F17)+ABS(G17)+ABS(H17)+ABS(I17)+ABS(J17)+ABS(K17))/2</f>
        <v>47140.5</v>
      </c>
      <c r="M17" s="181">
        <f>'1'!O17</f>
        <v>30587321</v>
      </c>
      <c r="N17" s="182">
        <f>(L17/'5A'!M17)*100</f>
        <v>0.15411777971663487</v>
      </c>
      <c r="Y17" s="121"/>
    </row>
    <row r="18" spans="1:25">
      <c r="A18" s="528">
        <v>2001</v>
      </c>
      <c r="B18" s="275">
        <f>'5A'!B18-'5B'!B18</f>
        <v>-3720</v>
      </c>
      <c r="C18" s="275">
        <f>'5A'!C18-'5B'!C18</f>
        <v>321</v>
      </c>
      <c r="D18" s="275">
        <f>'5A'!D18-'5B'!D18</f>
        <v>-2021</v>
      </c>
      <c r="E18" s="275">
        <f>'5A'!E18-'5B'!E18</f>
        <v>-1915</v>
      </c>
      <c r="F18" s="275">
        <f>'5A'!F18-'5B'!F18</f>
        <v>-7089</v>
      </c>
      <c r="G18" s="275">
        <f>'5A'!G18-'5B'!G18</f>
        <v>11500</v>
      </c>
      <c r="H18" s="275">
        <f>'5A'!H18-'5B'!H18</f>
        <v>-4633</v>
      </c>
      <c r="I18" s="275">
        <f>'5A'!I18-'5B'!I18</f>
        <v>-8519</v>
      </c>
      <c r="J18" s="275">
        <f>'5A'!J18-'5B'!J18</f>
        <v>23633</v>
      </c>
      <c r="K18" s="275">
        <f>'5A'!K18-'5B'!K18</f>
        <v>-7028</v>
      </c>
      <c r="L18" s="368">
        <f t="shared" si="0"/>
        <v>35189.5</v>
      </c>
      <c r="M18" s="181">
        <f>'1'!O18</f>
        <v>30921460</v>
      </c>
      <c r="N18" s="182">
        <f>(L18/'5A'!M18)*100</f>
        <v>0.1138028411336334</v>
      </c>
      <c r="Y18" s="121"/>
    </row>
    <row r="19" spans="1:25">
      <c r="A19" s="528">
        <v>2002</v>
      </c>
      <c r="B19" s="275">
        <f>'5A'!B19-'5B'!B19</f>
        <v>-3232</v>
      </c>
      <c r="C19" s="275">
        <f>'5A'!C19-'5B'!C19</f>
        <v>86</v>
      </c>
      <c r="D19" s="275">
        <f>'5A'!D19-'5B'!D19</f>
        <v>-984</v>
      </c>
      <c r="E19" s="275">
        <f>'5A'!E19-'5B'!E19</f>
        <v>-437</v>
      </c>
      <c r="F19" s="275">
        <f>'5A'!F19-'5B'!F19</f>
        <v>-3095</v>
      </c>
      <c r="G19" s="275">
        <f>'5A'!G19-'5B'!G19</f>
        <v>4038</v>
      </c>
      <c r="H19" s="275">
        <f>'5A'!H19-'5B'!H19</f>
        <v>-4120</v>
      </c>
      <c r="I19" s="275">
        <f>'5A'!I19-'5B'!I19</f>
        <v>-7367</v>
      </c>
      <c r="J19" s="275">
        <f>'5A'!J19-'5B'!J19</f>
        <v>19596</v>
      </c>
      <c r="K19" s="275">
        <f>'5A'!K19-'5B'!K19</f>
        <v>-4445</v>
      </c>
      <c r="L19" s="368">
        <f t="shared" si="0"/>
        <v>23700</v>
      </c>
      <c r="M19" s="181">
        <f>'1'!O19</f>
        <v>31257565</v>
      </c>
      <c r="N19" s="182">
        <f>(L19/'5A'!M19)*100</f>
        <v>7.5821645096155119E-2</v>
      </c>
      <c r="Y19" s="121"/>
    </row>
    <row r="20" spans="1:25">
      <c r="A20" s="528">
        <v>2003</v>
      </c>
      <c r="B20" s="275">
        <f>'5A'!B20-'5B'!B20</f>
        <v>-1254</v>
      </c>
      <c r="C20" s="275">
        <f>'5A'!C20-'5B'!C20</f>
        <v>139</v>
      </c>
      <c r="D20" s="275">
        <f>'5A'!D20-'5B'!D20</f>
        <v>953</v>
      </c>
      <c r="E20" s="275">
        <f>'5A'!E20-'5B'!E20</f>
        <v>-999</v>
      </c>
      <c r="F20" s="275">
        <f>'5A'!F20-'5B'!F20</f>
        <v>-221</v>
      </c>
      <c r="G20" s="275">
        <f>'5A'!G20-'5B'!G20</f>
        <v>-4902</v>
      </c>
      <c r="H20" s="275">
        <f>'5A'!H20-'5B'!H20</f>
        <v>-2189</v>
      </c>
      <c r="I20" s="275">
        <f>'5A'!I20-'5B'!I20</f>
        <v>-4735</v>
      </c>
      <c r="J20" s="275">
        <f>'5A'!J20-'5B'!J20</f>
        <v>9529</v>
      </c>
      <c r="K20" s="275">
        <f>'5A'!K20-'5B'!K20</f>
        <v>3025</v>
      </c>
      <c r="L20" s="368">
        <f t="shared" si="0"/>
        <v>13973</v>
      </c>
      <c r="M20" s="181">
        <f>'1'!O20</f>
        <v>31538773</v>
      </c>
      <c r="N20" s="182">
        <f>(L20/'5A'!M20)*100</f>
        <v>4.4304196615385136E-2</v>
      </c>
      <c r="Y20" s="121"/>
    </row>
    <row r="21" spans="1:25">
      <c r="A21" s="528">
        <v>2004</v>
      </c>
      <c r="B21" s="275">
        <f>'5A'!B21-'5B'!B21</f>
        <v>-2484</v>
      </c>
      <c r="C21" s="275">
        <f>'5A'!C21-'5B'!C21</f>
        <v>-224</v>
      </c>
      <c r="D21" s="275">
        <f>'5A'!D21-'5B'!D21</f>
        <v>-2038</v>
      </c>
      <c r="E21" s="275">
        <f>'5A'!E21-'5B'!E21</f>
        <v>-880</v>
      </c>
      <c r="F21" s="275">
        <f>'5A'!F21-'5B'!F21</f>
        <v>-2972</v>
      </c>
      <c r="G21" s="275">
        <f>'5A'!G21-'5B'!G21</f>
        <v>-9229</v>
      </c>
      <c r="H21" s="275">
        <f>'5A'!H21-'5B'!H21</f>
        <v>-3823</v>
      </c>
      <c r="I21" s="275">
        <f>'5A'!I21-'5B'!I21</f>
        <v>-6241</v>
      </c>
      <c r="J21" s="275">
        <f>'5A'!J21-'5B'!J21</f>
        <v>20877</v>
      </c>
      <c r="K21" s="275">
        <f>'5A'!K21-'5B'!K21</f>
        <v>7785</v>
      </c>
      <c r="L21" s="368">
        <f t="shared" si="0"/>
        <v>28276.5</v>
      </c>
      <c r="M21" s="181">
        <f>'1'!O21</f>
        <v>31833388</v>
      </c>
      <c r="N21" s="182">
        <f>(L21/'5A'!M21)*100</f>
        <v>8.8826549030847732E-2</v>
      </c>
      <c r="Y21" s="121"/>
    </row>
    <row r="22" spans="1:25">
      <c r="A22" s="528">
        <v>2005</v>
      </c>
      <c r="B22" s="275">
        <f>'5A'!B22-'5B'!B22</f>
        <v>-4680</v>
      </c>
      <c r="C22" s="275">
        <f>'5A'!C22-'5B'!C22</f>
        <v>-252</v>
      </c>
      <c r="D22" s="275">
        <f>'5A'!D22-'5B'!D22</f>
        <v>-3243</v>
      </c>
      <c r="E22" s="275">
        <f>'5A'!E22-'5B'!E22</f>
        <v>-2697</v>
      </c>
      <c r="F22" s="275">
        <f>'5A'!F22-'5B'!F22</f>
        <v>-7156</v>
      </c>
      <c r="G22" s="275">
        <f>'5A'!G22-'5B'!G22</f>
        <v>-13513</v>
      </c>
      <c r="H22" s="275">
        <f>'5A'!H22-'5B'!H22</f>
        <v>-8602</v>
      </c>
      <c r="I22" s="275">
        <f>'5A'!I22-'5B'!I22</f>
        <v>-9521</v>
      </c>
      <c r="J22" s="275">
        <f>'5A'!J22-'5B'!J22</f>
        <v>43418</v>
      </c>
      <c r="K22" s="275">
        <f>'5A'!K22-'5B'!K22</f>
        <v>7212</v>
      </c>
      <c r="L22" s="368">
        <f t="shared" si="0"/>
        <v>50147</v>
      </c>
      <c r="M22" s="181">
        <f>'1'!O22</f>
        <v>32136725</v>
      </c>
      <c r="N22" s="182">
        <f>(L22/'5A'!M22)*100</f>
        <v>0.15604265836048944</v>
      </c>
      <c r="Y22" s="121"/>
    </row>
    <row r="23" spans="1:25">
      <c r="A23" s="528">
        <v>2006</v>
      </c>
      <c r="B23" s="275">
        <f>'5A'!B23-'5B'!B23</f>
        <v>-4198</v>
      </c>
      <c r="C23" s="275">
        <f>'5A'!C23-'5B'!C23</f>
        <v>-752</v>
      </c>
      <c r="D23" s="275">
        <f>'5A'!D23-'5B'!D23</f>
        <v>-4071</v>
      </c>
      <c r="E23" s="275">
        <f>'5A'!E23-'5B'!E23</f>
        <v>-4077</v>
      </c>
      <c r="F23" s="275">
        <f>'5A'!F23-'5B'!F23</f>
        <v>-11828</v>
      </c>
      <c r="G23" s="275">
        <f>'5A'!G23-'5B'!G23</f>
        <v>-21941</v>
      </c>
      <c r="H23" s="275">
        <f>'5A'!H23-'5B'!H23</f>
        <v>-7277</v>
      </c>
      <c r="I23" s="275">
        <f>'5A'!I23-'5B'!I23</f>
        <v>-3731</v>
      </c>
      <c r="J23" s="275">
        <f>'5A'!J23-'5B'!J23</f>
        <v>46239</v>
      </c>
      <c r="K23" s="275">
        <f>'5A'!K23-'5B'!K23</f>
        <v>12799</v>
      </c>
      <c r="L23" s="368">
        <f t="shared" si="0"/>
        <v>58456.5</v>
      </c>
      <c r="M23" s="181">
        <f>'1'!O23</f>
        <v>32464244</v>
      </c>
      <c r="N23" s="182">
        <f>(L23/'5A'!M23)*100</f>
        <v>0.18006425777233562</v>
      </c>
      <c r="Y23" s="121"/>
    </row>
    <row r="24" spans="1:25">
      <c r="A24" s="528">
        <v>2007</v>
      </c>
      <c r="B24" s="278">
        <f>'5A'!B24-'5B'!B24</f>
        <v>-2054</v>
      </c>
      <c r="C24" s="278">
        <f>'5A'!C24-'5B'!C24</f>
        <v>-699</v>
      </c>
      <c r="D24" s="278">
        <f>'5A'!D24-'5B'!D24</f>
        <v>-2574</v>
      </c>
      <c r="E24" s="278">
        <f>'5A'!E24-'5B'!E24</f>
        <v>-780</v>
      </c>
      <c r="F24" s="278">
        <f>'5A'!F24-'5B'!F24</f>
        <v>-12675</v>
      </c>
      <c r="G24" s="278">
        <f>'5A'!G24-'5B'!G24</f>
        <v>-13426</v>
      </c>
      <c r="H24" s="278">
        <f>'5A'!H24-'5B'!H24</f>
        <v>-3449</v>
      </c>
      <c r="I24" s="278">
        <f>'5A'!I24-'5B'!I24</f>
        <v>5245</v>
      </c>
      <c r="J24" s="278">
        <f>'5A'!J24-'5B'!J24</f>
        <v>13642</v>
      </c>
      <c r="K24" s="278">
        <f>'5A'!K24-'5B'!K24</f>
        <v>16776</v>
      </c>
      <c r="L24" s="368">
        <f t="shared" si="0"/>
        <v>35660</v>
      </c>
      <c r="M24" s="181">
        <f>'1'!O24</f>
        <v>32780602</v>
      </c>
      <c r="N24" s="182">
        <f>(L24/'5A'!M24)*100</f>
        <v>0.10878384722769886</v>
      </c>
      <c r="Y24" s="121"/>
    </row>
    <row r="25" spans="1:25">
      <c r="A25" s="528">
        <v>2008</v>
      </c>
      <c r="B25" s="278">
        <f>'5A'!B25-'5B'!B25</f>
        <v>-57</v>
      </c>
      <c r="C25" s="278">
        <f>'5A'!C25-'5B'!C25</f>
        <v>-294</v>
      </c>
      <c r="D25" s="278">
        <f>'5A'!D25-'5B'!D25</f>
        <v>-1189</v>
      </c>
      <c r="E25" s="278">
        <f>'5A'!E25-'5B'!E25</f>
        <v>-867</v>
      </c>
      <c r="F25" s="278">
        <f>'5A'!F25-'5B'!F25</f>
        <v>-9707</v>
      </c>
      <c r="G25" s="278">
        <f>'5A'!G25-'5B'!G25</f>
        <v>-15141</v>
      </c>
      <c r="H25" s="278">
        <f>'5A'!H25-'5B'!H25</f>
        <v>-3931</v>
      </c>
      <c r="I25" s="278">
        <f>'5A'!I25-'5B'!I25</f>
        <v>3209</v>
      </c>
      <c r="J25" s="278">
        <f>'5A'!J25-'5B'!J25</f>
        <v>17845</v>
      </c>
      <c r="K25" s="278">
        <f>'5A'!K25-'5B'!K25</f>
        <v>10849</v>
      </c>
      <c r="L25" s="368">
        <f t="shared" si="0"/>
        <v>31544.5</v>
      </c>
      <c r="M25" s="181">
        <f>'1'!O25</f>
        <v>33137443</v>
      </c>
      <c r="N25" s="182">
        <f>(L25/'5A'!M25)*100</f>
        <v>9.5192921191897636E-2</v>
      </c>
      <c r="Y25" s="121"/>
    </row>
    <row r="26" spans="1:25">
      <c r="A26" s="528">
        <v>2009</v>
      </c>
      <c r="B26" s="278">
        <f>'5A'!B26-'5B'!B26</f>
        <v>2456</v>
      </c>
      <c r="C26" s="278">
        <f>'5A'!C26-'5B'!C26</f>
        <v>-271</v>
      </c>
      <c r="D26" s="278">
        <f>'5A'!D26-'5B'!D26</f>
        <v>399</v>
      </c>
      <c r="E26" s="278">
        <f>'5A'!E26-'5B'!E26</f>
        <v>202</v>
      </c>
      <c r="F26" s="278">
        <f>'5A'!F26-'5B'!F26</f>
        <v>-4247</v>
      </c>
      <c r="G26" s="278">
        <f>'5A'!G26-'5B'!G26</f>
        <v>-9233</v>
      </c>
      <c r="H26" s="278">
        <f>'5A'!H26-'5B'!H26</f>
        <v>-2514</v>
      </c>
      <c r="I26" s="278">
        <f>'5A'!I26-'5B'!I26</f>
        <v>1658</v>
      </c>
      <c r="J26" s="278">
        <f>'5A'!J26-'5B'!J26</f>
        <v>2194</v>
      </c>
      <c r="K26" s="278">
        <f>'5A'!K26-'5B'!K26</f>
        <v>9672</v>
      </c>
      <c r="L26" s="368">
        <f t="shared" si="0"/>
        <v>16423</v>
      </c>
      <c r="M26" s="181">
        <f>'1'!O26</f>
        <v>33519090</v>
      </c>
      <c r="N26" s="182">
        <f>(L26/'5A'!M26)*100</f>
        <v>4.899596021252367E-2</v>
      </c>
      <c r="Y26" s="121"/>
    </row>
    <row r="27" spans="1:25">
      <c r="A27" s="528">
        <v>2010</v>
      </c>
      <c r="B27" s="278">
        <f>'5A'!B27-'5B'!B27</f>
        <v>149</v>
      </c>
      <c r="C27" s="278">
        <f>'5A'!C27-'5B'!C27</f>
        <v>-133</v>
      </c>
      <c r="D27" s="278">
        <f>'5A'!D27-'5B'!D27</f>
        <v>71</v>
      </c>
      <c r="E27" s="278">
        <f>'5A'!E27-'5B'!E27</f>
        <v>495</v>
      </c>
      <c r="F27" s="278">
        <f>'5A'!F27-'5B'!F27</f>
        <v>-4348</v>
      </c>
      <c r="G27" s="278">
        <f>'5A'!G27-'5B'!G27</f>
        <v>-3909</v>
      </c>
      <c r="H27" s="278">
        <f>'5A'!H27-'5B'!H27</f>
        <v>-2590</v>
      </c>
      <c r="I27" s="278">
        <f>'5A'!I27-'5B'!I27</f>
        <v>1702</v>
      </c>
      <c r="J27" s="278">
        <f>'5A'!J27-'5B'!J27</f>
        <v>2280</v>
      </c>
      <c r="K27" s="278">
        <f>'5A'!K27-'5B'!K27</f>
        <v>6212</v>
      </c>
      <c r="L27" s="368">
        <f t="shared" si="0"/>
        <v>10944.5</v>
      </c>
      <c r="M27" s="181">
        <f>'1'!O27</f>
        <v>33894047</v>
      </c>
      <c r="N27" s="182">
        <f>(L27/'5A'!M27)*100</f>
        <v>3.2290331101505823E-2</v>
      </c>
      <c r="Y27" s="121"/>
    </row>
    <row r="28" spans="1:25">
      <c r="A28" s="528">
        <v>2011</v>
      </c>
      <c r="B28" s="278">
        <f>'5A'!B28-'5B'!B28</f>
        <v>594</v>
      </c>
      <c r="C28" s="278">
        <f>'5A'!C28-'5B'!C28</f>
        <v>-349</v>
      </c>
      <c r="D28" s="278">
        <f>'5A'!D28-'5B'!D28</f>
        <v>-1957</v>
      </c>
      <c r="E28" s="278">
        <f>'5A'!E28-'5B'!E28</f>
        <v>-826</v>
      </c>
      <c r="F28" s="278">
        <f>'5A'!F28-'5B'!F28</f>
        <v>-5825</v>
      </c>
      <c r="G28" s="278">
        <f>'5A'!G28-'5B'!G28</f>
        <v>-4742</v>
      </c>
      <c r="H28" s="278">
        <f>'5A'!H28-'5B'!H28</f>
        <v>-4181</v>
      </c>
      <c r="I28" s="278">
        <f>'5A'!I28-'5B'!I28</f>
        <v>798</v>
      </c>
      <c r="J28" s="278">
        <f>'5A'!J28-'5B'!J28</f>
        <v>15708</v>
      </c>
      <c r="K28" s="278">
        <f>'5A'!K28-'5B'!K28</f>
        <v>699</v>
      </c>
      <c r="L28" s="368">
        <f t="shared" si="0"/>
        <v>17839.5</v>
      </c>
      <c r="M28" s="181">
        <f>'1'!O28</f>
        <v>34229681</v>
      </c>
      <c r="N28" s="182">
        <f>(L28/'5A'!M28)*100</f>
        <v>5.2117050112152674E-2</v>
      </c>
      <c r="Y28" s="121"/>
    </row>
    <row r="29" spans="1:25">
      <c r="A29" s="528">
        <v>2012</v>
      </c>
      <c r="B29" s="278">
        <f>'5A'!B29-'5B'!B29</f>
        <v>586</v>
      </c>
      <c r="C29" s="278">
        <f>'5A'!C29-'5B'!C29</f>
        <v>-902</v>
      </c>
      <c r="D29" s="278">
        <f>'5A'!D29-'5B'!D29</f>
        <v>-2981</v>
      </c>
      <c r="E29" s="278">
        <f>'5A'!E29-'5B'!E29</f>
        <v>-3291</v>
      </c>
      <c r="F29" s="278">
        <f>'5A'!F29-'5B'!F29</f>
        <v>-8682</v>
      </c>
      <c r="G29" s="278">
        <f>'5A'!G29-'5B'!G29</f>
        <v>-15056</v>
      </c>
      <c r="H29" s="278">
        <f>'5A'!H29-'5B'!H29</f>
        <v>-4101</v>
      </c>
      <c r="I29" s="278">
        <f>'5A'!I29-'5B'!I29</f>
        <v>1597</v>
      </c>
      <c r="J29" s="278">
        <f>'5A'!J29-'5B'!J29</f>
        <v>37570</v>
      </c>
      <c r="K29" s="278">
        <f>'5A'!K29-'5B'!K29</f>
        <v>-4596</v>
      </c>
      <c r="L29" s="368">
        <f t="shared" si="0"/>
        <v>39681</v>
      </c>
      <c r="M29" s="181">
        <f>'1'!O29</f>
        <v>34637594</v>
      </c>
      <c r="N29" s="182">
        <f>(L29/'5A'!M29)*100</f>
        <v>0.11456049747566184</v>
      </c>
      <c r="Y29" s="121"/>
    </row>
    <row r="30" spans="1:25">
      <c r="A30" s="528">
        <v>2013</v>
      </c>
      <c r="B30" s="278">
        <f>'5A'!B30-'5B'!B30</f>
        <v>-813</v>
      </c>
      <c r="C30" s="278">
        <f>'5A'!C30-'5B'!C30</f>
        <v>-899</v>
      </c>
      <c r="D30" s="278">
        <f>'5A'!D30-'5B'!D30</f>
        <v>-2913</v>
      </c>
      <c r="E30" s="278">
        <f>'5A'!E30-'5B'!E30</f>
        <v>-3313</v>
      </c>
      <c r="F30" s="278">
        <f>'5A'!F30-'5B'!F30</f>
        <v>-13086</v>
      </c>
      <c r="G30" s="278">
        <f>'5A'!G30-'5B'!G30</f>
        <v>-9029</v>
      </c>
      <c r="H30" s="278">
        <f>'5A'!H30-'5B'!H30</f>
        <v>-4880</v>
      </c>
      <c r="I30" s="278">
        <f>'5A'!I30-'5B'!I30</f>
        <v>531</v>
      </c>
      <c r="J30" s="278">
        <f>'5A'!J30-'5B'!J30</f>
        <v>36018</v>
      </c>
      <c r="K30" s="276">
        <f>'5A'!K30-'5B'!K30</f>
        <v>-832</v>
      </c>
      <c r="L30" s="368">
        <f>SUM(ABS(B30)+ABS(C30)+ABS(D30)+ABS(E30)+ABS(F30)+ABS(G30)+ABS(H30)+ABS(I30)+ABS(J30)+ABS(K30))/2</f>
        <v>36157</v>
      </c>
      <c r="M30" s="181">
        <f>'1'!O30</f>
        <v>35038640</v>
      </c>
      <c r="N30" s="182">
        <f>(L30/'5A'!M30)*100</f>
        <v>0.10319179054894825</v>
      </c>
      <c r="Y30" s="121"/>
    </row>
    <row r="31" spans="1:25">
      <c r="A31" s="528">
        <v>2014</v>
      </c>
      <c r="B31" s="278">
        <f>'5A'!B31-'5B'!B31</f>
        <v>-2588</v>
      </c>
      <c r="C31" s="278">
        <f>'5A'!C31-'5B'!C31</f>
        <v>-939</v>
      </c>
      <c r="D31" s="278">
        <f>'5A'!D31-'5B'!D31</f>
        <v>-1370</v>
      </c>
      <c r="E31" s="278">
        <f>'5A'!E31-'5B'!E31</f>
        <v>-3205</v>
      </c>
      <c r="F31" s="278">
        <f>'5A'!F31-'5B'!F31</f>
        <v>-13064</v>
      </c>
      <c r="G31" s="278">
        <f>'5A'!G31-'5B'!G31</f>
        <v>-15630</v>
      </c>
      <c r="H31" s="278">
        <f>'5A'!H31-'5B'!H31</f>
        <v>-6192</v>
      </c>
      <c r="I31" s="278">
        <f>'5A'!I31-'5B'!I31</f>
        <v>497</v>
      </c>
      <c r="J31" s="278">
        <f>'5A'!J31-'5B'!J31</f>
        <v>33283</v>
      </c>
      <c r="K31" s="684">
        <f>'5A'!K31-'5B'!K31</f>
        <v>10042</v>
      </c>
      <c r="L31" s="368">
        <f t="shared" si="0"/>
        <v>43405</v>
      </c>
      <c r="M31" s="183">
        <f>'1'!O31</f>
        <v>35423701</v>
      </c>
      <c r="N31" s="184">
        <f>(L31/'5A'!M31)*100</f>
        <v>0.12253095745134027</v>
      </c>
      <c r="Y31" s="121"/>
    </row>
    <row r="32" spans="1:25">
      <c r="A32" s="156" t="s">
        <v>34</v>
      </c>
      <c r="B32" s="685"/>
      <c r="C32" s="685"/>
      <c r="D32" s="685"/>
      <c r="E32" s="685"/>
      <c r="F32" s="685"/>
      <c r="G32" s="685"/>
      <c r="H32" s="685"/>
      <c r="I32" s="685"/>
      <c r="J32" s="685"/>
      <c r="K32" s="685"/>
      <c r="L32" s="377"/>
      <c r="M32" s="754"/>
      <c r="P32" s="163"/>
      <c r="Y32" s="121"/>
    </row>
    <row r="33" spans="1:33" ht="14.25" customHeight="1">
      <c r="A33" s="683" t="s">
        <v>321</v>
      </c>
      <c r="B33" s="686">
        <f>SUM(B4:B13)</f>
        <v>-39009</v>
      </c>
      <c r="C33" s="685">
        <f t="shared" ref="C33:L33" si="1">SUM(C4:C13)</f>
        <v>2202</v>
      </c>
      <c r="D33" s="685">
        <f t="shared" si="1"/>
        <v>-7600</v>
      </c>
      <c r="E33" s="685">
        <f t="shared" si="1"/>
        <v>-5917</v>
      </c>
      <c r="F33" s="685">
        <f t="shared" si="1"/>
        <v>-96933</v>
      </c>
      <c r="G33" s="685">
        <f t="shared" si="1"/>
        <v>2400</v>
      </c>
      <c r="H33" s="685">
        <f t="shared" si="1"/>
        <v>-62507</v>
      </c>
      <c r="I33" s="685">
        <f t="shared" si="1"/>
        <v>-89863</v>
      </c>
      <c r="J33" s="685">
        <f t="shared" si="1"/>
        <v>-4654</v>
      </c>
      <c r="K33" s="280">
        <f t="shared" si="1"/>
        <v>305650</v>
      </c>
      <c r="L33" s="280">
        <f t="shared" si="1"/>
        <v>408547.5</v>
      </c>
      <c r="M33" s="275"/>
      <c r="Y33" s="121"/>
    </row>
    <row r="34" spans="1:33">
      <c r="A34" s="687" t="s">
        <v>120</v>
      </c>
      <c r="B34" s="522">
        <f>SUM(B4:B23)</f>
        <v>-83870</v>
      </c>
      <c r="C34" s="275">
        <f t="shared" ref="C34:L34" si="2">SUM(C4:C23)</f>
        <v>1414</v>
      </c>
      <c r="D34" s="275">
        <f t="shared" si="2"/>
        <v>-23095</v>
      </c>
      <c r="E34" s="275">
        <f t="shared" si="2"/>
        <v>-24055</v>
      </c>
      <c r="F34" s="275">
        <f t="shared" si="2"/>
        <v>-184310</v>
      </c>
      <c r="G34" s="275">
        <f t="shared" si="2"/>
        <v>28358</v>
      </c>
      <c r="H34" s="275">
        <f t="shared" si="2"/>
        <v>-109540</v>
      </c>
      <c r="I34" s="275">
        <f t="shared" si="2"/>
        <v>-149879</v>
      </c>
      <c r="J34" s="275">
        <f t="shared" si="2"/>
        <v>275311</v>
      </c>
      <c r="K34" s="276">
        <f t="shared" si="2"/>
        <v>282261</v>
      </c>
      <c r="L34" s="276">
        <f t="shared" si="2"/>
        <v>795101.5</v>
      </c>
      <c r="M34" s="275"/>
      <c r="Y34" s="121"/>
    </row>
    <row r="35" spans="1:33">
      <c r="A35" s="688" t="s">
        <v>322</v>
      </c>
      <c r="B35" s="522">
        <f>SUM(B14:B23)</f>
        <v>-44861</v>
      </c>
      <c r="C35" s="275">
        <f t="shared" ref="C35:L35" si="3">SUM(C14:C23)</f>
        <v>-788</v>
      </c>
      <c r="D35" s="275">
        <f t="shared" si="3"/>
        <v>-15495</v>
      </c>
      <c r="E35" s="275">
        <f t="shared" si="3"/>
        <v>-18138</v>
      </c>
      <c r="F35" s="275">
        <f t="shared" si="3"/>
        <v>-87377</v>
      </c>
      <c r="G35" s="275">
        <f t="shared" si="3"/>
        <v>25958</v>
      </c>
      <c r="H35" s="275">
        <f t="shared" si="3"/>
        <v>-47033</v>
      </c>
      <c r="I35" s="275">
        <f t="shared" si="3"/>
        <v>-60016</v>
      </c>
      <c r="J35" s="275">
        <f t="shared" si="3"/>
        <v>279965</v>
      </c>
      <c r="K35" s="276">
        <f t="shared" si="3"/>
        <v>-23389</v>
      </c>
      <c r="L35" s="276">
        <f t="shared" si="3"/>
        <v>386554</v>
      </c>
      <c r="M35" s="275"/>
      <c r="Y35" s="121"/>
    </row>
    <row r="36" spans="1:33">
      <c r="A36" s="689" t="s">
        <v>371</v>
      </c>
      <c r="B36" s="275">
        <f>SUM(B24:B31)</f>
        <v>-1727</v>
      </c>
      <c r="C36" s="275">
        <f t="shared" ref="C36:K36" si="4">SUM(C24:C31)</f>
        <v>-4486</v>
      </c>
      <c r="D36" s="275">
        <f t="shared" si="4"/>
        <v>-12514</v>
      </c>
      <c r="E36" s="275">
        <f t="shared" si="4"/>
        <v>-11585</v>
      </c>
      <c r="F36" s="275">
        <f t="shared" si="4"/>
        <v>-71634</v>
      </c>
      <c r="G36" s="275">
        <f t="shared" si="4"/>
        <v>-86166</v>
      </c>
      <c r="H36" s="275">
        <f t="shared" si="4"/>
        <v>-31838</v>
      </c>
      <c r="I36" s="275">
        <f t="shared" si="4"/>
        <v>15237</v>
      </c>
      <c r="J36" s="275">
        <f t="shared" si="4"/>
        <v>158540</v>
      </c>
      <c r="K36" s="275">
        <f t="shared" si="4"/>
        <v>48822</v>
      </c>
      <c r="L36" s="368">
        <f>SUM(L24:L31)</f>
        <v>231654.5</v>
      </c>
      <c r="M36" s="275"/>
      <c r="Y36" s="121"/>
    </row>
    <row r="37" spans="1:33">
      <c r="A37" s="690" t="s">
        <v>372</v>
      </c>
      <c r="B37" s="286">
        <f>SUM(B4:B31)</f>
        <v>-85597</v>
      </c>
      <c r="C37" s="286">
        <f t="shared" ref="C37:K37" si="5">SUM(C4:C31)</f>
        <v>-3072</v>
      </c>
      <c r="D37" s="286">
        <f t="shared" si="5"/>
        <v>-35609</v>
      </c>
      <c r="E37" s="286">
        <f t="shared" si="5"/>
        <v>-35640</v>
      </c>
      <c r="F37" s="286">
        <f t="shared" si="5"/>
        <v>-255944</v>
      </c>
      <c r="G37" s="286">
        <f t="shared" si="5"/>
        <v>-57808</v>
      </c>
      <c r="H37" s="286">
        <f t="shared" si="5"/>
        <v>-141378</v>
      </c>
      <c r="I37" s="286">
        <f t="shared" si="5"/>
        <v>-134642</v>
      </c>
      <c r="J37" s="286">
        <f t="shared" si="5"/>
        <v>433851</v>
      </c>
      <c r="K37" s="286">
        <f t="shared" si="5"/>
        <v>331083</v>
      </c>
      <c r="L37" s="288">
        <f>SUM(L4:L31)</f>
        <v>1026756</v>
      </c>
      <c r="M37" s="275"/>
      <c r="Y37" s="121"/>
    </row>
    <row r="38" spans="1:33">
      <c r="A38" s="696" t="s">
        <v>49</v>
      </c>
      <c r="B38" s="286"/>
      <c r="C38" s="286"/>
      <c r="D38" s="286"/>
      <c r="E38" s="286"/>
      <c r="F38" s="286"/>
      <c r="G38" s="286"/>
      <c r="H38" s="286"/>
      <c r="I38" s="286"/>
      <c r="J38" s="286"/>
      <c r="K38" s="684"/>
      <c r="L38" s="691"/>
      <c r="M38" s="754"/>
      <c r="Y38" s="121"/>
    </row>
    <row r="39" spans="1:33">
      <c r="A39" s="554" t="s">
        <v>321</v>
      </c>
      <c r="B39" s="685">
        <f>AVERAGE(B4:B13)</f>
        <v>-3900.9</v>
      </c>
      <c r="C39" s="685">
        <f t="shared" ref="C39:L39" si="6">AVERAGE(C4:C13)</f>
        <v>220.2</v>
      </c>
      <c r="D39" s="685">
        <f t="shared" si="6"/>
        <v>-760</v>
      </c>
      <c r="E39" s="685">
        <f t="shared" si="6"/>
        <v>-591.70000000000005</v>
      </c>
      <c r="F39" s="685">
        <f t="shared" si="6"/>
        <v>-9693.2999999999993</v>
      </c>
      <c r="G39" s="685">
        <f t="shared" si="6"/>
        <v>240</v>
      </c>
      <c r="H39" s="685">
        <f t="shared" si="6"/>
        <v>-6250.7</v>
      </c>
      <c r="I39" s="685">
        <f t="shared" si="6"/>
        <v>-8986.2999999999993</v>
      </c>
      <c r="J39" s="685">
        <f t="shared" si="6"/>
        <v>-465.4</v>
      </c>
      <c r="K39" s="685">
        <f t="shared" si="6"/>
        <v>30565</v>
      </c>
      <c r="L39" s="367">
        <f t="shared" si="6"/>
        <v>40854.75</v>
      </c>
      <c r="M39" s="275"/>
      <c r="Y39" s="121"/>
    </row>
    <row r="40" spans="1:33">
      <c r="A40" s="692" t="s">
        <v>120</v>
      </c>
      <c r="B40" s="275">
        <f>AVERAGE(B4:B23)</f>
        <v>-4193.5</v>
      </c>
      <c r="C40" s="275">
        <f t="shared" ref="C40:L40" si="7">AVERAGE(C4:C23)</f>
        <v>70.7</v>
      </c>
      <c r="D40" s="275">
        <f t="shared" si="7"/>
        <v>-1154.75</v>
      </c>
      <c r="E40" s="275">
        <f t="shared" si="7"/>
        <v>-1202.75</v>
      </c>
      <c r="F40" s="275">
        <f t="shared" si="7"/>
        <v>-9215.5</v>
      </c>
      <c r="G40" s="275">
        <f t="shared" si="7"/>
        <v>1417.9</v>
      </c>
      <c r="H40" s="275">
        <f t="shared" si="7"/>
        <v>-5477</v>
      </c>
      <c r="I40" s="275">
        <f t="shared" si="7"/>
        <v>-7493.95</v>
      </c>
      <c r="J40" s="275">
        <f t="shared" si="7"/>
        <v>13765.55</v>
      </c>
      <c r="K40" s="275">
        <f t="shared" si="7"/>
        <v>14113.05</v>
      </c>
      <c r="L40" s="368">
        <f t="shared" si="7"/>
        <v>39755.074999999997</v>
      </c>
      <c r="M40" s="275"/>
      <c r="Y40" s="121"/>
    </row>
    <row r="41" spans="1:33">
      <c r="A41" s="692" t="s">
        <v>322</v>
      </c>
      <c r="B41" s="275">
        <f>AVERAGE(B14:B23)</f>
        <v>-4486.1000000000004</v>
      </c>
      <c r="C41" s="275">
        <f t="shared" ref="C41:K41" si="8">AVERAGE(C14:C23)</f>
        <v>-78.8</v>
      </c>
      <c r="D41" s="275">
        <f t="shared" si="8"/>
        <v>-1549.5</v>
      </c>
      <c r="E41" s="275">
        <f t="shared" si="8"/>
        <v>-1813.8</v>
      </c>
      <c r="F41" s="275">
        <f t="shared" si="8"/>
        <v>-8737.7000000000007</v>
      </c>
      <c r="G41" s="275">
        <f t="shared" si="8"/>
        <v>2595.8000000000002</v>
      </c>
      <c r="H41" s="275">
        <f t="shared" si="8"/>
        <v>-4703.3</v>
      </c>
      <c r="I41" s="275">
        <f t="shared" si="8"/>
        <v>-6001.6</v>
      </c>
      <c r="J41" s="275">
        <f t="shared" si="8"/>
        <v>27996.5</v>
      </c>
      <c r="K41" s="275">
        <f t="shared" si="8"/>
        <v>-2338.9</v>
      </c>
      <c r="L41" s="368">
        <f>AVERAGE(L14:L23)</f>
        <v>38655.4</v>
      </c>
      <c r="M41" s="275"/>
      <c r="Y41" s="121"/>
    </row>
    <row r="42" spans="1:33">
      <c r="A42" s="693" t="s">
        <v>371</v>
      </c>
      <c r="B42" s="275">
        <f>AVERAGE(B24:B31)</f>
        <v>-215.875</v>
      </c>
      <c r="C42" s="275">
        <f t="shared" ref="C42:K42" si="9">AVERAGE(C24:C31)</f>
        <v>-560.75</v>
      </c>
      <c r="D42" s="275">
        <f t="shared" si="9"/>
        <v>-1564.25</v>
      </c>
      <c r="E42" s="275">
        <f t="shared" si="9"/>
        <v>-1448.125</v>
      </c>
      <c r="F42" s="275">
        <f t="shared" si="9"/>
        <v>-8954.25</v>
      </c>
      <c r="G42" s="275">
        <f t="shared" si="9"/>
        <v>-10770.75</v>
      </c>
      <c r="H42" s="275">
        <f t="shared" si="9"/>
        <v>-3979.75</v>
      </c>
      <c r="I42" s="275">
        <f t="shared" si="9"/>
        <v>1904.625</v>
      </c>
      <c r="J42" s="275">
        <f t="shared" si="9"/>
        <v>19817.5</v>
      </c>
      <c r="K42" s="275">
        <f t="shared" si="9"/>
        <v>6102.75</v>
      </c>
      <c r="L42" s="368">
        <f>AVERAGE(L24:L31)</f>
        <v>28956.8125</v>
      </c>
      <c r="M42" s="275"/>
      <c r="Y42" s="121"/>
    </row>
    <row r="43" spans="1:33">
      <c r="A43" s="694" t="s">
        <v>372</v>
      </c>
      <c r="B43" s="286">
        <f>AVERAGE(B4:B31)</f>
        <v>-3057.0357142857142</v>
      </c>
      <c r="C43" s="286">
        <f t="shared" ref="C43:K43" si="10">AVERAGE(C4:C31)</f>
        <v>-109.71428571428571</v>
      </c>
      <c r="D43" s="286">
        <f t="shared" si="10"/>
        <v>-1271.75</v>
      </c>
      <c r="E43" s="286">
        <f t="shared" si="10"/>
        <v>-1272.8571428571429</v>
      </c>
      <c r="F43" s="286">
        <f t="shared" si="10"/>
        <v>-9140.8571428571431</v>
      </c>
      <c r="G43" s="286">
        <f t="shared" si="10"/>
        <v>-2064.5714285714284</v>
      </c>
      <c r="H43" s="286">
        <f t="shared" si="10"/>
        <v>-5049.2142857142853</v>
      </c>
      <c r="I43" s="286">
        <f t="shared" si="10"/>
        <v>-4808.6428571428569</v>
      </c>
      <c r="J43" s="286">
        <f t="shared" si="10"/>
        <v>15494.678571428571</v>
      </c>
      <c r="K43" s="286">
        <f t="shared" si="10"/>
        <v>11824.392857142857</v>
      </c>
      <c r="L43" s="288">
        <f>AVERAGE(L4:L31)</f>
        <v>36669.857142857145</v>
      </c>
      <c r="M43" s="275"/>
      <c r="Y43" s="121"/>
    </row>
    <row r="44" spans="1:33">
      <c r="Q44" s="271"/>
      <c r="R44" s="271"/>
      <c r="S44" s="271"/>
      <c r="T44" s="271"/>
      <c r="U44" s="271"/>
      <c r="V44" s="271"/>
      <c r="W44" s="271"/>
      <c r="X44" s="271"/>
      <c r="Y44" s="344"/>
      <c r="AB44" s="271"/>
      <c r="AC44" s="271"/>
      <c r="AD44" s="271"/>
      <c r="AE44" s="271"/>
      <c r="AF44" s="271"/>
      <c r="AG44" s="271"/>
    </row>
    <row r="45" spans="1:33" ht="14.25" customHeight="1">
      <c r="A45" s="121" t="s">
        <v>29</v>
      </c>
      <c r="G45" s="271"/>
      <c r="J45" s="271"/>
    </row>
    <row r="46" spans="1:33">
      <c r="A46" s="352" t="s">
        <v>105</v>
      </c>
      <c r="B46" s="351"/>
      <c r="C46" s="351"/>
      <c r="D46" s="351"/>
      <c r="E46" s="351"/>
      <c r="F46" s="351"/>
      <c r="G46" s="351"/>
      <c r="H46" s="351"/>
      <c r="I46" s="351"/>
      <c r="J46" s="351"/>
      <c r="K46" s="351"/>
      <c r="L46" s="351"/>
      <c r="M46" s="699"/>
    </row>
    <row r="47" spans="1:33">
      <c r="D47" s="345"/>
      <c r="E47" s="345"/>
      <c r="F47" s="345"/>
      <c r="G47" s="163"/>
      <c r="H47" s="345"/>
    </row>
    <row r="48" spans="1:33">
      <c r="D48" s="345"/>
      <c r="E48" s="345"/>
      <c r="F48" s="345"/>
      <c r="G48" s="163"/>
      <c r="H48" s="345"/>
      <c r="J48" s="271"/>
    </row>
    <row r="49" spans="4:8">
      <c r="D49" s="345"/>
      <c r="E49" s="345"/>
      <c r="F49" s="345"/>
      <c r="G49" s="163"/>
      <c r="H49" s="345"/>
    </row>
    <row r="50" spans="4:8">
      <c r="D50" s="345"/>
      <c r="E50" s="345"/>
      <c r="F50" s="345"/>
      <c r="G50" s="163"/>
      <c r="H50" s="345"/>
    </row>
    <row r="51" spans="4:8">
      <c r="D51" s="345"/>
      <c r="E51" s="345"/>
      <c r="F51" s="345"/>
      <c r="G51" s="163"/>
      <c r="H51" s="345"/>
    </row>
    <row r="52" spans="4:8">
      <c r="D52" s="345"/>
      <c r="E52" s="345"/>
      <c r="F52" s="345"/>
      <c r="G52" s="163"/>
      <c r="H52" s="345"/>
    </row>
    <row r="53" spans="4:8">
      <c r="D53" s="345"/>
      <c r="E53" s="345"/>
      <c r="F53" s="345"/>
      <c r="G53" s="163"/>
      <c r="H53" s="345"/>
    </row>
    <row r="54" spans="4:8">
      <c r="D54" s="345"/>
      <c r="E54" s="345"/>
      <c r="F54" s="345"/>
      <c r="G54" s="163"/>
      <c r="H54" s="345"/>
    </row>
    <row r="55" spans="4:8">
      <c r="D55" s="345"/>
      <c r="E55" s="345"/>
      <c r="F55" s="345"/>
      <c r="G55" s="163"/>
      <c r="H55" s="345"/>
    </row>
    <row r="56" spans="4:8">
      <c r="D56" s="345"/>
      <c r="E56" s="345"/>
      <c r="F56" s="345"/>
      <c r="G56" s="163"/>
      <c r="H56" s="345"/>
    </row>
    <row r="57" spans="4:8">
      <c r="D57" s="345"/>
      <c r="E57" s="345"/>
      <c r="F57" s="163"/>
      <c r="G57" s="163"/>
      <c r="H57" s="345"/>
    </row>
    <row r="58" spans="4:8">
      <c r="D58" s="345"/>
      <c r="E58" s="345"/>
      <c r="F58" s="163"/>
      <c r="G58" s="163"/>
      <c r="H58" s="345"/>
    </row>
    <row r="59" spans="4:8">
      <c r="D59" s="345"/>
      <c r="E59" s="345"/>
      <c r="F59" s="163"/>
      <c r="G59" s="163"/>
      <c r="H59" s="345"/>
    </row>
    <row r="60" spans="4:8">
      <c r="D60" s="345"/>
      <c r="E60" s="345"/>
      <c r="F60" s="163"/>
      <c r="G60" s="163"/>
      <c r="H60" s="345"/>
    </row>
    <row r="61" spans="4:8">
      <c r="D61" s="345"/>
      <c r="E61" s="345"/>
      <c r="F61" s="163"/>
      <c r="G61" s="163"/>
      <c r="H61" s="345"/>
    </row>
    <row r="62" spans="4:8">
      <c r="D62" s="345"/>
      <c r="E62" s="345"/>
      <c r="F62" s="163"/>
      <c r="G62" s="163"/>
      <c r="H62" s="345"/>
    </row>
    <row r="63" spans="4:8">
      <c r="D63" s="345"/>
      <c r="E63" s="345"/>
      <c r="F63" s="163"/>
      <c r="G63" s="163"/>
      <c r="H63" s="345"/>
    </row>
    <row r="64" spans="4:8">
      <c r="D64" s="345"/>
      <c r="E64" s="345"/>
      <c r="F64" s="163"/>
      <c r="G64" s="163"/>
      <c r="H64" s="345"/>
    </row>
    <row r="65" spans="4:8">
      <c r="D65" s="345"/>
      <c r="E65" s="345"/>
      <c r="F65" s="163"/>
      <c r="G65" s="163"/>
      <c r="H65" s="345"/>
    </row>
  </sheetData>
  <phoneticPr fontId="4" type="noConversion"/>
  <pageMargins left="0.75" right="0.75" top="1" bottom="1" header="0.5" footer="0.5"/>
  <pageSetup scale="75" orientation="landscape" r:id="rId1"/>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sheetPr codeName="Sheet10" enableFormatConditionsCalculation="0">
    <pageSetUpPr fitToPage="1"/>
  </sheetPr>
  <dimension ref="A1:X54"/>
  <sheetViews>
    <sheetView zoomScale="86" zoomScaleNormal="86" zoomScaleSheetLayoutView="100" zoomScalePageLayoutView="125" workbookViewId="0">
      <pane xSplit="1" ySplit="3" topLeftCell="B4" activePane="bottomRight" state="frozen"/>
      <selection pane="topRight" activeCell="B1" sqref="B1"/>
      <selection pane="bottomLeft" activeCell="A4" sqref="A4"/>
      <selection pane="bottomRight" activeCell="P32" sqref="P32"/>
    </sheetView>
  </sheetViews>
  <sheetFormatPr defaultColWidth="8.83203125" defaultRowHeight="12.75"/>
  <cols>
    <col min="1" max="1" width="12.1640625" style="121" customWidth="1"/>
    <col min="2" max="3" width="10" style="121" bestFit="1" customWidth="1"/>
    <col min="4" max="4" width="10.5" style="121" bestFit="1" customWidth="1"/>
    <col min="5" max="5" width="11" style="121" bestFit="1" customWidth="1"/>
    <col min="6" max="6" width="10.83203125" style="121" bestFit="1" customWidth="1"/>
    <col min="7" max="7" width="12.5" style="121" bestFit="1" customWidth="1"/>
    <col min="8" max="8" width="11" style="121" bestFit="1" customWidth="1"/>
    <col min="9" max="9" width="10.1640625" style="121" bestFit="1" customWidth="1"/>
    <col min="10" max="10" width="11.6640625" style="121" bestFit="1" customWidth="1"/>
    <col min="11" max="11" width="10.83203125" style="121" customWidth="1"/>
    <col min="12" max="12" width="12.6640625" style="121" bestFit="1" customWidth="1"/>
    <col min="13" max="13" width="14.1640625" style="121" customWidth="1"/>
    <col min="14" max="14" width="19.5" style="121" customWidth="1"/>
    <col min="15" max="16384" width="8.83203125" style="121"/>
  </cols>
  <sheetData>
    <row r="1" spans="1:21" ht="14.25">
      <c r="A1" s="191" t="s">
        <v>385</v>
      </c>
    </row>
    <row r="3" spans="1:21" ht="38.25">
      <c r="A3" s="153"/>
      <c r="B3" s="353" t="s">
        <v>299</v>
      </c>
      <c r="C3" s="353" t="s">
        <v>298</v>
      </c>
      <c r="D3" s="353" t="s">
        <v>2</v>
      </c>
      <c r="E3" s="353" t="s">
        <v>3</v>
      </c>
      <c r="F3" s="353" t="s">
        <v>293</v>
      </c>
      <c r="G3" s="353" t="s">
        <v>294</v>
      </c>
      <c r="H3" s="353" t="s">
        <v>295</v>
      </c>
      <c r="I3" s="353" t="s">
        <v>296</v>
      </c>
      <c r="J3" s="353" t="s">
        <v>297</v>
      </c>
      <c r="K3" s="354" t="s">
        <v>9</v>
      </c>
      <c r="L3" s="355" t="s">
        <v>15</v>
      </c>
      <c r="M3" s="356" t="s">
        <v>336</v>
      </c>
      <c r="N3" s="356" t="s">
        <v>335</v>
      </c>
      <c r="O3" s="192"/>
      <c r="P3" s="193"/>
      <c r="Q3" s="193"/>
      <c r="R3" s="193"/>
      <c r="S3" s="193"/>
      <c r="T3" s="193"/>
      <c r="U3" s="193"/>
    </row>
    <row r="4" spans="1:21">
      <c r="A4" s="247">
        <v>1987</v>
      </c>
      <c r="B4" s="157">
        <v>8384</v>
      </c>
      <c r="C4" s="157">
        <v>3027</v>
      </c>
      <c r="D4" s="157">
        <v>17399</v>
      </c>
      <c r="E4" s="157">
        <v>13215</v>
      </c>
      <c r="F4" s="157">
        <v>25950</v>
      </c>
      <c r="G4" s="157">
        <v>105002</v>
      </c>
      <c r="H4" s="157">
        <v>18141</v>
      </c>
      <c r="I4" s="157">
        <v>15891</v>
      </c>
      <c r="J4" s="157">
        <v>45038</v>
      </c>
      <c r="K4" s="157">
        <v>60107</v>
      </c>
      <c r="L4" s="174">
        <f>SUM(B4:K4)</f>
        <v>312154</v>
      </c>
      <c r="M4" s="181">
        <f>'1'!O4</f>
        <v>26365886</v>
      </c>
      <c r="N4" s="182">
        <f>L4/M4*100</f>
        <v>1.1839313877030342</v>
      </c>
      <c r="P4" s="194"/>
    </row>
    <row r="5" spans="1:21">
      <c r="A5" s="247">
        <v>1988</v>
      </c>
      <c r="B5" s="157">
        <v>9932</v>
      </c>
      <c r="C5" s="157">
        <v>3446</v>
      </c>
      <c r="D5" s="157">
        <v>19000</v>
      </c>
      <c r="E5" s="157">
        <v>13712</v>
      </c>
      <c r="F5" s="157">
        <v>27797</v>
      </c>
      <c r="G5" s="157">
        <v>92624</v>
      </c>
      <c r="H5" s="157">
        <v>16045</v>
      </c>
      <c r="I5" s="157">
        <v>13678</v>
      </c>
      <c r="J5" s="157">
        <v>54060</v>
      </c>
      <c r="K5" s="157">
        <v>67391</v>
      </c>
      <c r="L5" s="174">
        <f t="shared" ref="L5:L31" si="0">SUM(B5:K5)</f>
        <v>317685</v>
      </c>
      <c r="M5" s="181">
        <f>'1'!O5</f>
        <v>26709285</v>
      </c>
      <c r="N5" s="182">
        <f t="shared" ref="N5:N31" si="1">L5/M5*100</f>
        <v>1.1894178372801818</v>
      </c>
      <c r="P5" s="194"/>
    </row>
    <row r="6" spans="1:21">
      <c r="A6" s="247">
        <v>1989</v>
      </c>
      <c r="B6" s="157">
        <v>9694</v>
      </c>
      <c r="C6" s="157">
        <v>3300</v>
      </c>
      <c r="D6" s="157">
        <v>20257</v>
      </c>
      <c r="E6" s="157">
        <v>14874</v>
      </c>
      <c r="F6" s="157">
        <v>28849</v>
      </c>
      <c r="G6" s="157">
        <v>88541</v>
      </c>
      <c r="H6" s="157">
        <v>16461</v>
      </c>
      <c r="I6" s="157">
        <v>14987</v>
      </c>
      <c r="J6" s="157">
        <v>61429</v>
      </c>
      <c r="K6" s="157">
        <v>77613</v>
      </c>
      <c r="L6" s="174">
        <f t="shared" si="0"/>
        <v>336005</v>
      </c>
      <c r="M6" s="181">
        <f>'1'!O6</f>
        <v>27192388</v>
      </c>
      <c r="N6" s="182">
        <f t="shared" si="1"/>
        <v>1.2356583026102745</v>
      </c>
      <c r="P6" s="194"/>
    </row>
    <row r="7" spans="1:21">
      <c r="A7" s="247">
        <v>1990</v>
      </c>
      <c r="B7" s="157">
        <v>10003</v>
      </c>
      <c r="C7" s="157">
        <v>2773</v>
      </c>
      <c r="D7" s="157">
        <v>18797</v>
      </c>
      <c r="E7" s="157">
        <v>14263</v>
      </c>
      <c r="F7" s="157">
        <v>26882</v>
      </c>
      <c r="G7" s="157">
        <v>75903</v>
      </c>
      <c r="H7" s="157">
        <v>16742</v>
      </c>
      <c r="I7" s="157">
        <v>16066</v>
      </c>
      <c r="J7" s="157">
        <v>66557</v>
      </c>
      <c r="K7" s="157">
        <v>79204</v>
      </c>
      <c r="L7" s="174">
        <f t="shared" si="0"/>
        <v>327190</v>
      </c>
      <c r="M7" s="181">
        <f>'1'!O7</f>
        <v>27604244</v>
      </c>
      <c r="N7" s="182">
        <f t="shared" si="1"/>
        <v>1.1852887548740694</v>
      </c>
      <c r="P7" s="194"/>
    </row>
    <row r="8" spans="1:21">
      <c r="A8" s="247">
        <v>1991</v>
      </c>
      <c r="B8" s="157">
        <v>9819</v>
      </c>
      <c r="C8" s="157">
        <v>2878</v>
      </c>
      <c r="D8" s="157">
        <v>18766</v>
      </c>
      <c r="E8" s="157">
        <v>12823</v>
      </c>
      <c r="F8" s="157">
        <v>24428</v>
      </c>
      <c r="G8" s="157">
        <v>70827</v>
      </c>
      <c r="H8" s="157">
        <v>15975</v>
      </c>
      <c r="I8" s="157">
        <v>17235</v>
      </c>
      <c r="J8" s="157">
        <v>60823</v>
      </c>
      <c r="K8" s="157">
        <v>73885</v>
      </c>
      <c r="L8" s="174">
        <f t="shared" si="0"/>
        <v>307459</v>
      </c>
      <c r="M8" s="181">
        <f>'1'!O8</f>
        <v>27947671</v>
      </c>
      <c r="N8" s="182">
        <f t="shared" si="1"/>
        <v>1.1001238707869432</v>
      </c>
      <c r="P8" s="194"/>
    </row>
    <row r="9" spans="1:21">
      <c r="A9" s="247">
        <v>1992</v>
      </c>
      <c r="B9" s="157">
        <v>8147</v>
      </c>
      <c r="C9" s="157">
        <v>2829</v>
      </c>
      <c r="D9" s="157">
        <v>18144</v>
      </c>
      <c r="E9" s="157">
        <v>12034</v>
      </c>
      <c r="F9" s="157">
        <v>25480</v>
      </c>
      <c r="G9" s="157">
        <v>67990</v>
      </c>
      <c r="H9" s="157">
        <v>15923</v>
      </c>
      <c r="I9" s="157">
        <v>17343</v>
      </c>
      <c r="J9" s="157">
        <v>57018</v>
      </c>
      <c r="K9" s="157">
        <v>78596</v>
      </c>
      <c r="L9" s="174">
        <f t="shared" si="0"/>
        <v>303504</v>
      </c>
      <c r="M9" s="181">
        <f>'1'!O9</f>
        <v>28278881</v>
      </c>
      <c r="N9" s="182">
        <f t="shared" si="1"/>
        <v>1.0732532167733229</v>
      </c>
      <c r="P9" s="194"/>
    </row>
    <row r="10" spans="1:21">
      <c r="A10" s="247">
        <v>1993</v>
      </c>
      <c r="B10" s="157">
        <v>6876</v>
      </c>
      <c r="C10" s="157">
        <v>2457</v>
      </c>
      <c r="D10" s="157">
        <v>15512</v>
      </c>
      <c r="E10" s="157">
        <v>11039</v>
      </c>
      <c r="F10" s="157">
        <v>24545</v>
      </c>
      <c r="G10" s="157">
        <v>62315</v>
      </c>
      <c r="H10" s="157">
        <v>14594</v>
      </c>
      <c r="I10" s="157">
        <v>16295</v>
      </c>
      <c r="J10" s="157">
        <v>49677</v>
      </c>
      <c r="K10" s="157">
        <v>75227</v>
      </c>
      <c r="L10" s="174">
        <f t="shared" si="0"/>
        <v>278537</v>
      </c>
      <c r="M10" s="181">
        <f>'1'!O10</f>
        <v>28591048</v>
      </c>
      <c r="N10" s="182">
        <f t="shared" si="1"/>
        <v>0.97421052911386796</v>
      </c>
      <c r="P10" s="194"/>
    </row>
    <row r="11" spans="1:21">
      <c r="A11" s="247">
        <v>1994</v>
      </c>
      <c r="B11" s="157">
        <v>6301</v>
      </c>
      <c r="C11" s="157">
        <v>2696</v>
      </c>
      <c r="D11" s="157">
        <v>15124</v>
      </c>
      <c r="E11" s="157">
        <v>10733</v>
      </c>
      <c r="F11" s="157">
        <v>22718</v>
      </c>
      <c r="G11" s="157">
        <v>66008</v>
      </c>
      <c r="H11" s="157">
        <v>15366</v>
      </c>
      <c r="I11" s="157">
        <v>16880</v>
      </c>
      <c r="J11" s="157">
        <v>50996</v>
      </c>
      <c r="K11" s="157">
        <v>74511</v>
      </c>
      <c r="L11" s="174">
        <f t="shared" si="0"/>
        <v>281333</v>
      </c>
      <c r="M11" s="181">
        <f>'1'!O11</f>
        <v>28905994</v>
      </c>
      <c r="N11" s="182">
        <f t="shared" si="1"/>
        <v>0.97326872758639604</v>
      </c>
      <c r="P11" s="194"/>
    </row>
    <row r="12" spans="1:21">
      <c r="A12" s="247">
        <v>1995</v>
      </c>
      <c r="B12" s="157">
        <v>6959</v>
      </c>
      <c r="C12" s="157">
        <v>2559</v>
      </c>
      <c r="D12" s="157">
        <v>15403</v>
      </c>
      <c r="E12" s="157">
        <v>11207</v>
      </c>
      <c r="F12" s="157">
        <v>23115</v>
      </c>
      <c r="G12" s="157">
        <v>68500</v>
      </c>
      <c r="H12" s="157">
        <v>15513</v>
      </c>
      <c r="I12" s="157">
        <v>16932</v>
      </c>
      <c r="J12" s="157">
        <v>53797</v>
      </c>
      <c r="K12" s="157">
        <v>67105</v>
      </c>
      <c r="L12" s="174">
        <f t="shared" si="0"/>
        <v>281090</v>
      </c>
      <c r="M12" s="181">
        <f>'1'!O12</f>
        <v>29205459</v>
      </c>
      <c r="N12" s="182">
        <f t="shared" si="1"/>
        <v>0.96245705297766415</v>
      </c>
      <c r="P12" s="194"/>
    </row>
    <row r="13" spans="1:21">
      <c r="A13" s="247">
        <v>1996</v>
      </c>
      <c r="B13" s="157">
        <v>6568</v>
      </c>
      <c r="C13" s="157">
        <v>2727</v>
      </c>
      <c r="D13" s="157">
        <v>16033</v>
      </c>
      <c r="E13" s="157">
        <v>11067</v>
      </c>
      <c r="F13" s="157">
        <v>20848</v>
      </c>
      <c r="G13" s="157">
        <v>66985</v>
      </c>
      <c r="H13" s="157">
        <v>14361</v>
      </c>
      <c r="I13" s="157">
        <v>16782</v>
      </c>
      <c r="J13" s="157">
        <v>61205</v>
      </c>
      <c r="K13" s="157">
        <v>62728</v>
      </c>
      <c r="L13" s="174">
        <f t="shared" si="0"/>
        <v>279304</v>
      </c>
      <c r="M13" s="181">
        <f>'1'!O13</f>
        <v>29511421</v>
      </c>
      <c r="N13" s="182">
        <f t="shared" si="1"/>
        <v>0.94642680879378871</v>
      </c>
      <c r="P13" s="194"/>
    </row>
    <row r="14" spans="1:21">
      <c r="A14" s="247">
        <v>1997</v>
      </c>
      <c r="B14" s="157">
        <v>6963</v>
      </c>
      <c r="C14" s="157">
        <v>2536</v>
      </c>
      <c r="D14" s="157">
        <v>15841</v>
      </c>
      <c r="E14" s="157">
        <v>11435</v>
      </c>
      <c r="F14" s="157">
        <v>20354</v>
      </c>
      <c r="G14" s="157">
        <v>71133</v>
      </c>
      <c r="H14" s="157">
        <v>13170</v>
      </c>
      <c r="I14" s="157">
        <v>16690</v>
      </c>
      <c r="J14" s="157">
        <v>74462</v>
      </c>
      <c r="K14" s="157">
        <v>54029</v>
      </c>
      <c r="L14" s="174">
        <f t="shared" si="0"/>
        <v>286613</v>
      </c>
      <c r="M14" s="181">
        <f>'1'!O14</f>
        <v>29806642</v>
      </c>
      <c r="N14" s="182">
        <f t="shared" si="1"/>
        <v>0.96157426925179956</v>
      </c>
      <c r="P14" s="194"/>
    </row>
    <row r="15" spans="1:21">
      <c r="A15" s="247">
        <v>1998</v>
      </c>
      <c r="B15" s="157">
        <v>7381</v>
      </c>
      <c r="C15" s="157">
        <v>2619</v>
      </c>
      <c r="D15" s="157">
        <v>15197</v>
      </c>
      <c r="E15" s="157">
        <v>9686</v>
      </c>
      <c r="F15" s="157">
        <v>20156</v>
      </c>
      <c r="G15" s="157">
        <v>73422</v>
      </c>
      <c r="H15" s="157">
        <v>15323</v>
      </c>
      <c r="I15" s="157">
        <v>18736</v>
      </c>
      <c r="J15" s="157">
        <v>84286</v>
      </c>
      <c r="K15" s="157">
        <v>46488</v>
      </c>
      <c r="L15" s="174">
        <f t="shared" si="0"/>
        <v>293294</v>
      </c>
      <c r="M15" s="181">
        <f>'1'!O15</f>
        <v>30056849</v>
      </c>
      <c r="N15" s="182">
        <f t="shared" si="1"/>
        <v>0.97579756281172392</v>
      </c>
      <c r="P15" s="194"/>
    </row>
    <row r="16" spans="1:21">
      <c r="A16" s="247">
        <v>1999</v>
      </c>
      <c r="B16" s="157">
        <v>8551</v>
      </c>
      <c r="C16" s="157">
        <v>2586</v>
      </c>
      <c r="D16" s="157">
        <v>16017</v>
      </c>
      <c r="E16" s="157">
        <v>11031</v>
      </c>
      <c r="F16" s="157">
        <v>19977</v>
      </c>
      <c r="G16" s="157">
        <v>74234</v>
      </c>
      <c r="H16" s="157">
        <v>14011</v>
      </c>
      <c r="I16" s="157">
        <v>13928</v>
      </c>
      <c r="J16" s="157">
        <v>67960</v>
      </c>
      <c r="K16" s="157">
        <v>43569</v>
      </c>
      <c r="L16" s="174">
        <f t="shared" si="0"/>
        <v>271864</v>
      </c>
      <c r="M16" s="181">
        <f>'1'!O16</f>
        <v>30303043</v>
      </c>
      <c r="N16" s="182">
        <f t="shared" si="1"/>
        <v>0.89715082409380464</v>
      </c>
      <c r="P16" s="194"/>
    </row>
    <row r="17" spans="1:16">
      <c r="A17" s="247">
        <v>2000</v>
      </c>
      <c r="B17" s="157">
        <v>8149</v>
      </c>
      <c r="C17" s="157">
        <v>2631</v>
      </c>
      <c r="D17" s="157">
        <v>16543</v>
      </c>
      <c r="E17" s="157">
        <v>11304</v>
      </c>
      <c r="F17" s="157">
        <v>22051</v>
      </c>
      <c r="G17" s="157">
        <v>81097</v>
      </c>
      <c r="H17" s="157">
        <v>13730</v>
      </c>
      <c r="I17" s="157">
        <v>14554</v>
      </c>
      <c r="J17" s="157">
        <v>71779</v>
      </c>
      <c r="K17" s="157">
        <v>44009</v>
      </c>
      <c r="L17" s="174">
        <f t="shared" si="0"/>
        <v>285847</v>
      </c>
      <c r="M17" s="181">
        <f>'1'!O17</f>
        <v>30587321</v>
      </c>
      <c r="N17" s="182">
        <f t="shared" si="1"/>
        <v>0.9345277410859224</v>
      </c>
      <c r="P17" s="194"/>
    </row>
    <row r="18" spans="1:16">
      <c r="A18" s="247">
        <v>2001</v>
      </c>
      <c r="B18" s="644">
        <v>7701</v>
      </c>
      <c r="C18" s="644">
        <v>2533</v>
      </c>
      <c r="D18" s="644">
        <v>15024</v>
      </c>
      <c r="E18" s="644">
        <v>10526</v>
      </c>
      <c r="F18" s="644">
        <v>21720</v>
      </c>
      <c r="G18" s="644">
        <v>69699</v>
      </c>
      <c r="H18" s="644">
        <v>12960</v>
      </c>
      <c r="I18" s="644">
        <v>13228</v>
      </c>
      <c r="J18" s="644">
        <v>68572</v>
      </c>
      <c r="K18" s="644">
        <v>44408</v>
      </c>
      <c r="L18" s="174">
        <f t="shared" si="0"/>
        <v>266371</v>
      </c>
      <c r="M18" s="181">
        <f>'1'!O18</f>
        <v>30921460</v>
      </c>
      <c r="N18" s="182">
        <f t="shared" si="1"/>
        <v>0.86144379987232156</v>
      </c>
      <c r="P18" s="194"/>
    </row>
    <row r="19" spans="1:16">
      <c r="A19" s="247">
        <v>2002</v>
      </c>
      <c r="B19" s="644">
        <v>8974</v>
      </c>
      <c r="C19" s="644">
        <v>2692</v>
      </c>
      <c r="D19" s="644">
        <v>16037</v>
      </c>
      <c r="E19" s="644">
        <v>11778</v>
      </c>
      <c r="F19" s="644">
        <v>24529</v>
      </c>
      <c r="G19" s="644">
        <v>69105</v>
      </c>
      <c r="H19" s="644">
        <v>13549</v>
      </c>
      <c r="I19" s="644">
        <v>14659</v>
      </c>
      <c r="J19" s="644">
        <v>69883</v>
      </c>
      <c r="K19" s="644">
        <v>47779</v>
      </c>
      <c r="L19" s="174">
        <f t="shared" si="0"/>
        <v>278985</v>
      </c>
      <c r="M19" s="181">
        <f>'1'!O19</f>
        <v>31257565</v>
      </c>
      <c r="N19" s="182">
        <f t="shared" si="1"/>
        <v>0.89253593490087912</v>
      </c>
      <c r="P19" s="194"/>
    </row>
    <row r="20" spans="1:16">
      <c r="A20" s="247">
        <v>2003</v>
      </c>
      <c r="B20" s="644">
        <v>9048</v>
      </c>
      <c r="C20" s="644">
        <v>2692</v>
      </c>
      <c r="D20" s="644">
        <v>16492</v>
      </c>
      <c r="E20" s="644">
        <v>10726</v>
      </c>
      <c r="F20" s="644">
        <v>23659</v>
      </c>
      <c r="G20" s="644">
        <v>58719</v>
      </c>
      <c r="H20" s="644">
        <v>13290</v>
      </c>
      <c r="I20" s="644">
        <v>14605</v>
      </c>
      <c r="J20" s="644">
        <v>60555</v>
      </c>
      <c r="K20" s="644">
        <v>48282</v>
      </c>
      <c r="L20" s="174">
        <f t="shared" si="0"/>
        <v>258068</v>
      </c>
      <c r="M20" s="181">
        <f>'1'!O20</f>
        <v>31538773</v>
      </c>
      <c r="N20" s="182">
        <f t="shared" si="1"/>
        <v>0.8182563094639097</v>
      </c>
      <c r="P20" s="194"/>
    </row>
    <row r="21" spans="1:16">
      <c r="A21" s="247">
        <v>2004</v>
      </c>
      <c r="B21" s="644">
        <v>8290</v>
      </c>
      <c r="C21" s="644">
        <v>2286</v>
      </c>
      <c r="D21" s="644">
        <v>15075</v>
      </c>
      <c r="E21" s="644">
        <v>10929</v>
      </c>
      <c r="F21" s="644">
        <v>23352</v>
      </c>
      <c r="G21" s="644">
        <v>57519</v>
      </c>
      <c r="H21" s="644">
        <v>13340</v>
      </c>
      <c r="I21" s="644">
        <v>14192</v>
      </c>
      <c r="J21" s="644">
        <v>69513</v>
      </c>
      <c r="K21" s="644">
        <v>51057</v>
      </c>
      <c r="L21" s="174">
        <f t="shared" si="0"/>
        <v>265553</v>
      </c>
      <c r="M21" s="181">
        <f>'1'!O21</f>
        <v>31833388</v>
      </c>
      <c r="N21" s="182">
        <f t="shared" si="1"/>
        <v>0.83419647321233914</v>
      </c>
      <c r="P21" s="194"/>
    </row>
    <row r="22" spans="1:16">
      <c r="A22" s="247">
        <v>2005</v>
      </c>
      <c r="B22" s="644">
        <v>8189</v>
      </c>
      <c r="C22" s="644">
        <v>2634</v>
      </c>
      <c r="D22" s="644">
        <v>15083</v>
      </c>
      <c r="E22" s="644">
        <v>10791</v>
      </c>
      <c r="F22" s="644">
        <v>21853</v>
      </c>
      <c r="G22" s="644">
        <v>59261</v>
      </c>
      <c r="H22" s="644">
        <v>11595</v>
      </c>
      <c r="I22" s="644">
        <v>13803</v>
      </c>
      <c r="J22" s="644">
        <v>90307</v>
      </c>
      <c r="K22" s="644">
        <v>53990</v>
      </c>
      <c r="L22" s="174">
        <f t="shared" si="0"/>
        <v>287506</v>
      </c>
      <c r="M22" s="181">
        <f>'1'!O22</f>
        <v>32136725</v>
      </c>
      <c r="N22" s="182">
        <f t="shared" si="1"/>
        <v>0.89463378735698795</v>
      </c>
      <c r="P22" s="194"/>
    </row>
    <row r="23" spans="1:16">
      <c r="A23" s="248">
        <v>2006</v>
      </c>
      <c r="B23" s="644">
        <v>8786</v>
      </c>
      <c r="C23" s="644">
        <v>2614</v>
      </c>
      <c r="D23" s="644">
        <v>15894</v>
      </c>
      <c r="E23" s="644">
        <v>10211</v>
      </c>
      <c r="F23" s="644">
        <v>20549</v>
      </c>
      <c r="G23" s="644">
        <v>59246</v>
      </c>
      <c r="H23" s="644">
        <v>12639</v>
      </c>
      <c r="I23" s="644">
        <v>16168</v>
      </c>
      <c r="J23" s="644">
        <v>101067</v>
      </c>
      <c r="K23" s="644">
        <v>58830</v>
      </c>
      <c r="L23" s="174">
        <f t="shared" si="0"/>
        <v>306004</v>
      </c>
      <c r="M23" s="181">
        <f>'1'!O23</f>
        <v>32464244</v>
      </c>
      <c r="N23" s="182">
        <f t="shared" si="1"/>
        <v>0.94258778981577396</v>
      </c>
      <c r="P23" s="194"/>
    </row>
    <row r="24" spans="1:16">
      <c r="A24" s="247">
        <v>2007</v>
      </c>
      <c r="B24" s="644">
        <v>8886</v>
      </c>
      <c r="C24" s="644">
        <v>2525</v>
      </c>
      <c r="D24" s="644">
        <v>14432</v>
      </c>
      <c r="E24" s="644">
        <v>11898</v>
      </c>
      <c r="F24" s="644">
        <v>18786</v>
      </c>
      <c r="G24" s="644">
        <v>59506</v>
      </c>
      <c r="H24" s="644">
        <v>12443</v>
      </c>
      <c r="I24" s="644">
        <v>20682</v>
      </c>
      <c r="J24" s="644">
        <v>82414</v>
      </c>
      <c r="K24" s="644">
        <v>57032</v>
      </c>
      <c r="L24" s="174">
        <f t="shared" si="0"/>
        <v>288604</v>
      </c>
      <c r="M24" s="181">
        <f>'1'!O24</f>
        <v>32780602</v>
      </c>
      <c r="N24" s="182">
        <f t="shared" si="1"/>
        <v>0.88041092106850261</v>
      </c>
      <c r="P24" s="194"/>
    </row>
    <row r="25" spans="1:16">
      <c r="A25" s="247">
        <v>2008</v>
      </c>
      <c r="B25" s="644">
        <v>9686</v>
      </c>
      <c r="C25" s="644">
        <v>2760</v>
      </c>
      <c r="D25" s="644">
        <v>16051</v>
      </c>
      <c r="E25" s="644">
        <v>11171</v>
      </c>
      <c r="F25" s="644">
        <v>20601</v>
      </c>
      <c r="G25" s="644">
        <v>59703</v>
      </c>
      <c r="H25" s="644">
        <v>12209</v>
      </c>
      <c r="I25" s="644">
        <v>18584</v>
      </c>
      <c r="J25" s="644">
        <v>80464</v>
      </c>
      <c r="K25" s="644">
        <v>53663</v>
      </c>
      <c r="L25" s="174">
        <f t="shared" si="0"/>
        <v>284892</v>
      </c>
      <c r="M25" s="181">
        <f>'1'!O25</f>
        <v>33137443</v>
      </c>
      <c r="N25" s="182">
        <f t="shared" si="1"/>
        <v>0.8597283743347367</v>
      </c>
      <c r="P25" s="194"/>
    </row>
    <row r="26" spans="1:16">
      <c r="A26" s="247">
        <v>2009</v>
      </c>
      <c r="B26" s="644">
        <v>9875</v>
      </c>
      <c r="C26" s="644">
        <v>2505</v>
      </c>
      <c r="D26" s="644">
        <v>14589</v>
      </c>
      <c r="E26" s="644">
        <v>10716</v>
      </c>
      <c r="F26" s="644">
        <v>20239</v>
      </c>
      <c r="G26" s="644">
        <v>56690</v>
      </c>
      <c r="H26" s="644">
        <v>11094</v>
      </c>
      <c r="I26" s="644">
        <v>16782</v>
      </c>
      <c r="J26" s="644">
        <v>63068</v>
      </c>
      <c r="K26" s="644">
        <v>48109</v>
      </c>
      <c r="L26" s="174">
        <f t="shared" si="0"/>
        <v>253667</v>
      </c>
      <c r="M26" s="181">
        <f>'1'!O26</f>
        <v>33519090</v>
      </c>
      <c r="N26" s="182">
        <f t="shared" si="1"/>
        <v>0.75678367163309035</v>
      </c>
      <c r="P26" s="194"/>
    </row>
    <row r="27" spans="1:16">
      <c r="A27" s="248">
        <v>2010</v>
      </c>
      <c r="B27" s="644">
        <v>8102</v>
      </c>
      <c r="C27" s="644">
        <v>2636</v>
      </c>
      <c r="D27" s="644">
        <v>15357</v>
      </c>
      <c r="E27" s="644">
        <v>10622</v>
      </c>
      <c r="F27" s="644">
        <v>20609</v>
      </c>
      <c r="G27" s="644">
        <v>61065</v>
      </c>
      <c r="H27" s="644">
        <v>11935</v>
      </c>
      <c r="I27" s="644">
        <v>17078</v>
      </c>
      <c r="J27" s="644">
        <v>61453</v>
      </c>
      <c r="K27" s="644">
        <v>50050</v>
      </c>
      <c r="L27" s="174">
        <f t="shared" si="0"/>
        <v>258907</v>
      </c>
      <c r="M27" s="181">
        <f>'1'!O27</f>
        <v>33894047</v>
      </c>
      <c r="N27" s="182">
        <f t="shared" si="1"/>
        <v>0.76387160258555142</v>
      </c>
      <c r="P27" s="194"/>
    </row>
    <row r="28" spans="1:16">
      <c r="A28" s="247">
        <v>2011</v>
      </c>
      <c r="B28" s="644">
        <v>7780</v>
      </c>
      <c r="C28" s="644">
        <v>2594</v>
      </c>
      <c r="D28" s="644">
        <v>14042</v>
      </c>
      <c r="E28" s="644">
        <v>10325</v>
      </c>
      <c r="F28" s="644">
        <v>20409</v>
      </c>
      <c r="G28" s="644">
        <v>59651</v>
      </c>
      <c r="H28" s="644">
        <v>11056</v>
      </c>
      <c r="I28" s="644">
        <v>17524</v>
      </c>
      <c r="J28" s="644">
        <v>70430</v>
      </c>
      <c r="K28" s="644">
        <v>48040</v>
      </c>
      <c r="L28" s="174">
        <f t="shared" si="0"/>
        <v>261851</v>
      </c>
      <c r="M28" s="181">
        <f>'1'!O28</f>
        <v>34229681</v>
      </c>
      <c r="N28" s="182">
        <f t="shared" si="1"/>
        <v>0.76498229708889198</v>
      </c>
      <c r="P28" s="194"/>
    </row>
    <row r="29" spans="1:16">
      <c r="A29" s="247">
        <v>2012</v>
      </c>
      <c r="B29" s="644">
        <v>7776</v>
      </c>
      <c r="C29" s="644">
        <v>2210</v>
      </c>
      <c r="D29" s="644">
        <v>13474</v>
      </c>
      <c r="E29" s="644">
        <v>8569</v>
      </c>
      <c r="F29" s="644">
        <v>17793</v>
      </c>
      <c r="G29" s="644">
        <v>55225</v>
      </c>
      <c r="H29" s="644">
        <v>10750</v>
      </c>
      <c r="I29" s="644">
        <v>18496</v>
      </c>
      <c r="J29" s="644">
        <v>83829</v>
      </c>
      <c r="K29" s="644">
        <v>44103</v>
      </c>
      <c r="L29" s="174">
        <f t="shared" si="0"/>
        <v>262225</v>
      </c>
      <c r="M29" s="181">
        <f>'1'!O29</f>
        <v>34637594</v>
      </c>
      <c r="N29" s="182">
        <f t="shared" si="1"/>
        <v>0.75705316021661317</v>
      </c>
      <c r="P29" s="194"/>
    </row>
    <row r="30" spans="1:16">
      <c r="A30" s="247">
        <v>2013</v>
      </c>
      <c r="B30" s="644">
        <v>7165</v>
      </c>
      <c r="C30" s="644">
        <v>2568</v>
      </c>
      <c r="D30" s="644">
        <v>13022</v>
      </c>
      <c r="E30" s="644">
        <v>9555</v>
      </c>
      <c r="F30" s="644">
        <v>19191</v>
      </c>
      <c r="G30" s="644">
        <v>62606</v>
      </c>
      <c r="H30" s="644">
        <v>11250</v>
      </c>
      <c r="I30" s="644">
        <v>18213</v>
      </c>
      <c r="J30" s="644">
        <v>90054</v>
      </c>
      <c r="K30" s="644">
        <v>45565</v>
      </c>
      <c r="L30" s="174">
        <f t="shared" si="0"/>
        <v>279189</v>
      </c>
      <c r="M30" s="181">
        <f>'1'!O30</f>
        <v>35038640</v>
      </c>
      <c r="N30" s="182">
        <f t="shared" si="1"/>
        <v>0.79680318642504389</v>
      </c>
      <c r="P30" s="194"/>
    </row>
    <row r="31" spans="1:16">
      <c r="A31" s="574">
        <v>2014</v>
      </c>
      <c r="B31" s="654">
        <v>7337</v>
      </c>
      <c r="C31" s="654">
        <v>2160</v>
      </c>
      <c r="D31" s="654">
        <v>15028</v>
      </c>
      <c r="E31" s="654">
        <v>10200</v>
      </c>
      <c r="F31" s="654">
        <v>21104</v>
      </c>
      <c r="G31" s="654">
        <v>63922</v>
      </c>
      <c r="H31" s="654">
        <v>11263</v>
      </c>
      <c r="I31" s="654">
        <v>20954</v>
      </c>
      <c r="J31" s="654">
        <v>94741</v>
      </c>
      <c r="K31" s="655">
        <v>54614</v>
      </c>
      <c r="L31" s="175">
        <f t="shared" si="0"/>
        <v>301323</v>
      </c>
      <c r="M31" s="183">
        <f>'1'!O31</f>
        <v>35423701</v>
      </c>
      <c r="N31" s="184">
        <f t="shared" si="1"/>
        <v>0.85062540472549719</v>
      </c>
      <c r="P31" s="194"/>
    </row>
    <row r="32" spans="1:16">
      <c r="A32" s="793" t="s">
        <v>15</v>
      </c>
      <c r="B32" s="795"/>
      <c r="C32" s="795"/>
      <c r="D32" s="795"/>
      <c r="E32" s="795"/>
      <c r="F32" s="795"/>
      <c r="G32" s="795"/>
      <c r="H32" s="795"/>
      <c r="I32" s="795"/>
      <c r="J32" s="795"/>
      <c r="K32" s="795"/>
      <c r="L32" s="795"/>
      <c r="M32" s="795"/>
      <c r="N32" s="794"/>
    </row>
    <row r="33" spans="1:24" ht="13.5" customHeight="1">
      <c r="A33" s="346" t="s">
        <v>321</v>
      </c>
      <c r="B33" s="233">
        <f>SUM(B4:B13)</f>
        <v>82683</v>
      </c>
      <c r="C33" s="233">
        <f t="shared" ref="C33:M33" si="2">SUM(C4:C13)</f>
        <v>28692</v>
      </c>
      <c r="D33" s="233">
        <f t="shared" si="2"/>
        <v>174435</v>
      </c>
      <c r="E33" s="233">
        <f t="shared" si="2"/>
        <v>124967</v>
      </c>
      <c r="F33" s="233">
        <f t="shared" si="2"/>
        <v>250612</v>
      </c>
      <c r="G33" s="233">
        <f t="shared" si="2"/>
        <v>764695</v>
      </c>
      <c r="H33" s="233">
        <f t="shared" si="2"/>
        <v>159121</v>
      </c>
      <c r="I33" s="233">
        <f t="shared" si="2"/>
        <v>162089</v>
      </c>
      <c r="J33" s="233">
        <f t="shared" si="2"/>
        <v>560600</v>
      </c>
      <c r="K33" s="233">
        <f t="shared" si="2"/>
        <v>716367</v>
      </c>
      <c r="L33" s="186">
        <f t="shared" si="2"/>
        <v>3024261</v>
      </c>
      <c r="M33" s="343">
        <f t="shared" si="2"/>
        <v>280312277</v>
      </c>
      <c r="N33" s="358" t="s">
        <v>190</v>
      </c>
      <c r="P33" s="194"/>
    </row>
    <row r="34" spans="1:24" ht="12.75" customHeight="1">
      <c r="A34" s="346" t="s">
        <v>120</v>
      </c>
      <c r="B34" s="233">
        <f>SUM(B4:B23)</f>
        <v>164715</v>
      </c>
      <c r="C34" s="233">
        <f t="shared" ref="C34:M34" si="3">SUM(C4:C23)</f>
        <v>54515</v>
      </c>
      <c r="D34" s="233">
        <f t="shared" si="3"/>
        <v>331638</v>
      </c>
      <c r="E34" s="233">
        <f t="shared" si="3"/>
        <v>233384</v>
      </c>
      <c r="F34" s="233">
        <f t="shared" si="3"/>
        <v>468812</v>
      </c>
      <c r="G34" s="233">
        <f t="shared" si="3"/>
        <v>1438130</v>
      </c>
      <c r="H34" s="233">
        <f t="shared" si="3"/>
        <v>292728</v>
      </c>
      <c r="I34" s="233">
        <f t="shared" si="3"/>
        <v>312652</v>
      </c>
      <c r="J34" s="233">
        <f t="shared" si="3"/>
        <v>1318984</v>
      </c>
      <c r="K34" s="233">
        <f t="shared" si="3"/>
        <v>1208808</v>
      </c>
      <c r="L34" s="174">
        <f t="shared" si="3"/>
        <v>5824366</v>
      </c>
      <c r="M34" s="232">
        <f t="shared" si="3"/>
        <v>591218287</v>
      </c>
      <c r="N34" s="358" t="s">
        <v>190</v>
      </c>
      <c r="P34" s="194"/>
    </row>
    <row r="35" spans="1:24" ht="14.25" customHeight="1">
      <c r="A35" s="347" t="s">
        <v>322</v>
      </c>
      <c r="B35" s="233">
        <f>SUM(B14:B23)</f>
        <v>82032</v>
      </c>
      <c r="C35" s="233">
        <f t="shared" ref="C35:M35" si="4">SUM(C14:C23)</f>
        <v>25823</v>
      </c>
      <c r="D35" s="233">
        <f t="shared" si="4"/>
        <v>157203</v>
      </c>
      <c r="E35" s="233">
        <f t="shared" si="4"/>
        <v>108417</v>
      </c>
      <c r="F35" s="233">
        <f t="shared" si="4"/>
        <v>218200</v>
      </c>
      <c r="G35" s="233">
        <f t="shared" si="4"/>
        <v>673435</v>
      </c>
      <c r="H35" s="233">
        <f t="shared" si="4"/>
        <v>133607</v>
      </c>
      <c r="I35" s="233">
        <f t="shared" si="4"/>
        <v>150563</v>
      </c>
      <c r="J35" s="233">
        <f t="shared" si="4"/>
        <v>758384</v>
      </c>
      <c r="K35" s="233">
        <f t="shared" si="4"/>
        <v>492441</v>
      </c>
      <c r="L35" s="174">
        <f t="shared" si="4"/>
        <v>2800105</v>
      </c>
      <c r="M35" s="232">
        <f t="shared" si="4"/>
        <v>310906010</v>
      </c>
      <c r="N35" s="358" t="s">
        <v>190</v>
      </c>
      <c r="P35" s="194"/>
    </row>
    <row r="36" spans="1:24">
      <c r="A36" s="357" t="s">
        <v>371</v>
      </c>
      <c r="B36" s="233">
        <f>SUM(B24:B31)</f>
        <v>66607</v>
      </c>
      <c r="C36" s="233">
        <f t="shared" ref="C36:K36" si="5">SUM(C24:C31)</f>
        <v>19958</v>
      </c>
      <c r="D36" s="233">
        <f t="shared" si="5"/>
        <v>115995</v>
      </c>
      <c r="E36" s="233">
        <f t="shared" si="5"/>
        <v>83056</v>
      </c>
      <c r="F36" s="233">
        <f t="shared" si="5"/>
        <v>158732</v>
      </c>
      <c r="G36" s="233">
        <f t="shared" si="5"/>
        <v>478368</v>
      </c>
      <c r="H36" s="233">
        <f t="shared" si="5"/>
        <v>92000</v>
      </c>
      <c r="I36" s="233">
        <f t="shared" si="5"/>
        <v>148313</v>
      </c>
      <c r="J36" s="233">
        <f t="shared" si="5"/>
        <v>626453</v>
      </c>
      <c r="K36" s="233">
        <f t="shared" si="5"/>
        <v>401176</v>
      </c>
      <c r="L36" s="174">
        <f>SUM(L24:L31)</f>
        <v>2190658</v>
      </c>
      <c r="M36" s="232">
        <f>SUM(M24:M31)</f>
        <v>272660798</v>
      </c>
      <c r="N36" s="358" t="s">
        <v>190</v>
      </c>
      <c r="P36" s="194"/>
    </row>
    <row r="37" spans="1:24" ht="13.5" customHeight="1">
      <c r="A37" s="357" t="s">
        <v>372</v>
      </c>
      <c r="B37" s="233">
        <f>SUM(B4:B31)</f>
        <v>231322</v>
      </c>
      <c r="C37" s="233">
        <f t="shared" ref="C37:K37" si="6">SUM(C4:C31)</f>
        <v>74473</v>
      </c>
      <c r="D37" s="233">
        <f t="shared" si="6"/>
        <v>447633</v>
      </c>
      <c r="E37" s="233">
        <f t="shared" si="6"/>
        <v>316440</v>
      </c>
      <c r="F37" s="233">
        <f t="shared" si="6"/>
        <v>627544</v>
      </c>
      <c r="G37" s="233">
        <f t="shared" si="6"/>
        <v>1916498</v>
      </c>
      <c r="H37" s="233">
        <f t="shared" si="6"/>
        <v>384728</v>
      </c>
      <c r="I37" s="233">
        <f t="shared" si="6"/>
        <v>460965</v>
      </c>
      <c r="J37" s="233">
        <f t="shared" si="6"/>
        <v>1945437</v>
      </c>
      <c r="K37" s="233">
        <f t="shared" si="6"/>
        <v>1609984</v>
      </c>
      <c r="L37" s="175">
        <f>SUM(L4:L31)</f>
        <v>8015024</v>
      </c>
      <c r="M37" s="235">
        <f>SUM(M4:M31)</f>
        <v>863879085</v>
      </c>
      <c r="N37" s="358" t="s">
        <v>190</v>
      </c>
    </row>
    <row r="38" spans="1:24" ht="13.5" customHeight="1">
      <c r="A38" s="805" t="s">
        <v>339</v>
      </c>
      <c r="B38" s="806"/>
      <c r="C38" s="806"/>
      <c r="D38" s="806"/>
      <c r="E38" s="806"/>
      <c r="F38" s="806"/>
      <c r="G38" s="806"/>
      <c r="H38" s="806"/>
      <c r="I38" s="806"/>
      <c r="J38" s="806"/>
      <c r="K38" s="806"/>
      <c r="L38" s="806"/>
      <c r="M38" s="806"/>
      <c r="N38" s="807"/>
    </row>
    <row r="39" spans="1:24" ht="12" customHeight="1">
      <c r="A39" s="346" t="s">
        <v>321</v>
      </c>
      <c r="B39" s="157">
        <f>AVERAGE(B4:B13)</f>
        <v>8268.2999999999993</v>
      </c>
      <c r="C39" s="157">
        <f t="shared" ref="C39:L39" si="7">AVERAGE(C4:C13)</f>
        <v>2869.2</v>
      </c>
      <c r="D39" s="157">
        <f t="shared" si="7"/>
        <v>17443.5</v>
      </c>
      <c r="E39" s="157">
        <f t="shared" si="7"/>
        <v>12496.7</v>
      </c>
      <c r="F39" s="157">
        <f t="shared" si="7"/>
        <v>25061.200000000001</v>
      </c>
      <c r="G39" s="157">
        <f t="shared" si="7"/>
        <v>76469.5</v>
      </c>
      <c r="H39" s="157">
        <f t="shared" si="7"/>
        <v>15912.1</v>
      </c>
      <c r="I39" s="157">
        <f t="shared" si="7"/>
        <v>16208.9</v>
      </c>
      <c r="J39" s="157">
        <f t="shared" si="7"/>
        <v>56060</v>
      </c>
      <c r="K39" s="157">
        <f t="shared" si="7"/>
        <v>71636.7</v>
      </c>
      <c r="L39" s="186">
        <f t="shared" si="7"/>
        <v>302426.09999999998</v>
      </c>
      <c r="M39" s="359" t="s">
        <v>190</v>
      </c>
      <c r="N39" s="358" t="s">
        <v>190</v>
      </c>
    </row>
    <row r="40" spans="1:24" ht="12.75" customHeight="1">
      <c r="A40" s="346" t="s">
        <v>120</v>
      </c>
      <c r="B40" s="157">
        <f>AVERAGE(B4:B23)</f>
        <v>8235.75</v>
      </c>
      <c r="C40" s="157">
        <f t="shared" ref="C40:L40" si="8">AVERAGE(C4:C23)</f>
        <v>2725.75</v>
      </c>
      <c r="D40" s="157">
        <f t="shared" si="8"/>
        <v>16581.900000000001</v>
      </c>
      <c r="E40" s="157">
        <f t="shared" si="8"/>
        <v>11669.2</v>
      </c>
      <c r="F40" s="157">
        <f t="shared" si="8"/>
        <v>23440.6</v>
      </c>
      <c r="G40" s="157">
        <f t="shared" si="8"/>
        <v>71906.5</v>
      </c>
      <c r="H40" s="157">
        <f t="shared" si="8"/>
        <v>14636.4</v>
      </c>
      <c r="I40" s="157">
        <f t="shared" si="8"/>
        <v>15632.6</v>
      </c>
      <c r="J40" s="157">
        <f t="shared" si="8"/>
        <v>65949.2</v>
      </c>
      <c r="K40" s="157">
        <f t="shared" si="8"/>
        <v>60440.4</v>
      </c>
      <c r="L40" s="174">
        <f t="shared" si="8"/>
        <v>291218.3</v>
      </c>
      <c r="M40" s="360" t="s">
        <v>190</v>
      </c>
      <c r="N40" s="358" t="s">
        <v>190</v>
      </c>
      <c r="O40" s="233"/>
      <c r="P40" s="233"/>
      <c r="Q40" s="233"/>
      <c r="R40" s="233"/>
      <c r="S40" s="233"/>
      <c r="T40" s="233"/>
      <c r="U40" s="233"/>
      <c r="V40" s="233"/>
      <c r="W40" s="233"/>
      <c r="X40" s="233"/>
    </row>
    <row r="41" spans="1:24" ht="13.5" customHeight="1">
      <c r="A41" s="347" t="s">
        <v>322</v>
      </c>
      <c r="B41" s="157">
        <f>AVERAGE(B14:B23)</f>
        <v>8203.2000000000007</v>
      </c>
      <c r="C41" s="157">
        <f t="shared" ref="C41:L41" si="9">AVERAGE(C14:C23)</f>
        <v>2582.3000000000002</v>
      </c>
      <c r="D41" s="157">
        <f t="shared" si="9"/>
        <v>15720.3</v>
      </c>
      <c r="E41" s="157">
        <f t="shared" si="9"/>
        <v>10841.7</v>
      </c>
      <c r="F41" s="157">
        <f t="shared" si="9"/>
        <v>21820</v>
      </c>
      <c r="G41" s="157">
        <f t="shared" si="9"/>
        <v>67343.5</v>
      </c>
      <c r="H41" s="157">
        <f t="shared" si="9"/>
        <v>13360.7</v>
      </c>
      <c r="I41" s="157">
        <f t="shared" si="9"/>
        <v>15056.3</v>
      </c>
      <c r="J41" s="157">
        <f t="shared" si="9"/>
        <v>75838.399999999994</v>
      </c>
      <c r="K41" s="157">
        <f t="shared" si="9"/>
        <v>49244.1</v>
      </c>
      <c r="L41" s="174">
        <f t="shared" si="9"/>
        <v>280010.5</v>
      </c>
      <c r="M41" s="360" t="s">
        <v>190</v>
      </c>
      <c r="N41" s="358" t="s">
        <v>190</v>
      </c>
      <c r="O41" s="233"/>
      <c r="P41" s="233"/>
      <c r="Q41" s="233"/>
      <c r="R41" s="233"/>
      <c r="S41" s="233"/>
      <c r="T41" s="233"/>
      <c r="U41" s="233"/>
      <c r="V41" s="233"/>
      <c r="W41" s="233"/>
      <c r="X41" s="233"/>
    </row>
    <row r="42" spans="1:24" ht="13.5" customHeight="1">
      <c r="A42" s="357" t="s">
        <v>371</v>
      </c>
      <c r="B42" s="157">
        <f>AVERAGE(B24:B31)</f>
        <v>8325.875</v>
      </c>
      <c r="C42" s="157">
        <f t="shared" ref="C42:J42" si="10">AVERAGE(C24:C31)</f>
        <v>2494.75</v>
      </c>
      <c r="D42" s="157">
        <f t="shared" si="10"/>
        <v>14499.375</v>
      </c>
      <c r="E42" s="157">
        <f t="shared" si="10"/>
        <v>10382</v>
      </c>
      <c r="F42" s="157">
        <f t="shared" si="10"/>
        <v>19841.5</v>
      </c>
      <c r="G42" s="157">
        <f t="shared" si="10"/>
        <v>59796</v>
      </c>
      <c r="H42" s="157">
        <f t="shared" si="10"/>
        <v>11500</v>
      </c>
      <c r="I42" s="157">
        <f t="shared" si="10"/>
        <v>18539.125</v>
      </c>
      <c r="J42" s="157">
        <f t="shared" si="10"/>
        <v>78306.625</v>
      </c>
      <c r="K42" s="157">
        <f>AVERAGE(K24:K31)</f>
        <v>50147</v>
      </c>
      <c r="L42" s="174">
        <f>AVERAGE(L24:L31)</f>
        <v>273832.25</v>
      </c>
      <c r="M42" s="360" t="s">
        <v>190</v>
      </c>
      <c r="N42" s="358" t="s">
        <v>190</v>
      </c>
      <c r="O42" s="233"/>
      <c r="P42" s="233"/>
      <c r="Q42" s="233"/>
      <c r="R42" s="233"/>
      <c r="S42" s="233"/>
      <c r="T42" s="233"/>
      <c r="U42" s="233"/>
      <c r="V42" s="233"/>
      <c r="W42" s="233"/>
      <c r="X42" s="233"/>
    </row>
    <row r="43" spans="1:24" ht="13.5" customHeight="1">
      <c r="A43" s="357" t="s">
        <v>372</v>
      </c>
      <c r="B43" s="157">
        <f>AVERAGE(B4:B31)</f>
        <v>8261.5</v>
      </c>
      <c r="C43" s="157">
        <f t="shared" ref="C43:L43" si="11">AVERAGE(C4:C31)</f>
        <v>2659.75</v>
      </c>
      <c r="D43" s="157">
        <f t="shared" si="11"/>
        <v>15986.892857142857</v>
      </c>
      <c r="E43" s="157">
        <f t="shared" si="11"/>
        <v>11301.428571428571</v>
      </c>
      <c r="F43" s="157">
        <f t="shared" si="11"/>
        <v>22412.285714285714</v>
      </c>
      <c r="G43" s="157">
        <f t="shared" si="11"/>
        <v>68446.357142857145</v>
      </c>
      <c r="H43" s="157">
        <f t="shared" si="11"/>
        <v>13740.285714285714</v>
      </c>
      <c r="I43" s="157">
        <f t="shared" si="11"/>
        <v>16463.035714285714</v>
      </c>
      <c r="J43" s="157">
        <f t="shared" si="11"/>
        <v>69479.892857142855</v>
      </c>
      <c r="K43" s="157">
        <f t="shared" si="11"/>
        <v>57499.428571428572</v>
      </c>
      <c r="L43" s="175">
        <f t="shared" si="11"/>
        <v>286250.85714285716</v>
      </c>
      <c r="M43" s="361" t="s">
        <v>190</v>
      </c>
      <c r="N43" s="358" t="s">
        <v>190</v>
      </c>
      <c r="O43" s="233"/>
      <c r="P43" s="233"/>
      <c r="Q43" s="233"/>
      <c r="R43" s="233"/>
      <c r="S43" s="233"/>
      <c r="T43" s="233"/>
      <c r="U43" s="233"/>
      <c r="V43" s="233"/>
      <c r="W43" s="233"/>
      <c r="X43" s="233"/>
    </row>
    <row r="44" spans="1:24" ht="13.5" customHeight="1">
      <c r="A44" s="808" t="s">
        <v>323</v>
      </c>
      <c r="B44" s="809"/>
      <c r="C44" s="809"/>
      <c r="D44" s="809"/>
      <c r="E44" s="809"/>
      <c r="F44" s="809"/>
      <c r="G44" s="809"/>
      <c r="H44" s="809"/>
      <c r="I44" s="809"/>
      <c r="J44" s="809"/>
      <c r="K44" s="809"/>
      <c r="L44" s="809"/>
      <c r="M44" s="809"/>
      <c r="N44" s="810"/>
    </row>
    <row r="45" spans="1:24" ht="13.5" customHeight="1">
      <c r="A45" s="322" t="s">
        <v>321</v>
      </c>
      <c r="B45" s="238">
        <f>IFERROR((POWER(B13/B4,1/($A13-$A4))-1)*100, "n.a.")</f>
        <v>-2.6759421339292877</v>
      </c>
      <c r="C45" s="164">
        <f t="shared" ref="C45:N45" si="12">IFERROR((POWER(C13/C4,1/($A13-$A4))-1)*100, "n.a.")</f>
        <v>-1.1529676393008725</v>
      </c>
      <c r="D45" s="164">
        <f t="shared" si="12"/>
        <v>-0.90437057950305544</v>
      </c>
      <c r="E45" s="164">
        <f t="shared" si="12"/>
        <v>-1.9516465797193572</v>
      </c>
      <c r="F45" s="164">
        <f t="shared" si="12"/>
        <v>-2.4030294147773912</v>
      </c>
      <c r="G45" s="164">
        <f t="shared" si="12"/>
        <v>-4.8718857215117488</v>
      </c>
      <c r="H45" s="164">
        <f t="shared" si="12"/>
        <v>-2.5627925107234328</v>
      </c>
      <c r="I45" s="164">
        <f t="shared" si="12"/>
        <v>0.60799608534303218</v>
      </c>
      <c r="J45" s="164">
        <f t="shared" si="12"/>
        <v>3.4667642102525376</v>
      </c>
      <c r="K45" s="164">
        <f t="shared" si="12"/>
        <v>0.47536642740610979</v>
      </c>
      <c r="L45" s="316">
        <f t="shared" si="12"/>
        <v>-1.2279084879718516</v>
      </c>
      <c r="M45" s="190">
        <f t="shared" si="12"/>
        <v>1.2601669486781431</v>
      </c>
      <c r="N45" s="170">
        <f t="shared" si="12"/>
        <v>-2.4571117267770615</v>
      </c>
    </row>
    <row r="46" spans="1:24" ht="13.5" customHeight="1">
      <c r="A46" s="322" t="s">
        <v>120</v>
      </c>
      <c r="B46" s="238">
        <f>IFERROR((POWER(B23/B4,1/($A23-$A4))-1)*100, "n.a.")</f>
        <v>0.24680099018521418</v>
      </c>
      <c r="C46" s="164">
        <f t="shared" ref="C46:N46" si="13">IFERROR((POWER(C23/C4,1/($A23-$A4))-1)*100, "n.a.")</f>
        <v>-0.76908212692794464</v>
      </c>
      <c r="D46" s="164">
        <f t="shared" si="13"/>
        <v>-0.47503158008465052</v>
      </c>
      <c r="E46" s="164">
        <f t="shared" si="13"/>
        <v>-1.3481301006715407</v>
      </c>
      <c r="F46" s="164">
        <f t="shared" si="13"/>
        <v>-1.2206953308596113</v>
      </c>
      <c r="G46" s="164">
        <f t="shared" si="13"/>
        <v>-2.96709706584386</v>
      </c>
      <c r="H46" s="164">
        <f t="shared" si="13"/>
        <v>-1.8840638031943913</v>
      </c>
      <c r="I46" s="164">
        <f t="shared" si="13"/>
        <v>9.0994368835506378E-2</v>
      </c>
      <c r="J46" s="164">
        <f t="shared" si="13"/>
        <v>4.3458732159955993</v>
      </c>
      <c r="K46" s="164">
        <f t="shared" si="13"/>
        <v>-0.11295919737213111</v>
      </c>
      <c r="L46" s="182">
        <f t="shared" si="13"/>
        <v>-0.10467403118910035</v>
      </c>
      <c r="M46" s="170">
        <f t="shared" si="13"/>
        <v>1.1011145579167936</v>
      </c>
      <c r="N46" s="170">
        <f t="shared" si="13"/>
        <v>-1.1926560793898422</v>
      </c>
    </row>
    <row r="47" spans="1:24" ht="13.5" customHeight="1">
      <c r="A47" s="323" t="s">
        <v>322</v>
      </c>
      <c r="B47" s="238">
        <f>IFERROR((POWER(B23/B14,1/($A23-$A14))-1)*100, "n.a.")</f>
        <v>2.6175507619041527</v>
      </c>
      <c r="C47" s="164">
        <f t="shared" ref="C47:N47" si="14">IFERROR((POWER(C23/C14,1/($A23-$A14))-1)*100, "n.a.")</f>
        <v>0.3371624362383141</v>
      </c>
      <c r="D47" s="164">
        <f t="shared" si="14"/>
        <v>3.7119818936748317E-2</v>
      </c>
      <c r="E47" s="164">
        <f t="shared" si="14"/>
        <v>-1.2500462702847992</v>
      </c>
      <c r="F47" s="164">
        <f t="shared" si="14"/>
        <v>0.10599864098079781</v>
      </c>
      <c r="G47" s="164">
        <f t="shared" si="14"/>
        <v>-2.0112010985517403</v>
      </c>
      <c r="H47" s="164">
        <f t="shared" si="14"/>
        <v>-0.45622549408397273</v>
      </c>
      <c r="I47" s="164">
        <f t="shared" si="14"/>
        <v>-0.35244143504963299</v>
      </c>
      <c r="J47" s="164">
        <f t="shared" si="14"/>
        <v>3.4526526215921116</v>
      </c>
      <c r="K47" s="164">
        <f t="shared" si="14"/>
        <v>0.95038765425212723</v>
      </c>
      <c r="L47" s="182">
        <f t="shared" si="14"/>
        <v>0.73004414563295761</v>
      </c>
      <c r="M47" s="170">
        <f t="shared" si="14"/>
        <v>0.95349534830990734</v>
      </c>
      <c r="N47" s="170">
        <f t="shared" si="14"/>
        <v>-0.22134072912085578</v>
      </c>
    </row>
    <row r="48" spans="1:24" ht="13.5" customHeight="1">
      <c r="A48" s="323" t="s">
        <v>371</v>
      </c>
      <c r="B48" s="238">
        <f t="shared" ref="B48:N48" si="15">IFERROR((POWER(B31/B24,1/($A31-$A24))-1)*100, "n.a.")</f>
        <v>-2.6992853595798061</v>
      </c>
      <c r="C48" s="238">
        <f t="shared" si="15"/>
        <v>-2.2057781103797858</v>
      </c>
      <c r="D48" s="238">
        <f t="shared" si="15"/>
        <v>0.57977658478742811</v>
      </c>
      <c r="E48" s="238">
        <f t="shared" si="15"/>
        <v>-2.1757333106991794</v>
      </c>
      <c r="F48" s="238">
        <f t="shared" si="15"/>
        <v>1.6760432455570129</v>
      </c>
      <c r="G48" s="238">
        <f t="shared" si="15"/>
        <v>1.0279105352453799</v>
      </c>
      <c r="H48" s="238">
        <f t="shared" si="15"/>
        <v>-1.4132781041258702</v>
      </c>
      <c r="I48" s="238">
        <f t="shared" si="15"/>
        <v>0.18682862428927027</v>
      </c>
      <c r="J48" s="238">
        <f t="shared" si="15"/>
        <v>2.0112663206979686</v>
      </c>
      <c r="K48" s="238">
        <f t="shared" si="15"/>
        <v>-0.61697816287669127</v>
      </c>
      <c r="L48" s="182">
        <f t="shared" si="15"/>
        <v>0.61800572155350508</v>
      </c>
      <c r="M48" s="170">
        <f t="shared" si="15"/>
        <v>1.1139325054551952</v>
      </c>
      <c r="N48" s="170">
        <f t="shared" si="15"/>
        <v>-0.49046335318324585</v>
      </c>
    </row>
    <row r="49" spans="1:14" ht="13.5" customHeight="1">
      <c r="A49" s="324" t="s">
        <v>372</v>
      </c>
      <c r="B49" s="212">
        <f>IFERROR((POWER(B31/B4,1/($A31-$A4))-1)*100, "n.a.")</f>
        <v>-0.49283743227843679</v>
      </c>
      <c r="C49" s="212">
        <f t="shared" ref="C49:K49" si="16">IFERROR((POWER(C31/C4,1/($A31-$A4))-1)*100, "n.a.")</f>
        <v>-1.2420875724619695</v>
      </c>
      <c r="D49" s="212">
        <f t="shared" si="16"/>
        <v>-0.54111439757188462</v>
      </c>
      <c r="E49" s="212">
        <f t="shared" si="16"/>
        <v>-0.95454401991887927</v>
      </c>
      <c r="F49" s="212">
        <f t="shared" si="16"/>
        <v>-0.76266577184811446</v>
      </c>
      <c r="G49" s="212">
        <f t="shared" si="16"/>
        <v>-1.8214147230416144</v>
      </c>
      <c r="H49" s="212">
        <f t="shared" si="16"/>
        <v>-1.7498846524242273</v>
      </c>
      <c r="I49" s="212">
        <f t="shared" si="16"/>
        <v>1.0296224609816162</v>
      </c>
      <c r="J49" s="212">
        <f t="shared" si="16"/>
        <v>2.7925025930353398</v>
      </c>
      <c r="K49" s="212">
        <f t="shared" si="16"/>
        <v>-0.35431912593438808</v>
      </c>
      <c r="L49" s="184">
        <f>IFERROR((POWER(L31/L4,1/($A31-$A4))-1)*100, "n.a.")</f>
        <v>-0.13070664020482514</v>
      </c>
      <c r="M49" s="172">
        <f>IFERROR((POWER(M31/M4,1/($A31-$A4))-1)*100, "n.a.")</f>
        <v>1.0997444692274039</v>
      </c>
      <c r="N49" s="172">
        <f>IFERROR((POWER(N31/N4,1/($A31-$A4))-1)*100, "n.a.")</f>
        <v>-1.2170664880431503</v>
      </c>
    </row>
    <row r="50" spans="1:14" ht="12" customHeight="1"/>
    <row r="51" spans="1:14">
      <c r="A51" s="803" t="s">
        <v>337</v>
      </c>
      <c r="B51" s="804"/>
      <c r="C51" s="804"/>
      <c r="D51" s="804"/>
      <c r="E51" s="804"/>
      <c r="F51" s="804"/>
      <c r="G51" s="804"/>
      <c r="H51" s="804"/>
      <c r="I51" s="804"/>
      <c r="J51" s="804"/>
      <c r="K51" s="804"/>
      <c r="L51" s="804"/>
      <c r="M51" s="804"/>
      <c r="N51" s="804"/>
    </row>
    <row r="52" spans="1:14">
      <c r="A52" s="106" t="s">
        <v>338</v>
      </c>
    </row>
    <row r="53" spans="1:14">
      <c r="H53" s="195"/>
      <c r="I53" s="196"/>
    </row>
    <row r="54" spans="1:14">
      <c r="H54" s="195"/>
      <c r="I54" s="196"/>
    </row>
  </sheetData>
  <mergeCells count="4">
    <mergeCell ref="A51:N51"/>
    <mergeCell ref="A32:N32"/>
    <mergeCell ref="A38:N38"/>
    <mergeCell ref="A44:N44"/>
  </mergeCells>
  <phoneticPr fontId="4" type="noConversion"/>
  <pageMargins left="0.75" right="0.75" top="1" bottom="1" header="0.5" footer="0.5"/>
  <pageSetup scale="67" orientation="landscape" r:id="rId1"/>
  <headerFooter alignWithMargins="0"/>
  <ignoredErrors>
    <ignoredError sqref="L4:L18 B33:K35 B39:L41" formulaRange="1"/>
  </ignoredErrors>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sheetPr codeName="Sheet11" enableFormatConditionsCalculation="0">
    <pageSetUpPr fitToPage="1"/>
  </sheetPr>
  <dimension ref="A1:Y52"/>
  <sheetViews>
    <sheetView zoomScaleSheetLayoutView="100" zoomScalePageLayoutView="125" workbookViewId="0">
      <pane xSplit="1" ySplit="3" topLeftCell="B4" activePane="bottomRight" state="frozen"/>
      <selection pane="topRight" activeCell="B1" sqref="B1"/>
      <selection pane="bottomLeft" activeCell="A4" sqref="A4"/>
      <selection pane="bottomRight" activeCell="P31" sqref="P31"/>
    </sheetView>
  </sheetViews>
  <sheetFormatPr defaultColWidth="8.83203125" defaultRowHeight="12.75"/>
  <cols>
    <col min="1" max="1" width="12.83203125" style="121" customWidth="1"/>
    <col min="2" max="2" width="10.5" style="121" bestFit="1" customWidth="1"/>
    <col min="3" max="3" width="9.83203125" style="121" bestFit="1" customWidth="1"/>
    <col min="4" max="4" width="10.6640625" style="121" bestFit="1" customWidth="1"/>
    <col min="5" max="5" width="10.83203125" style="121" bestFit="1" customWidth="1"/>
    <col min="6" max="6" width="10.6640625" style="121" bestFit="1" customWidth="1"/>
    <col min="7" max="7" width="11.6640625" style="121" bestFit="1" customWidth="1"/>
    <col min="8" max="8" width="10.5" style="121" bestFit="1" customWidth="1"/>
    <col min="9" max="9" width="10.83203125" style="121" bestFit="1" customWidth="1"/>
    <col min="10" max="10" width="11.5" style="121" bestFit="1" customWidth="1"/>
    <col min="11" max="11" width="10.83203125" style="121" bestFit="1" customWidth="1"/>
    <col min="12" max="12" width="12.5" style="121" bestFit="1" customWidth="1"/>
    <col min="13" max="13" width="13.33203125" style="121" customWidth="1"/>
    <col min="14" max="14" width="21.83203125" style="121" customWidth="1"/>
    <col min="15" max="15" width="8.83203125" style="121"/>
    <col min="16" max="16" width="10.1640625" style="121" bestFit="1" customWidth="1"/>
    <col min="17" max="16384" width="8.83203125" style="121"/>
  </cols>
  <sheetData>
    <row r="1" spans="1:25">
      <c r="A1" s="95" t="s">
        <v>380</v>
      </c>
    </row>
    <row r="3" spans="1:25" ht="38.25">
      <c r="A3" s="245"/>
      <c r="B3" s="353" t="s">
        <v>299</v>
      </c>
      <c r="C3" s="353" t="s">
        <v>298</v>
      </c>
      <c r="D3" s="353" t="s">
        <v>2</v>
      </c>
      <c r="E3" s="353" t="s">
        <v>3</v>
      </c>
      <c r="F3" s="353" t="s">
        <v>293</v>
      </c>
      <c r="G3" s="353" t="s">
        <v>294</v>
      </c>
      <c r="H3" s="353" t="s">
        <v>295</v>
      </c>
      <c r="I3" s="353" t="s">
        <v>296</v>
      </c>
      <c r="J3" s="353" t="s">
        <v>297</v>
      </c>
      <c r="K3" s="354" t="s">
        <v>9</v>
      </c>
      <c r="L3" s="355" t="s">
        <v>14</v>
      </c>
      <c r="M3" s="356" t="s">
        <v>13</v>
      </c>
      <c r="N3" s="356" t="s">
        <v>366</v>
      </c>
    </row>
    <row r="4" spans="1:25">
      <c r="A4" s="236">
        <v>1987</v>
      </c>
      <c r="B4" s="196">
        <v>12808</v>
      </c>
      <c r="C4" s="196">
        <v>2741</v>
      </c>
      <c r="D4" s="196">
        <v>19659</v>
      </c>
      <c r="E4" s="196">
        <v>14924</v>
      </c>
      <c r="F4" s="196">
        <v>32398</v>
      </c>
      <c r="G4" s="196">
        <v>63709</v>
      </c>
      <c r="H4" s="196">
        <v>22822</v>
      </c>
      <c r="I4" s="196">
        <v>24474</v>
      </c>
      <c r="J4" s="196">
        <v>74100</v>
      </c>
      <c r="K4" s="196">
        <v>43519</v>
      </c>
      <c r="L4" s="186">
        <f>SUM(B4:K4)</f>
        <v>311154</v>
      </c>
      <c r="M4" s="366">
        <f>'1'!N4</f>
        <v>26446601</v>
      </c>
      <c r="N4" s="316">
        <f>L4/M4*100</f>
        <v>1.1765368260367373</v>
      </c>
      <c r="P4" s="157"/>
      <c r="Q4" s="157"/>
      <c r="R4" s="157"/>
      <c r="S4" s="157"/>
      <c r="T4" s="157"/>
      <c r="U4" s="157"/>
      <c r="V4" s="157"/>
      <c r="W4" s="157"/>
      <c r="X4" s="157"/>
      <c r="Y4" s="157"/>
    </row>
    <row r="5" spans="1:25">
      <c r="A5" s="161">
        <v>1988</v>
      </c>
      <c r="B5" s="196">
        <v>12063</v>
      </c>
      <c r="C5" s="196">
        <v>3040</v>
      </c>
      <c r="D5" s="196">
        <v>19205</v>
      </c>
      <c r="E5" s="196">
        <v>14884</v>
      </c>
      <c r="F5" s="196">
        <v>34675</v>
      </c>
      <c r="G5" s="196">
        <v>75804</v>
      </c>
      <c r="H5" s="196">
        <v>24726</v>
      </c>
      <c r="I5" s="196">
        <v>29841</v>
      </c>
      <c r="J5" s="196">
        <v>61443</v>
      </c>
      <c r="K5" s="196">
        <v>41562</v>
      </c>
      <c r="L5" s="174">
        <f t="shared" ref="L5:L31" si="0">SUM(B5:K5)</f>
        <v>317243</v>
      </c>
      <c r="M5" s="181">
        <f>'1'!N5</f>
        <v>26791747</v>
      </c>
      <c r="N5" s="182">
        <f t="shared" ref="N5:N22" si="1">L5/M5*100</f>
        <v>1.184107180468672</v>
      </c>
      <c r="P5" s="157"/>
      <c r="Q5" s="157"/>
      <c r="R5" s="157"/>
      <c r="S5" s="157"/>
      <c r="T5" s="157"/>
      <c r="U5" s="157"/>
      <c r="V5" s="157"/>
      <c r="W5" s="157"/>
      <c r="X5" s="157"/>
      <c r="Y5" s="157"/>
    </row>
    <row r="6" spans="1:25">
      <c r="A6" s="161">
        <v>1989</v>
      </c>
      <c r="B6" s="196">
        <v>12549</v>
      </c>
      <c r="C6" s="196">
        <v>3373</v>
      </c>
      <c r="D6" s="196">
        <v>19291</v>
      </c>
      <c r="E6" s="196">
        <v>14916</v>
      </c>
      <c r="F6" s="196">
        <v>38058</v>
      </c>
      <c r="G6" s="196">
        <v>84688</v>
      </c>
      <c r="H6" s="196">
        <v>26637</v>
      </c>
      <c r="I6" s="196">
        <v>32939</v>
      </c>
      <c r="J6" s="196">
        <v>61109</v>
      </c>
      <c r="K6" s="196">
        <v>41902</v>
      </c>
      <c r="L6" s="174">
        <f t="shared" si="0"/>
        <v>335462</v>
      </c>
      <c r="M6" s="181">
        <f>'1'!N6</f>
        <v>27276781</v>
      </c>
      <c r="N6" s="182">
        <f t="shared" si="1"/>
        <v>1.2298445333413792</v>
      </c>
      <c r="P6" s="157"/>
      <c r="Q6" s="157"/>
      <c r="R6" s="157"/>
      <c r="S6" s="157"/>
      <c r="T6" s="157"/>
      <c r="U6" s="157"/>
      <c r="V6" s="157"/>
      <c r="W6" s="157"/>
      <c r="X6" s="157"/>
      <c r="Y6" s="157"/>
    </row>
    <row r="7" spans="1:25">
      <c r="A7" s="161">
        <v>1990</v>
      </c>
      <c r="B7" s="196">
        <v>11773</v>
      </c>
      <c r="C7" s="196">
        <v>3095</v>
      </c>
      <c r="D7" s="196">
        <v>19117</v>
      </c>
      <c r="E7" s="196">
        <v>13254</v>
      </c>
      <c r="F7" s="196">
        <v>35911</v>
      </c>
      <c r="G7" s="196">
        <v>90883</v>
      </c>
      <c r="H7" s="196">
        <v>25451</v>
      </c>
      <c r="I7" s="196">
        <v>32262</v>
      </c>
      <c r="J7" s="196">
        <v>56032</v>
      </c>
      <c r="K7" s="196">
        <v>39116</v>
      </c>
      <c r="L7" s="174">
        <f t="shared" si="0"/>
        <v>326894</v>
      </c>
      <c r="M7" s="181">
        <f>'1'!N7</f>
        <v>27691138</v>
      </c>
      <c r="N7" s="182">
        <f t="shared" si="1"/>
        <v>1.1805004185815693</v>
      </c>
      <c r="P7" s="157"/>
      <c r="Q7" s="157"/>
      <c r="R7" s="157"/>
      <c r="S7" s="157"/>
      <c r="T7" s="157"/>
      <c r="U7" s="157"/>
      <c r="V7" s="157"/>
      <c r="W7" s="157"/>
      <c r="X7" s="157"/>
      <c r="Y7" s="157"/>
    </row>
    <row r="8" spans="1:25">
      <c r="A8" s="161">
        <v>1991</v>
      </c>
      <c r="B8" s="196">
        <v>10973</v>
      </c>
      <c r="C8" s="196">
        <v>3200</v>
      </c>
      <c r="D8" s="196">
        <v>18029</v>
      </c>
      <c r="E8" s="196">
        <v>12901</v>
      </c>
      <c r="F8" s="196">
        <v>36728</v>
      </c>
      <c r="G8" s="196">
        <v>81115</v>
      </c>
      <c r="H8" s="196">
        <v>23520</v>
      </c>
      <c r="I8" s="196">
        <v>26915</v>
      </c>
      <c r="J8" s="196">
        <v>55188</v>
      </c>
      <c r="K8" s="196">
        <v>39285</v>
      </c>
      <c r="L8" s="174">
        <f t="shared" si="0"/>
        <v>307854</v>
      </c>
      <c r="M8" s="181">
        <f>'1'!N8</f>
        <v>28037420</v>
      </c>
      <c r="N8" s="182">
        <f t="shared" si="1"/>
        <v>1.0980111579453458</v>
      </c>
      <c r="P8" s="157"/>
      <c r="Q8" s="157"/>
      <c r="R8" s="157"/>
      <c r="S8" s="157"/>
      <c r="T8" s="157"/>
      <c r="U8" s="157"/>
      <c r="V8" s="157"/>
      <c r="W8" s="157"/>
      <c r="X8" s="157"/>
      <c r="Y8" s="157"/>
    </row>
    <row r="9" spans="1:25">
      <c r="A9" s="161">
        <v>1992</v>
      </c>
      <c r="B9" s="196">
        <v>10710</v>
      </c>
      <c r="C9" s="196">
        <v>2597</v>
      </c>
      <c r="D9" s="196">
        <v>17789</v>
      </c>
      <c r="E9" s="196">
        <v>13121</v>
      </c>
      <c r="F9" s="196">
        <v>35265</v>
      </c>
      <c r="G9" s="196">
        <v>81520</v>
      </c>
      <c r="H9" s="196">
        <v>22340</v>
      </c>
      <c r="I9" s="196">
        <v>25070</v>
      </c>
      <c r="J9" s="196">
        <v>55988</v>
      </c>
      <c r="K9" s="196">
        <v>39018</v>
      </c>
      <c r="L9" s="174">
        <f t="shared" si="0"/>
        <v>303418</v>
      </c>
      <c r="M9" s="181">
        <f>'1'!N9</f>
        <v>28371264</v>
      </c>
      <c r="N9" s="182">
        <f t="shared" si="1"/>
        <v>1.0694553474952684</v>
      </c>
      <c r="P9" s="157"/>
      <c r="Q9" s="157"/>
      <c r="R9" s="157"/>
      <c r="S9" s="157"/>
      <c r="T9" s="157"/>
      <c r="U9" s="157"/>
      <c r="V9" s="157"/>
      <c r="W9" s="157"/>
      <c r="X9" s="157"/>
      <c r="Y9" s="157"/>
    </row>
    <row r="10" spans="1:25">
      <c r="A10" s="161">
        <v>1993</v>
      </c>
      <c r="B10" s="196">
        <v>10273</v>
      </c>
      <c r="C10" s="196">
        <v>1925</v>
      </c>
      <c r="D10" s="196">
        <v>16655</v>
      </c>
      <c r="E10" s="196">
        <v>11531</v>
      </c>
      <c r="F10" s="196">
        <v>31971</v>
      </c>
      <c r="G10" s="196">
        <v>75086</v>
      </c>
      <c r="H10" s="196">
        <v>19800</v>
      </c>
      <c r="I10" s="196">
        <v>20838</v>
      </c>
      <c r="J10" s="196">
        <v>52032</v>
      </c>
      <c r="K10" s="196">
        <v>37632</v>
      </c>
      <c r="L10" s="174">
        <f t="shared" si="0"/>
        <v>277743</v>
      </c>
      <c r="M10" s="181">
        <f>'1'!N10</f>
        <v>28684764</v>
      </c>
      <c r="N10" s="182">
        <f t="shared" si="1"/>
        <v>0.96825966565386412</v>
      </c>
      <c r="P10" s="157"/>
      <c r="Q10" s="157"/>
      <c r="R10" s="157"/>
      <c r="S10" s="157"/>
      <c r="T10" s="157"/>
      <c r="U10" s="157"/>
      <c r="V10" s="157"/>
      <c r="W10" s="157"/>
      <c r="X10" s="157"/>
      <c r="Y10" s="157"/>
    </row>
    <row r="11" spans="1:25">
      <c r="A11" s="161">
        <v>1994</v>
      </c>
      <c r="B11" s="196">
        <v>12505</v>
      </c>
      <c r="C11" s="196">
        <v>2002</v>
      </c>
      <c r="D11" s="196">
        <v>17818</v>
      </c>
      <c r="E11" s="196">
        <v>11238</v>
      </c>
      <c r="F11" s="196">
        <v>32970</v>
      </c>
      <c r="G11" s="196">
        <v>70535</v>
      </c>
      <c r="H11" s="196">
        <v>19376</v>
      </c>
      <c r="I11" s="196">
        <v>20838</v>
      </c>
      <c r="J11" s="196">
        <v>53680</v>
      </c>
      <c r="K11" s="196">
        <v>40062</v>
      </c>
      <c r="L11" s="174">
        <f t="shared" si="0"/>
        <v>281024</v>
      </c>
      <c r="M11" s="181">
        <f>'1'!N11</f>
        <v>29000663</v>
      </c>
      <c r="N11" s="182">
        <f t="shared" si="1"/>
        <v>0.96902612192004034</v>
      </c>
      <c r="P11" s="157"/>
      <c r="Q11" s="157"/>
      <c r="R11" s="157"/>
      <c r="S11" s="157"/>
      <c r="T11" s="157"/>
      <c r="U11" s="157"/>
      <c r="V11" s="157"/>
      <c r="W11" s="157"/>
      <c r="X11" s="157"/>
      <c r="Y11" s="157"/>
    </row>
    <row r="12" spans="1:25">
      <c r="A12" s="161">
        <v>1995</v>
      </c>
      <c r="B12" s="196">
        <v>13525</v>
      </c>
      <c r="C12" s="196">
        <v>2191</v>
      </c>
      <c r="D12" s="196">
        <v>17375</v>
      </c>
      <c r="E12" s="196">
        <v>12138</v>
      </c>
      <c r="F12" s="196">
        <v>33363</v>
      </c>
      <c r="G12" s="196">
        <v>70264</v>
      </c>
      <c r="H12" s="196">
        <v>18857</v>
      </c>
      <c r="I12" s="196">
        <v>20122</v>
      </c>
      <c r="J12" s="196">
        <v>49546</v>
      </c>
      <c r="K12" s="196">
        <v>43691</v>
      </c>
      <c r="L12" s="174">
        <f t="shared" si="0"/>
        <v>281072</v>
      </c>
      <c r="M12" s="181">
        <f>'1'!N12</f>
        <v>29302311</v>
      </c>
      <c r="N12" s="182">
        <f t="shared" si="1"/>
        <v>0.95921444557734714</v>
      </c>
      <c r="P12" s="157"/>
      <c r="Q12" s="157"/>
      <c r="R12" s="157"/>
      <c r="S12" s="157"/>
      <c r="T12" s="157"/>
      <c r="U12" s="157"/>
      <c r="V12" s="157"/>
      <c r="W12" s="157"/>
      <c r="X12" s="157"/>
      <c r="Y12" s="157"/>
    </row>
    <row r="13" spans="1:25">
      <c r="A13" s="161">
        <v>1996</v>
      </c>
      <c r="B13" s="196">
        <v>14513</v>
      </c>
      <c r="C13" s="196">
        <v>2326</v>
      </c>
      <c r="D13" s="196">
        <v>17097</v>
      </c>
      <c r="E13" s="196">
        <v>11977</v>
      </c>
      <c r="F13" s="196">
        <v>36206</v>
      </c>
      <c r="G13" s="196">
        <v>68691</v>
      </c>
      <c r="H13" s="196">
        <v>18099</v>
      </c>
      <c r="I13" s="196">
        <v>18653</v>
      </c>
      <c r="J13" s="196">
        <v>46136</v>
      </c>
      <c r="K13" s="196">
        <v>44930</v>
      </c>
      <c r="L13" s="174">
        <f t="shared" si="0"/>
        <v>278628</v>
      </c>
      <c r="M13" s="181">
        <f>'1'!N13</f>
        <v>29610218</v>
      </c>
      <c r="N13" s="182">
        <f t="shared" si="1"/>
        <v>0.94098597990734145</v>
      </c>
      <c r="P13" s="157"/>
      <c r="Q13" s="157"/>
      <c r="R13" s="157"/>
      <c r="S13" s="157"/>
      <c r="T13" s="157"/>
      <c r="U13" s="157"/>
      <c r="V13" s="157"/>
      <c r="W13" s="157"/>
      <c r="X13" s="157"/>
      <c r="Y13" s="157"/>
    </row>
    <row r="14" spans="1:25">
      <c r="A14" s="161">
        <v>1997</v>
      </c>
      <c r="B14" s="196">
        <v>15485</v>
      </c>
      <c r="C14" s="196">
        <v>2777</v>
      </c>
      <c r="D14" s="196">
        <v>17915</v>
      </c>
      <c r="E14" s="196">
        <v>13247</v>
      </c>
      <c r="F14" s="196">
        <v>37913</v>
      </c>
      <c r="G14" s="196">
        <v>64310</v>
      </c>
      <c r="H14" s="196">
        <v>19887</v>
      </c>
      <c r="I14" s="196">
        <v>19359</v>
      </c>
      <c r="J14" s="196">
        <v>42003</v>
      </c>
      <c r="K14" s="196">
        <v>52049</v>
      </c>
      <c r="L14" s="174">
        <f t="shared" si="0"/>
        <v>284945</v>
      </c>
      <c r="M14" s="181">
        <f>'1'!N14</f>
        <v>29905948</v>
      </c>
      <c r="N14" s="182">
        <f t="shared" si="1"/>
        <v>0.95280377000588645</v>
      </c>
      <c r="P14" s="157"/>
      <c r="Q14" s="157"/>
      <c r="R14" s="157"/>
      <c r="S14" s="157"/>
      <c r="T14" s="157"/>
      <c r="U14" s="157"/>
      <c r="V14" s="157"/>
      <c r="W14" s="157"/>
      <c r="X14" s="157"/>
      <c r="Y14" s="157"/>
    </row>
    <row r="15" spans="1:25">
      <c r="A15" s="161">
        <v>1998</v>
      </c>
      <c r="B15" s="196">
        <v>15352</v>
      </c>
      <c r="C15" s="196">
        <v>2634</v>
      </c>
      <c r="D15" s="196">
        <v>16768</v>
      </c>
      <c r="E15" s="196">
        <v>12621</v>
      </c>
      <c r="F15" s="196">
        <v>34668</v>
      </c>
      <c r="G15" s="196">
        <v>61956</v>
      </c>
      <c r="H15" s="196">
        <v>18420</v>
      </c>
      <c r="I15" s="196">
        <v>20522</v>
      </c>
      <c r="J15" s="196">
        <v>44161</v>
      </c>
      <c r="K15" s="196">
        <v>64009</v>
      </c>
      <c r="L15" s="174">
        <f t="shared" si="0"/>
        <v>291111</v>
      </c>
      <c r="M15" s="181">
        <f>'1'!N15</f>
        <v>30155173</v>
      </c>
      <c r="N15" s="182">
        <f t="shared" si="1"/>
        <v>0.96537665361760649</v>
      </c>
      <c r="P15" s="157"/>
      <c r="Q15" s="157"/>
      <c r="R15" s="157"/>
      <c r="S15" s="157"/>
      <c r="T15" s="157"/>
      <c r="U15" s="157"/>
      <c r="V15" s="157"/>
      <c r="W15" s="157"/>
      <c r="X15" s="157"/>
      <c r="Y15" s="157"/>
    </row>
    <row r="16" spans="1:25">
      <c r="A16" s="161">
        <v>1999</v>
      </c>
      <c r="B16" s="196">
        <v>12467</v>
      </c>
      <c r="C16" s="196">
        <v>2374</v>
      </c>
      <c r="D16" s="196">
        <v>15070</v>
      </c>
      <c r="E16" s="196">
        <v>11669</v>
      </c>
      <c r="F16" s="196">
        <v>31689</v>
      </c>
      <c r="G16" s="196">
        <v>55810</v>
      </c>
      <c r="H16" s="196">
        <v>16398</v>
      </c>
      <c r="I16" s="196">
        <v>21074</v>
      </c>
      <c r="J16" s="196">
        <v>48268</v>
      </c>
      <c r="K16" s="196">
        <v>55982</v>
      </c>
      <c r="L16" s="174">
        <f t="shared" si="0"/>
        <v>270801</v>
      </c>
      <c r="M16" s="181">
        <f>'1'!N16</f>
        <v>30401286</v>
      </c>
      <c r="N16" s="182">
        <f t="shared" si="1"/>
        <v>0.89075508187383912</v>
      </c>
      <c r="P16" s="157"/>
      <c r="Q16" s="157"/>
      <c r="R16" s="157"/>
      <c r="S16" s="157"/>
      <c r="T16" s="157"/>
      <c r="U16" s="157"/>
      <c r="V16" s="157"/>
      <c r="W16" s="157"/>
      <c r="X16" s="157"/>
      <c r="Y16" s="157"/>
    </row>
    <row r="17" spans="1:25">
      <c r="A17" s="161">
        <v>2000</v>
      </c>
      <c r="B17" s="196">
        <v>13033</v>
      </c>
      <c r="C17" s="196">
        <v>2693</v>
      </c>
      <c r="D17" s="196">
        <v>17936</v>
      </c>
      <c r="E17" s="196">
        <v>13052</v>
      </c>
      <c r="F17" s="196">
        <v>33284</v>
      </c>
      <c r="G17" s="196">
        <v>57805</v>
      </c>
      <c r="H17" s="196">
        <v>17918</v>
      </c>
      <c r="I17" s="196">
        <v>22855</v>
      </c>
      <c r="J17" s="196">
        <v>47382</v>
      </c>
      <c r="K17" s="196">
        <v>58792</v>
      </c>
      <c r="L17" s="174">
        <f t="shared" si="0"/>
        <v>284750</v>
      </c>
      <c r="M17" s="181">
        <f>'1'!N17</f>
        <v>30685730</v>
      </c>
      <c r="N17" s="182">
        <f t="shared" si="1"/>
        <v>0.92795576315114547</v>
      </c>
      <c r="P17" s="157"/>
      <c r="Q17" s="157"/>
      <c r="R17" s="157"/>
      <c r="S17" s="157"/>
      <c r="T17" s="157"/>
      <c r="U17" s="157"/>
      <c r="V17" s="157"/>
      <c r="W17" s="157"/>
      <c r="X17" s="157"/>
      <c r="Y17" s="157"/>
    </row>
    <row r="18" spans="1:25">
      <c r="A18" s="161">
        <v>2001</v>
      </c>
      <c r="B18" s="647">
        <v>11421</v>
      </c>
      <c r="C18" s="647">
        <v>2212</v>
      </c>
      <c r="D18" s="647">
        <v>17045</v>
      </c>
      <c r="E18" s="647">
        <v>12441</v>
      </c>
      <c r="F18" s="647">
        <v>28809</v>
      </c>
      <c r="G18" s="647">
        <v>58199</v>
      </c>
      <c r="H18" s="647">
        <v>17593</v>
      </c>
      <c r="I18" s="647">
        <v>21747</v>
      </c>
      <c r="J18" s="647">
        <v>44939</v>
      </c>
      <c r="K18" s="647">
        <v>51436</v>
      </c>
      <c r="L18" s="174">
        <f t="shared" si="0"/>
        <v>265842</v>
      </c>
      <c r="M18" s="181">
        <f>'1'!N18</f>
        <v>31020596</v>
      </c>
      <c r="N18" s="182">
        <f t="shared" si="1"/>
        <v>0.85698546862220182</v>
      </c>
      <c r="P18" s="157"/>
      <c r="Q18" s="157"/>
      <c r="R18" s="157"/>
      <c r="S18" s="157"/>
      <c r="T18" s="157"/>
      <c r="U18" s="157"/>
      <c r="V18" s="157"/>
      <c r="W18" s="157"/>
      <c r="X18" s="157"/>
      <c r="Y18" s="157"/>
    </row>
    <row r="19" spans="1:25">
      <c r="A19" s="161">
        <v>2002</v>
      </c>
      <c r="B19" s="647">
        <v>12206</v>
      </c>
      <c r="C19" s="647">
        <v>2606</v>
      </c>
      <c r="D19" s="647">
        <v>17021</v>
      </c>
      <c r="E19" s="647">
        <v>12215</v>
      </c>
      <c r="F19" s="647">
        <v>27624</v>
      </c>
      <c r="G19" s="647">
        <v>65067</v>
      </c>
      <c r="H19" s="647">
        <v>17669</v>
      </c>
      <c r="I19" s="647">
        <v>22026</v>
      </c>
      <c r="J19" s="647">
        <v>50287</v>
      </c>
      <c r="K19" s="647">
        <v>52224</v>
      </c>
      <c r="L19" s="174">
        <f t="shared" si="0"/>
        <v>278945</v>
      </c>
      <c r="M19" s="652">
        <f>'1'!N19</f>
        <v>31358418</v>
      </c>
      <c r="N19" s="182">
        <f t="shared" si="1"/>
        <v>0.88953785870192814</v>
      </c>
      <c r="P19" s="157"/>
      <c r="Q19" s="157"/>
      <c r="R19" s="157"/>
      <c r="S19" s="157"/>
      <c r="T19" s="157"/>
      <c r="U19" s="157"/>
      <c r="V19" s="157"/>
      <c r="W19" s="157"/>
      <c r="X19" s="157"/>
      <c r="Y19" s="157"/>
    </row>
    <row r="20" spans="1:25">
      <c r="A20" s="161">
        <v>2003</v>
      </c>
      <c r="B20" s="647">
        <v>10302</v>
      </c>
      <c r="C20" s="647">
        <v>2553</v>
      </c>
      <c r="D20" s="647">
        <v>15539</v>
      </c>
      <c r="E20" s="647">
        <v>11725</v>
      </c>
      <c r="F20" s="647">
        <v>23880</v>
      </c>
      <c r="G20" s="647">
        <v>63621</v>
      </c>
      <c r="H20" s="647">
        <v>15479</v>
      </c>
      <c r="I20" s="647">
        <v>19340</v>
      </c>
      <c r="J20" s="647">
        <v>51026</v>
      </c>
      <c r="K20" s="647">
        <v>45257</v>
      </c>
      <c r="L20" s="174">
        <f t="shared" si="0"/>
        <v>258722</v>
      </c>
      <c r="M20" s="652">
        <f>'1'!N20</f>
        <v>31641630</v>
      </c>
      <c r="N20" s="182">
        <f t="shared" si="1"/>
        <v>0.81766331254110491</v>
      </c>
      <c r="P20" s="157"/>
      <c r="Q20" s="157"/>
      <c r="R20" s="157"/>
      <c r="S20" s="157"/>
      <c r="T20" s="157"/>
      <c r="U20" s="157"/>
      <c r="V20" s="157"/>
      <c r="W20" s="157"/>
      <c r="X20" s="157"/>
      <c r="Y20" s="157"/>
    </row>
    <row r="21" spans="1:25">
      <c r="A21" s="161">
        <v>2004</v>
      </c>
      <c r="B21" s="647">
        <v>10774</v>
      </c>
      <c r="C21" s="647">
        <v>2510</v>
      </c>
      <c r="D21" s="647">
        <v>17113</v>
      </c>
      <c r="E21" s="647">
        <v>11809</v>
      </c>
      <c r="F21" s="647">
        <v>26324</v>
      </c>
      <c r="G21" s="647">
        <v>66748</v>
      </c>
      <c r="H21" s="647">
        <v>17163</v>
      </c>
      <c r="I21" s="647">
        <v>20433</v>
      </c>
      <c r="J21" s="647">
        <v>48636</v>
      </c>
      <c r="K21" s="647">
        <v>43272</v>
      </c>
      <c r="L21" s="174">
        <f t="shared" si="0"/>
        <v>264782</v>
      </c>
      <c r="M21" s="652">
        <f>'1'!N21</f>
        <v>31938004</v>
      </c>
      <c r="N21" s="182">
        <f t="shared" si="1"/>
        <v>0.8290499306093142</v>
      </c>
      <c r="P21" s="157"/>
      <c r="Q21" s="157"/>
      <c r="R21" s="157"/>
      <c r="S21" s="157"/>
      <c r="T21" s="157"/>
      <c r="U21" s="157"/>
      <c r="V21" s="157"/>
      <c r="W21" s="157"/>
      <c r="X21" s="157"/>
      <c r="Y21" s="157"/>
    </row>
    <row r="22" spans="1:25">
      <c r="A22" s="161">
        <v>2005</v>
      </c>
      <c r="B22" s="647">
        <v>12869</v>
      </c>
      <c r="C22" s="647">
        <v>2886</v>
      </c>
      <c r="D22" s="647">
        <v>18326</v>
      </c>
      <c r="E22" s="647">
        <v>13488</v>
      </c>
      <c r="F22" s="647">
        <v>29009</v>
      </c>
      <c r="G22" s="647">
        <v>72774</v>
      </c>
      <c r="H22" s="647">
        <v>20197</v>
      </c>
      <c r="I22" s="647">
        <v>23324</v>
      </c>
      <c r="J22" s="647">
        <v>46889</v>
      </c>
      <c r="K22" s="647">
        <v>46778</v>
      </c>
      <c r="L22" s="174">
        <f t="shared" si="0"/>
        <v>286540</v>
      </c>
      <c r="M22" s="652">
        <f>'1'!N22</f>
        <v>32242364</v>
      </c>
      <c r="N22" s="182">
        <f t="shared" si="1"/>
        <v>0.88870654769606838</v>
      </c>
      <c r="P22" s="157"/>
      <c r="Q22" s="157"/>
      <c r="R22" s="157"/>
      <c r="S22" s="157"/>
      <c r="T22" s="157"/>
      <c r="U22" s="157"/>
      <c r="V22" s="157"/>
      <c r="W22" s="157"/>
      <c r="X22" s="157"/>
      <c r="Y22" s="157"/>
    </row>
    <row r="23" spans="1:25">
      <c r="A23" s="161">
        <v>2006</v>
      </c>
      <c r="B23" s="647">
        <v>12984</v>
      </c>
      <c r="C23" s="647">
        <v>3366</v>
      </c>
      <c r="D23" s="647">
        <v>19965</v>
      </c>
      <c r="E23" s="647">
        <v>14288</v>
      </c>
      <c r="F23" s="647">
        <v>32377</v>
      </c>
      <c r="G23" s="647">
        <v>81187</v>
      </c>
      <c r="H23" s="647">
        <v>19916</v>
      </c>
      <c r="I23" s="647">
        <v>19899</v>
      </c>
      <c r="J23" s="647">
        <v>54828</v>
      </c>
      <c r="K23" s="647">
        <v>46031</v>
      </c>
      <c r="L23" s="174">
        <f t="shared" si="0"/>
        <v>304841</v>
      </c>
      <c r="M23" s="652">
        <f>'1'!N23</f>
        <v>32570505</v>
      </c>
      <c r="N23" s="182">
        <f>L23/M23*100</f>
        <v>0.93594188975577741</v>
      </c>
      <c r="P23" s="157"/>
      <c r="Q23" s="157"/>
      <c r="R23" s="157"/>
      <c r="S23" s="157"/>
      <c r="T23" s="157"/>
      <c r="U23" s="157"/>
      <c r="V23" s="157"/>
      <c r="W23" s="157"/>
      <c r="X23" s="157"/>
      <c r="Y23" s="157"/>
    </row>
    <row r="24" spans="1:25">
      <c r="A24" s="161">
        <v>2007</v>
      </c>
      <c r="B24" s="647">
        <v>10940</v>
      </c>
      <c r="C24" s="647">
        <v>3224</v>
      </c>
      <c r="D24" s="647">
        <v>17006</v>
      </c>
      <c r="E24" s="647">
        <v>12678</v>
      </c>
      <c r="F24" s="647">
        <v>31461</v>
      </c>
      <c r="G24" s="647">
        <v>72932</v>
      </c>
      <c r="H24" s="647">
        <v>15892</v>
      </c>
      <c r="I24" s="647">
        <v>15437</v>
      </c>
      <c r="J24" s="647">
        <v>68772</v>
      </c>
      <c r="K24" s="647">
        <v>40256</v>
      </c>
      <c r="L24" s="174">
        <f t="shared" si="0"/>
        <v>288598</v>
      </c>
      <c r="M24" s="652">
        <f>'1'!N24</f>
        <v>32887928</v>
      </c>
      <c r="N24" s="182">
        <f t="shared" ref="N24:N31" si="2">L24/M24*100</f>
        <v>0.87751955672002202</v>
      </c>
    </row>
    <row r="25" spans="1:25">
      <c r="A25" s="161">
        <v>2008</v>
      </c>
      <c r="B25" s="647">
        <v>9743</v>
      </c>
      <c r="C25" s="647">
        <v>3054</v>
      </c>
      <c r="D25" s="647">
        <v>17240</v>
      </c>
      <c r="E25" s="647">
        <v>12038</v>
      </c>
      <c r="F25" s="647">
        <v>30308</v>
      </c>
      <c r="G25" s="647">
        <v>74844</v>
      </c>
      <c r="H25" s="647">
        <v>16140</v>
      </c>
      <c r="I25" s="647">
        <v>15375</v>
      </c>
      <c r="J25" s="647">
        <v>62619</v>
      </c>
      <c r="K25" s="647">
        <v>42814</v>
      </c>
      <c r="L25" s="174">
        <f t="shared" si="0"/>
        <v>284175</v>
      </c>
      <c r="M25" s="652">
        <f>'1'!N25</f>
        <v>33245773</v>
      </c>
      <c r="N25" s="182">
        <f t="shared" si="2"/>
        <v>0.85477031922223612</v>
      </c>
      <c r="P25" s="271"/>
      <c r="Q25" s="271"/>
      <c r="R25" s="271"/>
      <c r="S25" s="271"/>
      <c r="T25" s="271"/>
      <c r="U25" s="271"/>
      <c r="V25" s="271"/>
      <c r="W25" s="271"/>
      <c r="X25" s="271"/>
      <c r="Y25" s="271"/>
    </row>
    <row r="26" spans="1:25">
      <c r="A26" s="161">
        <v>2009</v>
      </c>
      <c r="B26" s="647">
        <v>7419</v>
      </c>
      <c r="C26" s="647">
        <v>2776</v>
      </c>
      <c r="D26" s="647">
        <v>14190</v>
      </c>
      <c r="E26" s="647">
        <v>10514</v>
      </c>
      <c r="F26" s="647">
        <v>24486</v>
      </c>
      <c r="G26" s="647">
        <v>65923</v>
      </c>
      <c r="H26" s="647">
        <v>13608</v>
      </c>
      <c r="I26" s="647">
        <v>15124</v>
      </c>
      <c r="J26" s="647">
        <v>60874</v>
      </c>
      <c r="K26" s="647">
        <v>38437</v>
      </c>
      <c r="L26" s="174">
        <f t="shared" si="0"/>
        <v>253351</v>
      </c>
      <c r="M26" s="652">
        <f>'1'!N26</f>
        <v>33628571</v>
      </c>
      <c r="N26" s="182">
        <f t="shared" si="2"/>
        <v>0.75338021350951845</v>
      </c>
      <c r="P26" s="271"/>
      <c r="Q26" s="271"/>
      <c r="R26" s="271"/>
      <c r="S26" s="271"/>
      <c r="T26" s="271"/>
      <c r="U26" s="271"/>
      <c r="V26" s="271"/>
      <c r="W26" s="271"/>
      <c r="X26" s="271"/>
      <c r="Y26" s="271"/>
    </row>
    <row r="27" spans="1:25">
      <c r="A27" s="161">
        <v>2010</v>
      </c>
      <c r="B27" s="647">
        <v>7953</v>
      </c>
      <c r="C27" s="647">
        <v>2769</v>
      </c>
      <c r="D27" s="647">
        <v>15286</v>
      </c>
      <c r="E27" s="647">
        <v>10127</v>
      </c>
      <c r="F27" s="647">
        <v>24957</v>
      </c>
      <c r="G27" s="647">
        <v>64974</v>
      </c>
      <c r="H27" s="647">
        <v>14525</v>
      </c>
      <c r="I27" s="647">
        <v>15376</v>
      </c>
      <c r="J27" s="647">
        <v>59173</v>
      </c>
      <c r="K27" s="647">
        <v>43838</v>
      </c>
      <c r="L27" s="174">
        <f t="shared" si="0"/>
        <v>258978</v>
      </c>
      <c r="M27" s="652">
        <f>'1'!N27</f>
        <v>34005274</v>
      </c>
      <c r="N27" s="182">
        <f t="shared" si="2"/>
        <v>0.76158186521302551</v>
      </c>
      <c r="P27" s="271"/>
      <c r="Q27" s="271"/>
      <c r="R27" s="271"/>
      <c r="S27" s="271"/>
      <c r="T27" s="271"/>
      <c r="U27" s="271"/>
      <c r="V27" s="271"/>
      <c r="W27" s="271"/>
      <c r="X27" s="271"/>
      <c r="Y27" s="271"/>
    </row>
    <row r="28" spans="1:25">
      <c r="A28" s="161">
        <v>2011</v>
      </c>
      <c r="B28" s="647">
        <v>7186</v>
      </c>
      <c r="C28" s="647">
        <v>2943</v>
      </c>
      <c r="D28" s="647">
        <v>15999</v>
      </c>
      <c r="E28" s="647">
        <v>11151</v>
      </c>
      <c r="F28" s="647">
        <v>26234</v>
      </c>
      <c r="G28" s="647">
        <v>64393</v>
      </c>
      <c r="H28" s="647">
        <v>15237</v>
      </c>
      <c r="I28" s="647">
        <v>16726</v>
      </c>
      <c r="J28" s="647">
        <v>54722</v>
      </c>
      <c r="K28" s="647">
        <v>47341</v>
      </c>
      <c r="L28" s="174">
        <f t="shared" si="0"/>
        <v>261932</v>
      </c>
      <c r="M28" s="652">
        <f>'1'!N28</f>
        <v>34342780</v>
      </c>
      <c r="N28" s="182">
        <f t="shared" si="2"/>
        <v>0.76269888459816015</v>
      </c>
      <c r="P28" s="271"/>
      <c r="Q28" s="271"/>
      <c r="R28" s="271"/>
      <c r="S28" s="271"/>
      <c r="T28" s="271"/>
      <c r="U28" s="271"/>
      <c r="V28" s="271"/>
      <c r="W28" s="271"/>
      <c r="X28" s="271"/>
      <c r="Y28" s="271"/>
    </row>
    <row r="29" spans="1:25">
      <c r="A29" s="161">
        <v>2012</v>
      </c>
      <c r="B29" s="647">
        <v>7190</v>
      </c>
      <c r="C29" s="647">
        <v>3112</v>
      </c>
      <c r="D29" s="647">
        <v>16455</v>
      </c>
      <c r="E29" s="647">
        <v>11860</v>
      </c>
      <c r="F29" s="647">
        <v>26475</v>
      </c>
      <c r="G29" s="647">
        <v>70281</v>
      </c>
      <c r="H29" s="647">
        <v>14851</v>
      </c>
      <c r="I29" s="647">
        <v>16899</v>
      </c>
      <c r="J29" s="647">
        <v>46259</v>
      </c>
      <c r="K29" s="647">
        <v>48699</v>
      </c>
      <c r="L29" s="174">
        <f t="shared" si="0"/>
        <v>262081</v>
      </c>
      <c r="M29" s="652">
        <f>'1'!N29</f>
        <v>34752128</v>
      </c>
      <c r="N29" s="182">
        <f t="shared" si="2"/>
        <v>0.75414374624771185</v>
      </c>
      <c r="P29" s="271"/>
      <c r="Q29" s="271"/>
      <c r="R29" s="271"/>
      <c r="S29" s="271"/>
      <c r="T29" s="271"/>
      <c r="U29" s="271"/>
      <c r="V29" s="271"/>
      <c r="W29" s="271"/>
      <c r="X29" s="271"/>
      <c r="Y29" s="271"/>
    </row>
    <row r="30" spans="1:25">
      <c r="A30" s="239">
        <v>2013</v>
      </c>
      <c r="B30" s="649">
        <v>7978</v>
      </c>
      <c r="C30" s="649">
        <v>3467</v>
      </c>
      <c r="D30" s="649">
        <v>15935</v>
      </c>
      <c r="E30" s="649">
        <v>12868</v>
      </c>
      <c r="F30" s="649">
        <v>32277</v>
      </c>
      <c r="G30" s="649">
        <v>71635</v>
      </c>
      <c r="H30" s="649">
        <v>16130</v>
      </c>
      <c r="I30" s="649">
        <v>17682</v>
      </c>
      <c r="J30" s="649">
        <v>54036</v>
      </c>
      <c r="K30" s="649">
        <v>46397</v>
      </c>
      <c r="L30" s="174">
        <f t="shared" si="0"/>
        <v>278405</v>
      </c>
      <c r="M30" s="652">
        <f>'1'!N30</f>
        <v>35154279</v>
      </c>
      <c r="N30" s="182">
        <f t="shared" si="2"/>
        <v>0.79195195554999154</v>
      </c>
      <c r="P30" s="271"/>
      <c r="Q30" s="271"/>
      <c r="R30" s="271"/>
      <c r="S30" s="271"/>
      <c r="T30" s="271"/>
      <c r="U30" s="271"/>
      <c r="V30" s="271"/>
      <c r="W30" s="271"/>
      <c r="X30" s="271"/>
      <c r="Y30" s="271"/>
    </row>
    <row r="31" spans="1:25">
      <c r="A31" s="651">
        <v>2014</v>
      </c>
      <c r="B31" s="650">
        <v>9925</v>
      </c>
      <c r="C31" s="650">
        <v>3099</v>
      </c>
      <c r="D31" s="650">
        <v>16398</v>
      </c>
      <c r="E31" s="650">
        <v>13405</v>
      </c>
      <c r="F31" s="650">
        <v>34168</v>
      </c>
      <c r="G31" s="650">
        <v>79552</v>
      </c>
      <c r="H31" s="650">
        <v>17455</v>
      </c>
      <c r="I31" s="650">
        <v>20457</v>
      </c>
      <c r="J31" s="650">
        <v>61458</v>
      </c>
      <c r="K31" s="650">
        <v>44572</v>
      </c>
      <c r="L31" s="175">
        <f t="shared" si="0"/>
        <v>300489</v>
      </c>
      <c r="M31" s="653">
        <f>'1'!N31</f>
        <v>35540419</v>
      </c>
      <c r="N31" s="184">
        <f t="shared" si="2"/>
        <v>0.84548524878111309</v>
      </c>
      <c r="P31" s="848"/>
      <c r="Q31" s="271"/>
      <c r="R31" s="271"/>
      <c r="S31" s="271"/>
      <c r="T31" s="271"/>
      <c r="U31" s="271"/>
      <c r="V31" s="271"/>
      <c r="W31" s="271"/>
      <c r="X31" s="271"/>
      <c r="Y31" s="271"/>
    </row>
    <row r="32" spans="1:25">
      <c r="A32" s="793" t="s">
        <v>15</v>
      </c>
      <c r="B32" s="795"/>
      <c r="C32" s="795"/>
      <c r="D32" s="795"/>
      <c r="E32" s="795"/>
      <c r="F32" s="795"/>
      <c r="G32" s="795"/>
      <c r="H32" s="795"/>
      <c r="I32" s="795"/>
      <c r="J32" s="795"/>
      <c r="K32" s="795"/>
      <c r="L32" s="795"/>
      <c r="M32" s="795"/>
      <c r="N32" s="794"/>
      <c r="P32" s="271"/>
      <c r="Q32" s="271"/>
      <c r="R32" s="271"/>
      <c r="S32" s="271"/>
      <c r="T32" s="271"/>
      <c r="U32" s="271"/>
      <c r="V32" s="271"/>
      <c r="W32" s="271"/>
      <c r="X32" s="271"/>
      <c r="Y32" s="271"/>
    </row>
    <row r="33" spans="1:25">
      <c r="A33" s="346" t="s">
        <v>321</v>
      </c>
      <c r="B33" s="275">
        <f>SUM(B4:B13)</f>
        <v>121692</v>
      </c>
      <c r="C33" s="275">
        <f t="shared" ref="C33:M33" si="3">SUM(C4:C13)</f>
        <v>26490</v>
      </c>
      <c r="D33" s="275">
        <f t="shared" si="3"/>
        <v>182035</v>
      </c>
      <c r="E33" s="275">
        <f t="shared" si="3"/>
        <v>130884</v>
      </c>
      <c r="F33" s="275">
        <f t="shared" si="3"/>
        <v>347545</v>
      </c>
      <c r="G33" s="275">
        <f t="shared" si="3"/>
        <v>762295</v>
      </c>
      <c r="H33" s="275">
        <f t="shared" si="3"/>
        <v>221628</v>
      </c>
      <c r="I33" s="275">
        <f t="shared" si="3"/>
        <v>251952</v>
      </c>
      <c r="J33" s="275">
        <f t="shared" si="3"/>
        <v>565254</v>
      </c>
      <c r="K33" s="275">
        <f t="shared" si="3"/>
        <v>410717</v>
      </c>
      <c r="L33" s="186">
        <f t="shared" si="3"/>
        <v>3020492</v>
      </c>
      <c r="M33" s="367">
        <f t="shared" si="3"/>
        <v>281212907</v>
      </c>
      <c r="N33" s="358" t="s">
        <v>190</v>
      </c>
      <c r="P33" s="271"/>
      <c r="Q33" s="271"/>
      <c r="R33" s="271"/>
      <c r="S33" s="271"/>
      <c r="T33" s="271"/>
      <c r="U33" s="271"/>
      <c r="V33" s="271"/>
      <c r="W33" s="271"/>
      <c r="X33" s="271"/>
      <c r="Y33" s="271"/>
    </row>
    <row r="34" spans="1:25">
      <c r="A34" s="346" t="s">
        <v>120</v>
      </c>
      <c r="B34" s="275">
        <f>SUM(B4:B23)</f>
        <v>248585</v>
      </c>
      <c r="C34" s="275">
        <f t="shared" ref="C34:M34" si="4">SUM(C4:C23)</f>
        <v>53101</v>
      </c>
      <c r="D34" s="275">
        <f t="shared" si="4"/>
        <v>354733</v>
      </c>
      <c r="E34" s="275">
        <f t="shared" si="4"/>
        <v>257439</v>
      </c>
      <c r="F34" s="275">
        <f t="shared" si="4"/>
        <v>653122</v>
      </c>
      <c r="G34" s="275">
        <f t="shared" si="4"/>
        <v>1409772</v>
      </c>
      <c r="H34" s="275">
        <f t="shared" si="4"/>
        <v>402268</v>
      </c>
      <c r="I34" s="275">
        <f t="shared" si="4"/>
        <v>462531</v>
      </c>
      <c r="J34" s="275">
        <f t="shared" si="4"/>
        <v>1043673</v>
      </c>
      <c r="K34" s="275">
        <f t="shared" si="4"/>
        <v>926547</v>
      </c>
      <c r="L34" s="174">
        <f t="shared" si="4"/>
        <v>5811771</v>
      </c>
      <c r="M34" s="368">
        <f t="shared" si="4"/>
        <v>593132561</v>
      </c>
      <c r="N34" s="358" t="s">
        <v>190</v>
      </c>
      <c r="P34" s="271"/>
      <c r="Q34" s="271"/>
      <c r="R34" s="271"/>
      <c r="S34" s="271"/>
      <c r="T34" s="271"/>
      <c r="U34" s="271"/>
      <c r="V34" s="271"/>
      <c r="W34" s="271"/>
      <c r="X34" s="271"/>
      <c r="Y34" s="271"/>
    </row>
    <row r="35" spans="1:25">
      <c r="A35" s="347" t="s">
        <v>322</v>
      </c>
      <c r="B35" s="275">
        <f>SUM(B14:B23)</f>
        <v>126893</v>
      </c>
      <c r="C35" s="275">
        <f t="shared" ref="C35:M35" si="5">SUM(C14:C23)</f>
        <v>26611</v>
      </c>
      <c r="D35" s="275">
        <f t="shared" si="5"/>
        <v>172698</v>
      </c>
      <c r="E35" s="275">
        <f t="shared" si="5"/>
        <v>126555</v>
      </c>
      <c r="F35" s="275">
        <f t="shared" si="5"/>
        <v>305577</v>
      </c>
      <c r="G35" s="275">
        <f t="shared" si="5"/>
        <v>647477</v>
      </c>
      <c r="H35" s="275">
        <f t="shared" si="5"/>
        <v>180640</v>
      </c>
      <c r="I35" s="275">
        <f t="shared" si="5"/>
        <v>210579</v>
      </c>
      <c r="J35" s="275">
        <f t="shared" si="5"/>
        <v>478419</v>
      </c>
      <c r="K35" s="275">
        <f t="shared" si="5"/>
        <v>515830</v>
      </c>
      <c r="L35" s="174">
        <f t="shared" si="5"/>
        <v>2791279</v>
      </c>
      <c r="M35" s="368">
        <f t="shared" si="5"/>
        <v>311919654</v>
      </c>
      <c r="N35" s="358" t="s">
        <v>190</v>
      </c>
      <c r="P35" s="271"/>
      <c r="Q35" s="271"/>
      <c r="R35" s="271"/>
      <c r="S35" s="271"/>
      <c r="T35" s="271"/>
      <c r="U35" s="271"/>
      <c r="V35" s="271"/>
      <c r="W35" s="271"/>
      <c r="X35" s="271"/>
      <c r="Y35" s="271"/>
    </row>
    <row r="36" spans="1:25">
      <c r="A36" s="357" t="s">
        <v>371</v>
      </c>
      <c r="B36" s="275">
        <f>SUM(B24:B31)</f>
        <v>68334</v>
      </c>
      <c r="C36" s="275">
        <f t="shared" ref="C36:K36" si="6">SUM(C24:C31)</f>
        <v>24444</v>
      </c>
      <c r="D36" s="275">
        <f t="shared" si="6"/>
        <v>128509</v>
      </c>
      <c r="E36" s="275">
        <f t="shared" si="6"/>
        <v>94641</v>
      </c>
      <c r="F36" s="275">
        <f t="shared" si="6"/>
        <v>230366</v>
      </c>
      <c r="G36" s="275">
        <f t="shared" si="6"/>
        <v>564534</v>
      </c>
      <c r="H36" s="275">
        <f t="shared" si="6"/>
        <v>123838</v>
      </c>
      <c r="I36" s="275">
        <f t="shared" si="6"/>
        <v>133076</v>
      </c>
      <c r="J36" s="275">
        <f t="shared" si="6"/>
        <v>467913</v>
      </c>
      <c r="K36" s="275">
        <f t="shared" si="6"/>
        <v>352354</v>
      </c>
      <c r="L36" s="174">
        <f>SUM(L24:L31)</f>
        <v>2188009</v>
      </c>
      <c r="M36" s="368">
        <f>SUM(M24:M31)</f>
        <v>273557152</v>
      </c>
      <c r="N36" s="358" t="s">
        <v>190</v>
      </c>
      <c r="P36" s="271"/>
      <c r="Q36" s="271"/>
      <c r="R36" s="271"/>
      <c r="S36" s="271"/>
      <c r="T36" s="271"/>
      <c r="U36" s="271"/>
      <c r="V36" s="271"/>
      <c r="W36" s="271"/>
      <c r="X36" s="271"/>
      <c r="Y36" s="271"/>
    </row>
    <row r="37" spans="1:25">
      <c r="A37" s="357" t="s">
        <v>372</v>
      </c>
      <c r="B37" s="275">
        <f>SUM(B4:B31)</f>
        <v>316919</v>
      </c>
      <c r="C37" s="275">
        <f t="shared" ref="C37:K37" si="7">SUM(C4:C31)</f>
        <v>77545</v>
      </c>
      <c r="D37" s="275">
        <f t="shared" si="7"/>
        <v>483242</v>
      </c>
      <c r="E37" s="275">
        <f t="shared" si="7"/>
        <v>352080</v>
      </c>
      <c r="F37" s="275">
        <f t="shared" si="7"/>
        <v>883488</v>
      </c>
      <c r="G37" s="275">
        <f t="shared" si="7"/>
        <v>1974306</v>
      </c>
      <c r="H37" s="275">
        <f t="shared" si="7"/>
        <v>526106</v>
      </c>
      <c r="I37" s="275">
        <f t="shared" si="7"/>
        <v>595607</v>
      </c>
      <c r="J37" s="275">
        <f t="shared" si="7"/>
        <v>1511586</v>
      </c>
      <c r="K37" s="275">
        <f t="shared" si="7"/>
        <v>1278901</v>
      </c>
      <c r="L37" s="175">
        <f>SUM(L4:L31)</f>
        <v>7999780</v>
      </c>
      <c r="M37" s="288">
        <f>SUM(M4:M31)</f>
        <v>866689713</v>
      </c>
      <c r="N37" s="358" t="s">
        <v>190</v>
      </c>
      <c r="P37" s="271"/>
      <c r="Q37" s="271"/>
      <c r="R37" s="271"/>
      <c r="S37" s="271"/>
      <c r="T37" s="271"/>
      <c r="U37" s="271"/>
      <c r="V37" s="271"/>
      <c r="W37" s="271"/>
      <c r="X37" s="271"/>
      <c r="Y37" s="271"/>
    </row>
    <row r="38" spans="1:25">
      <c r="A38" s="805" t="s">
        <v>339</v>
      </c>
      <c r="B38" s="806"/>
      <c r="C38" s="806"/>
      <c r="D38" s="806"/>
      <c r="E38" s="806"/>
      <c r="F38" s="806"/>
      <c r="G38" s="806"/>
      <c r="H38" s="806"/>
      <c r="I38" s="806"/>
      <c r="J38" s="806"/>
      <c r="K38" s="806"/>
      <c r="L38" s="806"/>
      <c r="M38" s="806"/>
      <c r="N38" s="807"/>
      <c r="P38" s="271"/>
      <c r="Q38" s="271"/>
      <c r="R38" s="271"/>
      <c r="S38" s="271"/>
      <c r="T38" s="271"/>
      <c r="U38" s="271"/>
      <c r="V38" s="271"/>
      <c r="W38" s="271"/>
      <c r="X38" s="271"/>
      <c r="Y38" s="271"/>
    </row>
    <row r="39" spans="1:25">
      <c r="A39" s="346" t="s">
        <v>321</v>
      </c>
      <c r="B39" s="157">
        <f>AVERAGE(B4:B13)</f>
        <v>12169.2</v>
      </c>
      <c r="C39" s="157">
        <f t="shared" ref="C39:L39" si="8">AVERAGE(C4:C13)</f>
        <v>2649</v>
      </c>
      <c r="D39" s="157">
        <f t="shared" si="8"/>
        <v>18203.5</v>
      </c>
      <c r="E39" s="157">
        <f t="shared" si="8"/>
        <v>13088.4</v>
      </c>
      <c r="F39" s="157">
        <f t="shared" si="8"/>
        <v>34754.5</v>
      </c>
      <c r="G39" s="157">
        <f t="shared" si="8"/>
        <v>76229.5</v>
      </c>
      <c r="H39" s="157">
        <f t="shared" si="8"/>
        <v>22162.799999999999</v>
      </c>
      <c r="I39" s="157">
        <f t="shared" si="8"/>
        <v>25195.200000000001</v>
      </c>
      <c r="J39" s="157">
        <f t="shared" si="8"/>
        <v>56525.4</v>
      </c>
      <c r="K39" s="157">
        <f t="shared" si="8"/>
        <v>41071.699999999997</v>
      </c>
      <c r="L39" s="186">
        <f t="shared" si="8"/>
        <v>302049.2</v>
      </c>
      <c r="M39" s="359" t="s">
        <v>190</v>
      </c>
      <c r="N39" s="358" t="s">
        <v>190</v>
      </c>
      <c r="P39" s="271"/>
      <c r="Q39" s="271"/>
      <c r="R39" s="271"/>
      <c r="S39" s="271"/>
      <c r="T39" s="271"/>
      <c r="U39" s="271"/>
      <c r="V39" s="271"/>
      <c r="W39" s="271"/>
      <c r="X39" s="271"/>
      <c r="Y39" s="271"/>
    </row>
    <row r="40" spans="1:25">
      <c r="A40" s="346" t="s">
        <v>120</v>
      </c>
      <c r="B40" s="157">
        <f>AVERAGE(B4:B23)</f>
        <v>12429.25</v>
      </c>
      <c r="C40" s="157">
        <f t="shared" ref="C40:L40" si="9">AVERAGE(C4:C23)</f>
        <v>2655.05</v>
      </c>
      <c r="D40" s="157">
        <f t="shared" si="9"/>
        <v>17736.650000000001</v>
      </c>
      <c r="E40" s="157">
        <f t="shared" si="9"/>
        <v>12871.95</v>
      </c>
      <c r="F40" s="157">
        <f t="shared" si="9"/>
        <v>32656.1</v>
      </c>
      <c r="G40" s="157">
        <f t="shared" si="9"/>
        <v>70488.600000000006</v>
      </c>
      <c r="H40" s="157">
        <f t="shared" si="9"/>
        <v>20113.400000000001</v>
      </c>
      <c r="I40" s="157">
        <f t="shared" si="9"/>
        <v>23126.55</v>
      </c>
      <c r="J40" s="157">
        <f t="shared" si="9"/>
        <v>52183.65</v>
      </c>
      <c r="K40" s="157">
        <f t="shared" si="9"/>
        <v>46327.35</v>
      </c>
      <c r="L40" s="174">
        <f t="shared" si="9"/>
        <v>290588.55</v>
      </c>
      <c r="M40" s="360" t="s">
        <v>190</v>
      </c>
      <c r="N40" s="358" t="s">
        <v>190</v>
      </c>
      <c r="P40" s="271"/>
      <c r="Q40" s="271"/>
      <c r="R40" s="271"/>
      <c r="S40" s="271"/>
      <c r="T40" s="271"/>
      <c r="U40" s="271"/>
      <c r="V40" s="271"/>
      <c r="W40" s="271"/>
      <c r="X40" s="271"/>
      <c r="Y40" s="271"/>
    </row>
    <row r="41" spans="1:25">
      <c r="A41" s="347" t="s">
        <v>322</v>
      </c>
      <c r="B41" s="157">
        <f>AVERAGE(B14:B23)</f>
        <v>12689.3</v>
      </c>
      <c r="C41" s="157">
        <f t="shared" ref="C41:L41" si="10">AVERAGE(C14:C23)</f>
        <v>2661.1</v>
      </c>
      <c r="D41" s="157">
        <f t="shared" si="10"/>
        <v>17269.8</v>
      </c>
      <c r="E41" s="157">
        <f t="shared" si="10"/>
        <v>12655.5</v>
      </c>
      <c r="F41" s="157">
        <f t="shared" si="10"/>
        <v>30557.7</v>
      </c>
      <c r="G41" s="157">
        <f t="shared" si="10"/>
        <v>64747.7</v>
      </c>
      <c r="H41" s="157">
        <f t="shared" si="10"/>
        <v>18064</v>
      </c>
      <c r="I41" s="157">
        <f t="shared" si="10"/>
        <v>21057.9</v>
      </c>
      <c r="J41" s="157">
        <f t="shared" si="10"/>
        <v>47841.9</v>
      </c>
      <c r="K41" s="157">
        <f t="shared" si="10"/>
        <v>51583</v>
      </c>
      <c r="L41" s="174">
        <f t="shared" si="10"/>
        <v>279127.90000000002</v>
      </c>
      <c r="M41" s="360" t="s">
        <v>190</v>
      </c>
      <c r="N41" s="358" t="s">
        <v>190</v>
      </c>
      <c r="P41" s="271"/>
      <c r="Q41" s="271"/>
      <c r="R41" s="271"/>
      <c r="S41" s="271"/>
      <c r="T41" s="271"/>
      <c r="U41" s="271"/>
      <c r="V41" s="271"/>
      <c r="W41" s="271"/>
      <c r="X41" s="271"/>
      <c r="Y41" s="271"/>
    </row>
    <row r="42" spans="1:25">
      <c r="A42" s="357" t="s">
        <v>371</v>
      </c>
      <c r="B42" s="157">
        <f>AVERAGE(B24:B31)</f>
        <v>8541.75</v>
      </c>
      <c r="C42" s="157">
        <f t="shared" ref="C42:K42" si="11">AVERAGE(C24:C31)</f>
        <v>3055.5</v>
      </c>
      <c r="D42" s="157">
        <f t="shared" si="11"/>
        <v>16063.625</v>
      </c>
      <c r="E42" s="157">
        <f t="shared" si="11"/>
        <v>11830.125</v>
      </c>
      <c r="F42" s="157">
        <f t="shared" si="11"/>
        <v>28795.75</v>
      </c>
      <c r="G42" s="157">
        <f t="shared" si="11"/>
        <v>70566.75</v>
      </c>
      <c r="H42" s="157">
        <f t="shared" si="11"/>
        <v>15479.75</v>
      </c>
      <c r="I42" s="157">
        <f t="shared" si="11"/>
        <v>16634.5</v>
      </c>
      <c r="J42" s="157">
        <f t="shared" si="11"/>
        <v>58489.125</v>
      </c>
      <c r="K42" s="157">
        <f t="shared" si="11"/>
        <v>44044.25</v>
      </c>
      <c r="L42" s="174">
        <f>AVERAGE(L24:L31)</f>
        <v>273501.125</v>
      </c>
      <c r="M42" s="360" t="s">
        <v>190</v>
      </c>
      <c r="N42" s="358" t="s">
        <v>190</v>
      </c>
      <c r="P42" s="271"/>
      <c r="Q42" s="271"/>
      <c r="R42" s="271"/>
      <c r="S42" s="271"/>
      <c r="T42" s="271"/>
      <c r="U42" s="271"/>
      <c r="V42" s="271"/>
      <c r="W42" s="271"/>
      <c r="X42" s="271"/>
      <c r="Y42" s="271"/>
    </row>
    <row r="43" spans="1:25">
      <c r="A43" s="357" t="s">
        <v>372</v>
      </c>
      <c r="B43" s="157">
        <f>AVERAGE(B4:B31)</f>
        <v>11318.535714285714</v>
      </c>
      <c r="C43" s="157">
        <f t="shared" ref="C43:K43" si="12">AVERAGE(C4:C31)</f>
        <v>2769.4642857142858</v>
      </c>
      <c r="D43" s="157">
        <f t="shared" si="12"/>
        <v>17258.642857142859</v>
      </c>
      <c r="E43" s="157">
        <f t="shared" si="12"/>
        <v>12574.285714285714</v>
      </c>
      <c r="F43" s="157">
        <f t="shared" si="12"/>
        <v>31553.142857142859</v>
      </c>
      <c r="G43" s="157">
        <f t="shared" si="12"/>
        <v>70510.928571428565</v>
      </c>
      <c r="H43" s="157">
        <f t="shared" si="12"/>
        <v>18789.5</v>
      </c>
      <c r="I43" s="157">
        <f t="shared" si="12"/>
        <v>21271.678571428572</v>
      </c>
      <c r="J43" s="157">
        <f t="shared" si="12"/>
        <v>53985.214285714283</v>
      </c>
      <c r="K43" s="157">
        <f t="shared" si="12"/>
        <v>45675.035714285717</v>
      </c>
      <c r="L43" s="175">
        <f>AVERAGE(L4:L31)</f>
        <v>285706.42857142858</v>
      </c>
      <c r="M43" s="361" t="s">
        <v>190</v>
      </c>
      <c r="N43" s="358" t="s">
        <v>190</v>
      </c>
      <c r="P43" s="271"/>
      <c r="Q43" s="271"/>
      <c r="R43" s="271"/>
      <c r="S43" s="271"/>
      <c r="T43" s="271"/>
      <c r="U43" s="271"/>
      <c r="V43" s="271"/>
      <c r="W43" s="271"/>
      <c r="X43" s="271"/>
      <c r="Y43" s="271"/>
    </row>
    <row r="44" spans="1:25" ht="13.5" customHeight="1">
      <c r="A44" s="808" t="s">
        <v>323</v>
      </c>
      <c r="B44" s="809"/>
      <c r="C44" s="809"/>
      <c r="D44" s="809"/>
      <c r="E44" s="809"/>
      <c r="F44" s="809"/>
      <c r="G44" s="809"/>
      <c r="H44" s="809"/>
      <c r="I44" s="809"/>
      <c r="J44" s="809"/>
      <c r="K44" s="809"/>
      <c r="L44" s="809"/>
      <c r="M44" s="809"/>
      <c r="N44" s="810"/>
      <c r="P44" s="271"/>
      <c r="Q44" s="271"/>
      <c r="R44" s="271"/>
      <c r="S44" s="271"/>
      <c r="T44" s="271"/>
      <c r="U44" s="271"/>
      <c r="V44" s="271"/>
      <c r="W44" s="271"/>
      <c r="X44" s="271"/>
      <c r="Y44" s="271"/>
    </row>
    <row r="45" spans="1:25">
      <c r="A45" s="322" t="s">
        <v>321</v>
      </c>
      <c r="B45" s="238">
        <f>IFERROR((POWER(B13/B4,1/($A13-$A4))-1)*100, "n.a.")</f>
        <v>1.3982951116072728</v>
      </c>
      <c r="C45" s="164">
        <f t="shared" ref="C45:N45" si="13">IFERROR((POWER(C13/C4,1/($A13-$A4))-1)*100, "n.a.")</f>
        <v>-1.8076050508198938</v>
      </c>
      <c r="D45" s="164">
        <f t="shared" si="13"/>
        <v>-1.53949603975716</v>
      </c>
      <c r="E45" s="164">
        <f t="shared" si="13"/>
        <v>-2.4146202336714606</v>
      </c>
      <c r="F45" s="164">
        <f t="shared" si="13"/>
        <v>1.2424119171288606</v>
      </c>
      <c r="G45" s="164">
        <f t="shared" si="13"/>
        <v>0.84009074946234108</v>
      </c>
      <c r="H45" s="164">
        <f t="shared" si="13"/>
        <v>-2.5434105825980269</v>
      </c>
      <c r="I45" s="164">
        <f t="shared" si="13"/>
        <v>-2.9727442492876399</v>
      </c>
      <c r="J45" s="164">
        <f t="shared" si="13"/>
        <v>-5.1285042334159314</v>
      </c>
      <c r="K45" s="164">
        <f t="shared" si="13"/>
        <v>0.35516364712819826</v>
      </c>
      <c r="L45" s="316">
        <f t="shared" si="13"/>
        <v>-1.2192880107280035</v>
      </c>
      <c r="M45" s="190">
        <f t="shared" si="13"/>
        <v>1.2633791706577968</v>
      </c>
      <c r="N45" s="170">
        <f t="shared" si="13"/>
        <v>-2.4516930026616923</v>
      </c>
      <c r="P45" s="271"/>
      <c r="Q45" s="271"/>
      <c r="R45" s="271"/>
      <c r="S45" s="271"/>
      <c r="T45" s="271"/>
      <c r="U45" s="271"/>
      <c r="V45" s="271"/>
      <c r="W45" s="271"/>
      <c r="X45" s="271"/>
      <c r="Y45" s="271"/>
    </row>
    <row r="46" spans="1:25">
      <c r="A46" s="322" t="s">
        <v>120</v>
      </c>
      <c r="B46" s="238">
        <f>IFERROR((POWER(B23/B4,1/($A23-$A4))-1)*100, "n.a.")</f>
        <v>7.1856617758814245E-2</v>
      </c>
      <c r="C46" s="164">
        <f t="shared" ref="C46:N46" si="14">IFERROR((POWER(C23/C4,1/($A23-$A4))-1)*100, "n.a.")</f>
        <v>1.0869292413945075</v>
      </c>
      <c r="D46" s="164">
        <f t="shared" si="14"/>
        <v>8.1325113003227756E-2</v>
      </c>
      <c r="E46" s="164">
        <f t="shared" si="14"/>
        <v>-0.22895135420567536</v>
      </c>
      <c r="F46" s="164">
        <f t="shared" si="14"/>
        <v>-3.4125645313798358E-3</v>
      </c>
      <c r="G46" s="164">
        <f t="shared" si="14"/>
        <v>1.2841185560383384</v>
      </c>
      <c r="H46" s="164">
        <f t="shared" si="14"/>
        <v>-0.71428704230483975</v>
      </c>
      <c r="I46" s="164">
        <f t="shared" si="14"/>
        <v>-1.0832576786614645</v>
      </c>
      <c r="J46" s="164">
        <f t="shared" si="14"/>
        <v>-1.5728392156085125</v>
      </c>
      <c r="K46" s="164">
        <f t="shared" si="14"/>
        <v>0.29579164596911234</v>
      </c>
      <c r="L46" s="182">
        <f t="shared" si="14"/>
        <v>-0.10782412936926056</v>
      </c>
      <c r="M46" s="170">
        <f t="shared" si="14"/>
        <v>1.1022381663322589</v>
      </c>
      <c r="N46" s="170">
        <f t="shared" si="14"/>
        <v>-1.1968699384386827</v>
      </c>
      <c r="P46" s="271"/>
      <c r="Q46" s="271"/>
      <c r="R46" s="271"/>
      <c r="S46" s="271"/>
      <c r="T46" s="271"/>
      <c r="U46" s="271"/>
      <c r="V46" s="271"/>
      <c r="W46" s="271"/>
      <c r="X46" s="271"/>
      <c r="Y46" s="271"/>
    </row>
    <row r="47" spans="1:25">
      <c r="A47" s="323" t="s">
        <v>322</v>
      </c>
      <c r="B47" s="238">
        <f>IFERROR((POWER(B23/B14,1/($A23-$A14))-1)*100, "n.a.")</f>
        <v>-1.938236378612701</v>
      </c>
      <c r="C47" s="164">
        <f t="shared" ref="C47:N47" si="15">IFERROR((POWER(C23/C14,1/($A23-$A14))-1)*100, "n.a.")</f>
        <v>2.1602685201739247</v>
      </c>
      <c r="D47" s="164">
        <f t="shared" si="15"/>
        <v>1.211079217472899</v>
      </c>
      <c r="E47" s="164">
        <f t="shared" si="15"/>
        <v>0.84408595652347707</v>
      </c>
      <c r="F47" s="164">
        <f t="shared" si="15"/>
        <v>-1.7385515691084152</v>
      </c>
      <c r="G47" s="164">
        <f t="shared" si="15"/>
        <v>2.6231477451723384</v>
      </c>
      <c r="H47" s="164">
        <f t="shared" si="15"/>
        <v>1.6192164706962942E-2</v>
      </c>
      <c r="I47" s="164">
        <f t="shared" si="15"/>
        <v>0.30615716879944799</v>
      </c>
      <c r="J47" s="164">
        <f t="shared" si="15"/>
        <v>3.0049297882830173</v>
      </c>
      <c r="K47" s="164">
        <f t="shared" si="15"/>
        <v>-1.3559508088699102</v>
      </c>
      <c r="L47" s="182">
        <f t="shared" si="15"/>
        <v>0.75275405528674177</v>
      </c>
      <c r="M47" s="170">
        <f t="shared" si="15"/>
        <v>0.95284127681984909</v>
      </c>
      <c r="N47" s="170">
        <f t="shared" si="15"/>
        <v>-0.19819870248570792</v>
      </c>
    </row>
    <row r="48" spans="1:25">
      <c r="A48" s="323" t="s">
        <v>371</v>
      </c>
      <c r="B48" s="238">
        <f>IFERROR((POWER(B31/B24,1/($A31-$A24))-1)*100, "n.a.")</f>
        <v>-1.3813557913312513</v>
      </c>
      <c r="C48" s="238">
        <f t="shared" ref="C48:K48" si="16">IFERROR((POWER(C31/C24,1/($A31-$A24))-1)*100, "n.a.")</f>
        <v>-0.5633123528745787</v>
      </c>
      <c r="D48" s="238">
        <f t="shared" si="16"/>
        <v>-0.51874764435740905</v>
      </c>
      <c r="E48" s="238">
        <f t="shared" si="16"/>
        <v>0.79974621877609842</v>
      </c>
      <c r="F48" s="238">
        <f t="shared" si="16"/>
        <v>1.1861344386631778</v>
      </c>
      <c r="G48" s="238">
        <f t="shared" si="16"/>
        <v>1.2489261152365039</v>
      </c>
      <c r="H48" s="238">
        <f t="shared" si="16"/>
        <v>1.3491674020970734</v>
      </c>
      <c r="I48" s="238">
        <f t="shared" si="16"/>
        <v>4.1042439397882102</v>
      </c>
      <c r="J48" s="238">
        <f t="shared" si="16"/>
        <v>-1.5934912877673235</v>
      </c>
      <c r="K48" s="238">
        <f t="shared" si="16"/>
        <v>1.4655902384203667</v>
      </c>
      <c r="L48" s="182">
        <f>IFERROR((POWER(L31/L24,1/($A31-$A24))-1)*100, "n.a.")</f>
        <v>0.57847289179011607</v>
      </c>
      <c r="M48" s="170">
        <f>IFERROR((POWER(M31/M24,1/($A31-$A24))-1)*100, "n.a.")</f>
        <v>1.1142325826339672</v>
      </c>
      <c r="N48" s="170">
        <f>IFERROR((POWER(N31/N24,1/($A31-$A24))-1)*100, "n.a.")</f>
        <v>-0.52985586416433028</v>
      </c>
    </row>
    <row r="49" spans="1:14">
      <c r="A49" s="324" t="s">
        <v>372</v>
      </c>
      <c r="B49" s="212">
        <f>IFERROR((POWER(B31/B4,1/($A31-$A4))-1)*100, "n.a.")</f>
        <v>-0.94004681781847399</v>
      </c>
      <c r="C49" s="212">
        <f t="shared" ref="C49:K49" si="17">IFERROR((POWER(C31/C4,1/($A31-$A4))-1)*100, "n.a.")</f>
        <v>0.45568942261275946</v>
      </c>
      <c r="D49" s="212">
        <f t="shared" si="17"/>
        <v>-0.66951121061662455</v>
      </c>
      <c r="E49" s="212">
        <f t="shared" si="17"/>
        <v>-0.39677698753382007</v>
      </c>
      <c r="F49" s="212">
        <f t="shared" si="17"/>
        <v>0.19720471561062158</v>
      </c>
      <c r="G49" s="212">
        <f t="shared" si="17"/>
        <v>0.82592937619678786</v>
      </c>
      <c r="H49" s="212">
        <f t="shared" si="17"/>
        <v>-0.98804511775072434</v>
      </c>
      <c r="I49" s="212">
        <f t="shared" si="17"/>
        <v>-0.66182322921888304</v>
      </c>
      <c r="J49" s="212">
        <f t="shared" si="17"/>
        <v>-0.69042596782655785</v>
      </c>
      <c r="K49" s="212">
        <f t="shared" si="17"/>
        <v>8.8588234151654177E-2</v>
      </c>
      <c r="L49" s="184">
        <f>IFERROR((POWER(L31/L4,1/($A31-$A4))-1)*100, "n.a.")</f>
        <v>-0.12909001010961152</v>
      </c>
      <c r="M49" s="172">
        <f>IFERROR((POWER(M31/M4,1/($A31-$A4))-1)*100, "n.a.")</f>
        <v>1.1006162914691586</v>
      </c>
      <c r="N49" s="172">
        <f>IFERROR((POWER(N31/N4,1/($A31-$A4))-1)*100, "n.a.")</f>
        <v>-1.2163192932806433</v>
      </c>
    </row>
    <row r="50" spans="1:14">
      <c r="A50" s="251"/>
      <c r="B50" s="164"/>
      <c r="C50" s="164"/>
      <c r="D50" s="164"/>
      <c r="E50" s="164"/>
      <c r="F50" s="164"/>
      <c r="G50" s="164"/>
      <c r="H50" s="164"/>
      <c r="I50" s="164"/>
      <c r="J50" s="164"/>
      <c r="K50" s="164"/>
      <c r="L50" s="164"/>
      <c r="M50" s="164"/>
      <c r="N50" s="164"/>
    </row>
    <row r="51" spans="1:14">
      <c r="A51" s="106" t="s">
        <v>232</v>
      </c>
      <c r="B51" s="223"/>
      <c r="C51" s="223"/>
      <c r="D51" s="223"/>
      <c r="E51" s="223"/>
      <c r="F51" s="223"/>
      <c r="G51" s="223"/>
      <c r="H51" s="223"/>
      <c r="I51" s="223"/>
      <c r="J51" s="223"/>
      <c r="K51" s="223"/>
      <c r="L51" s="223"/>
      <c r="M51" s="223"/>
      <c r="N51" s="223"/>
    </row>
    <row r="52" spans="1:14">
      <c r="A52" s="106" t="s">
        <v>300</v>
      </c>
    </row>
  </sheetData>
  <mergeCells count="3">
    <mergeCell ref="A32:N32"/>
    <mergeCell ref="A38:N38"/>
    <mergeCell ref="A44:N44"/>
  </mergeCells>
  <phoneticPr fontId="4" type="noConversion"/>
  <pageMargins left="0.75" right="0.75" top="1" bottom="1" header="0.5" footer="0.5"/>
  <pageSetup scale="67" orientation="landscape" r:id="rId1"/>
  <headerFooter alignWithMargins="0"/>
  <ignoredErrors>
    <ignoredError sqref="L4:L13 B33:K35 B39:K41" formulaRange="1"/>
  </ignoredErrors>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dimension ref="A1:W94"/>
  <sheetViews>
    <sheetView workbookViewId="0"/>
  </sheetViews>
  <sheetFormatPr defaultRowHeight="12.75"/>
  <sheetData>
    <row r="1" spans="1:12">
      <c r="A1" s="95" t="s">
        <v>428</v>
      </c>
    </row>
    <row r="3" spans="1:12">
      <c r="A3" s="245"/>
      <c r="B3" s="141" t="s">
        <v>299</v>
      </c>
      <c r="C3" s="142" t="s">
        <v>298</v>
      </c>
      <c r="D3" s="142" t="s">
        <v>2</v>
      </c>
      <c r="E3" s="142" t="s">
        <v>3</v>
      </c>
      <c r="F3" s="142" t="s">
        <v>293</v>
      </c>
      <c r="G3" s="142" t="s">
        <v>294</v>
      </c>
      <c r="H3" s="142" t="s">
        <v>295</v>
      </c>
      <c r="I3" s="142" t="s">
        <v>296</v>
      </c>
      <c r="J3" s="142" t="s">
        <v>297</v>
      </c>
      <c r="K3" s="142" t="s">
        <v>9</v>
      </c>
      <c r="L3" s="145" t="s">
        <v>11</v>
      </c>
    </row>
    <row r="4" spans="1:12">
      <c r="A4" s="247">
        <v>1987</v>
      </c>
      <c r="B4" s="165">
        <v>6570</v>
      </c>
      <c r="C4" s="165">
        <v>2394</v>
      </c>
      <c r="D4" s="165">
        <v>13777</v>
      </c>
      <c r="E4" s="165">
        <v>10529</v>
      </c>
      <c r="F4" s="165">
        <v>20409</v>
      </c>
      <c r="G4" s="165">
        <v>82457</v>
      </c>
      <c r="H4" s="165">
        <v>14014</v>
      </c>
      <c r="I4" s="165">
        <v>12126</v>
      </c>
      <c r="J4" s="165">
        <v>35008</v>
      </c>
      <c r="K4" s="165">
        <v>45920</v>
      </c>
      <c r="L4" s="315">
        <v>247659</v>
      </c>
    </row>
    <row r="5" spans="1:12">
      <c r="A5" s="247">
        <v>1988</v>
      </c>
      <c r="B5" s="165">
        <v>7885</v>
      </c>
      <c r="C5" s="165">
        <v>2757</v>
      </c>
      <c r="D5" s="165">
        <v>15231</v>
      </c>
      <c r="E5" s="165">
        <v>11021</v>
      </c>
      <c r="F5" s="165">
        <v>22063</v>
      </c>
      <c r="G5" s="165">
        <v>73773</v>
      </c>
      <c r="H5" s="165">
        <v>12503</v>
      </c>
      <c r="I5" s="165">
        <v>10553</v>
      </c>
      <c r="J5" s="165">
        <v>42302</v>
      </c>
      <c r="K5" s="165">
        <v>52042</v>
      </c>
      <c r="L5" s="158">
        <v>254787</v>
      </c>
    </row>
    <row r="6" spans="1:12">
      <c r="A6" s="247">
        <v>1989</v>
      </c>
      <c r="B6" s="165">
        <v>7747</v>
      </c>
      <c r="C6" s="165">
        <v>2664</v>
      </c>
      <c r="D6" s="165">
        <v>16368</v>
      </c>
      <c r="E6" s="165">
        <v>12038</v>
      </c>
      <c r="F6" s="165">
        <v>23057</v>
      </c>
      <c r="G6" s="165">
        <v>71499</v>
      </c>
      <c r="H6" s="165">
        <v>12948</v>
      </c>
      <c r="I6" s="165">
        <v>11652</v>
      </c>
      <c r="J6" s="165">
        <v>48549</v>
      </c>
      <c r="K6" s="165">
        <v>60493</v>
      </c>
      <c r="L6" s="158">
        <v>271686</v>
      </c>
    </row>
    <row r="7" spans="1:12">
      <c r="A7" s="247">
        <v>1990</v>
      </c>
      <c r="B7" s="165">
        <v>7980</v>
      </c>
      <c r="C7" s="165">
        <v>2231</v>
      </c>
      <c r="D7" s="165">
        <v>15133</v>
      </c>
      <c r="E7" s="165">
        <v>11509</v>
      </c>
      <c r="F7" s="165">
        <v>21434</v>
      </c>
      <c r="G7" s="165">
        <v>61185</v>
      </c>
      <c r="H7" s="165">
        <v>13173</v>
      </c>
      <c r="I7" s="165">
        <v>12462</v>
      </c>
      <c r="J7" s="165">
        <v>52599</v>
      </c>
      <c r="K7" s="165">
        <v>61696</v>
      </c>
      <c r="L7" s="158">
        <v>263896</v>
      </c>
    </row>
    <row r="8" spans="1:12">
      <c r="A8" s="247">
        <v>1991</v>
      </c>
      <c r="B8" s="165">
        <v>7698</v>
      </c>
      <c r="C8" s="165">
        <v>2269</v>
      </c>
      <c r="D8" s="165">
        <v>14765</v>
      </c>
      <c r="E8" s="165">
        <v>10127</v>
      </c>
      <c r="F8" s="165">
        <v>19145</v>
      </c>
      <c r="G8" s="165">
        <v>55776</v>
      </c>
      <c r="H8" s="165">
        <v>12357</v>
      </c>
      <c r="I8" s="165">
        <v>13149</v>
      </c>
      <c r="J8" s="165">
        <v>47265</v>
      </c>
      <c r="K8" s="165">
        <v>56779</v>
      </c>
      <c r="L8" s="158">
        <v>244012</v>
      </c>
    </row>
    <row r="9" spans="1:12">
      <c r="A9" s="247">
        <v>1992</v>
      </c>
      <c r="B9" s="165">
        <v>6260</v>
      </c>
      <c r="C9" s="165">
        <v>2179</v>
      </c>
      <c r="D9" s="165">
        <v>13986</v>
      </c>
      <c r="E9" s="165">
        <v>9302</v>
      </c>
      <c r="F9" s="165">
        <v>19609</v>
      </c>
      <c r="G9" s="165">
        <v>52204</v>
      </c>
      <c r="H9" s="165">
        <v>12104</v>
      </c>
      <c r="I9" s="165">
        <v>13018</v>
      </c>
      <c r="J9" s="165">
        <v>43501</v>
      </c>
      <c r="K9" s="165">
        <v>59495</v>
      </c>
      <c r="L9" s="158">
        <v>236351</v>
      </c>
    </row>
    <row r="10" spans="1:12">
      <c r="A10" s="247">
        <v>1993</v>
      </c>
      <c r="B10" s="165">
        <v>5340</v>
      </c>
      <c r="C10" s="165">
        <v>1912</v>
      </c>
      <c r="D10" s="165">
        <v>12117</v>
      </c>
      <c r="E10" s="165">
        <v>8600</v>
      </c>
      <c r="F10" s="165">
        <v>19148</v>
      </c>
      <c r="G10" s="165">
        <v>48043</v>
      </c>
      <c r="H10" s="165">
        <v>11216</v>
      </c>
      <c r="I10" s="165">
        <v>12312</v>
      </c>
      <c r="J10" s="165">
        <v>38371</v>
      </c>
      <c r="K10" s="165">
        <v>57514</v>
      </c>
      <c r="L10" s="158">
        <v>218552</v>
      </c>
    </row>
    <row r="11" spans="1:12">
      <c r="A11" s="247">
        <v>1994</v>
      </c>
      <c r="B11" s="165">
        <v>4930</v>
      </c>
      <c r="C11" s="165">
        <v>2117</v>
      </c>
      <c r="D11" s="165">
        <v>11902</v>
      </c>
      <c r="E11" s="165">
        <v>8417</v>
      </c>
      <c r="F11" s="165">
        <v>17856</v>
      </c>
      <c r="G11" s="165">
        <v>51198</v>
      </c>
      <c r="H11" s="165">
        <v>11863</v>
      </c>
      <c r="I11" s="165">
        <v>12846</v>
      </c>
      <c r="J11" s="165">
        <v>39640</v>
      </c>
      <c r="K11" s="165">
        <v>57418</v>
      </c>
      <c r="L11" s="158">
        <v>222445</v>
      </c>
    </row>
    <row r="12" spans="1:12">
      <c r="A12" s="247">
        <v>1995</v>
      </c>
      <c r="B12" s="165">
        <v>5429</v>
      </c>
      <c r="C12" s="165">
        <v>2007</v>
      </c>
      <c r="D12" s="165">
        <v>12091</v>
      </c>
      <c r="E12" s="165">
        <v>8782</v>
      </c>
      <c r="F12" s="165">
        <v>18078</v>
      </c>
      <c r="G12" s="165">
        <v>53311</v>
      </c>
      <c r="H12" s="165">
        <v>12020</v>
      </c>
      <c r="I12" s="165">
        <v>12931</v>
      </c>
      <c r="J12" s="165">
        <v>41869</v>
      </c>
      <c r="K12" s="165">
        <v>51774</v>
      </c>
      <c r="L12" s="158">
        <v>222644</v>
      </c>
    </row>
    <row r="13" spans="1:12">
      <c r="A13" s="247">
        <v>1996</v>
      </c>
      <c r="B13" s="165">
        <v>5118</v>
      </c>
      <c r="C13" s="165">
        <v>2139</v>
      </c>
      <c r="D13" s="165">
        <v>12551</v>
      </c>
      <c r="E13" s="165">
        <v>8653</v>
      </c>
      <c r="F13" s="165">
        <v>16310</v>
      </c>
      <c r="G13" s="165">
        <v>52158</v>
      </c>
      <c r="H13" s="165">
        <v>11145</v>
      </c>
      <c r="I13" s="165">
        <v>12847</v>
      </c>
      <c r="J13" s="165">
        <v>47827</v>
      </c>
      <c r="K13" s="165">
        <v>48473</v>
      </c>
      <c r="L13" s="158">
        <v>221217</v>
      </c>
    </row>
    <row r="14" spans="1:12">
      <c r="A14" s="247">
        <v>1997</v>
      </c>
      <c r="B14" s="165">
        <v>5439</v>
      </c>
      <c r="C14" s="165">
        <v>1990</v>
      </c>
      <c r="D14" s="165">
        <v>12451</v>
      </c>
      <c r="E14" s="165">
        <v>8961</v>
      </c>
      <c r="F14" s="165">
        <v>15977</v>
      </c>
      <c r="G14" s="165">
        <v>55614</v>
      </c>
      <c r="H14" s="165">
        <v>10269</v>
      </c>
      <c r="I14" s="165">
        <v>12868</v>
      </c>
      <c r="J14" s="165">
        <v>58362</v>
      </c>
      <c r="K14" s="165">
        <v>41983</v>
      </c>
      <c r="L14" s="158">
        <v>227758</v>
      </c>
    </row>
    <row r="15" spans="1:12">
      <c r="A15" s="247">
        <v>1998</v>
      </c>
      <c r="B15" s="165">
        <v>5814</v>
      </c>
      <c r="C15" s="165">
        <v>2084</v>
      </c>
      <c r="D15" s="165">
        <v>12094</v>
      </c>
      <c r="E15" s="165">
        <v>7688</v>
      </c>
      <c r="F15" s="165">
        <v>15982</v>
      </c>
      <c r="G15" s="165">
        <v>58090</v>
      </c>
      <c r="H15" s="165">
        <v>12052</v>
      </c>
      <c r="I15" s="165">
        <v>14617</v>
      </c>
      <c r="J15" s="165">
        <v>66630</v>
      </c>
      <c r="K15" s="165">
        <v>36488</v>
      </c>
      <c r="L15" s="158">
        <v>235354</v>
      </c>
    </row>
    <row r="16" spans="1:12">
      <c r="A16" s="247">
        <v>1999</v>
      </c>
      <c r="B16" s="165">
        <v>6776</v>
      </c>
      <c r="C16" s="165">
        <v>2070</v>
      </c>
      <c r="D16" s="165">
        <v>12821</v>
      </c>
      <c r="E16" s="165">
        <v>8791</v>
      </c>
      <c r="F16" s="165">
        <v>15926</v>
      </c>
      <c r="G16" s="165">
        <v>59045</v>
      </c>
      <c r="H16" s="165">
        <v>11090</v>
      </c>
      <c r="I16" s="165">
        <v>10952</v>
      </c>
      <c r="J16" s="165">
        <v>54021</v>
      </c>
      <c r="K16" s="165">
        <v>34392</v>
      </c>
      <c r="L16" s="158">
        <v>219529</v>
      </c>
    </row>
    <row r="17" spans="1:12">
      <c r="A17" s="247">
        <v>2000</v>
      </c>
      <c r="B17" s="165">
        <v>6489</v>
      </c>
      <c r="C17" s="165">
        <v>2110</v>
      </c>
      <c r="D17" s="165">
        <v>13289</v>
      </c>
      <c r="E17" s="165">
        <v>9045</v>
      </c>
      <c r="F17" s="165">
        <v>17626</v>
      </c>
      <c r="G17" s="165">
        <v>64781</v>
      </c>
      <c r="H17" s="165">
        <v>10919</v>
      </c>
      <c r="I17" s="165">
        <v>11505</v>
      </c>
      <c r="J17" s="165">
        <v>57253</v>
      </c>
      <c r="K17" s="165">
        <v>34929</v>
      </c>
      <c r="L17" s="158">
        <v>231639</v>
      </c>
    </row>
    <row r="18" spans="1:12">
      <c r="A18" s="247">
        <v>2001</v>
      </c>
      <c r="B18" s="165">
        <v>6228</v>
      </c>
      <c r="C18" s="165">
        <v>2062</v>
      </c>
      <c r="D18" s="165">
        <v>12265</v>
      </c>
      <c r="E18" s="165">
        <v>8553</v>
      </c>
      <c r="F18" s="165">
        <v>17636</v>
      </c>
      <c r="G18" s="165">
        <v>56406</v>
      </c>
      <c r="H18" s="165">
        <v>10473</v>
      </c>
      <c r="I18" s="165">
        <v>10611</v>
      </c>
      <c r="J18" s="165">
        <v>55432</v>
      </c>
      <c r="K18" s="165">
        <v>35776</v>
      </c>
      <c r="L18" s="158">
        <v>218946</v>
      </c>
    </row>
    <row r="19" spans="1:12">
      <c r="A19" s="247">
        <v>2002</v>
      </c>
      <c r="B19" s="165">
        <v>7340</v>
      </c>
      <c r="C19" s="165">
        <v>2220</v>
      </c>
      <c r="D19" s="165">
        <v>13237</v>
      </c>
      <c r="E19" s="165">
        <v>9677</v>
      </c>
      <c r="F19" s="165">
        <v>20117</v>
      </c>
      <c r="G19" s="165">
        <v>56566</v>
      </c>
      <c r="H19" s="165">
        <v>11054</v>
      </c>
      <c r="I19" s="165">
        <v>11911</v>
      </c>
      <c r="J19" s="165">
        <v>57065</v>
      </c>
      <c r="K19" s="165">
        <v>38941</v>
      </c>
      <c r="L19" s="158">
        <v>232293</v>
      </c>
    </row>
    <row r="20" spans="1:12">
      <c r="A20" s="247">
        <v>2003</v>
      </c>
      <c r="B20" s="165">
        <v>7407</v>
      </c>
      <c r="C20" s="165">
        <v>2223</v>
      </c>
      <c r="D20" s="165">
        <v>13625</v>
      </c>
      <c r="E20" s="165">
        <v>8817</v>
      </c>
      <c r="F20" s="165">
        <v>19417</v>
      </c>
      <c r="G20" s="165">
        <v>48273</v>
      </c>
      <c r="H20" s="165">
        <v>10864</v>
      </c>
      <c r="I20" s="165">
        <v>11923</v>
      </c>
      <c r="J20" s="165">
        <v>49592</v>
      </c>
      <c r="K20" s="165">
        <v>39432</v>
      </c>
      <c r="L20" s="158">
        <v>215655</v>
      </c>
    </row>
    <row r="21" spans="1:12">
      <c r="A21" s="247">
        <v>2004</v>
      </c>
      <c r="B21" s="165">
        <v>6823</v>
      </c>
      <c r="C21" s="165">
        <v>1892</v>
      </c>
      <c r="D21" s="165">
        <v>12520</v>
      </c>
      <c r="E21" s="165">
        <v>9027</v>
      </c>
      <c r="F21" s="165">
        <v>19257</v>
      </c>
      <c r="G21" s="165">
        <v>47500</v>
      </c>
      <c r="H21" s="165">
        <v>10976</v>
      </c>
      <c r="I21" s="165">
        <v>11642</v>
      </c>
      <c r="J21" s="165">
        <v>57279</v>
      </c>
      <c r="K21" s="165">
        <v>41919</v>
      </c>
      <c r="L21" s="158">
        <v>222444</v>
      </c>
    </row>
    <row r="22" spans="1:12">
      <c r="A22" s="247">
        <v>2005</v>
      </c>
      <c r="B22" s="165">
        <v>6774</v>
      </c>
      <c r="C22" s="165">
        <v>2198</v>
      </c>
      <c r="D22" s="165">
        <v>12583</v>
      </c>
      <c r="E22" s="165">
        <v>8973</v>
      </c>
      <c r="F22" s="165">
        <v>18094</v>
      </c>
      <c r="G22" s="165">
        <v>49289</v>
      </c>
      <c r="H22" s="165">
        <v>9607</v>
      </c>
      <c r="I22" s="165">
        <v>11394</v>
      </c>
      <c r="J22" s="165">
        <v>75120</v>
      </c>
      <c r="K22" s="165">
        <v>44553</v>
      </c>
      <c r="L22" s="158">
        <v>242261</v>
      </c>
    </row>
    <row r="23" spans="1:12">
      <c r="A23" s="247">
        <v>2006</v>
      </c>
      <c r="B23" s="165">
        <v>7254</v>
      </c>
      <c r="C23" s="165">
        <v>2184</v>
      </c>
      <c r="D23" s="165">
        <v>13228</v>
      </c>
      <c r="E23" s="165">
        <v>8496</v>
      </c>
      <c r="F23" s="165">
        <v>17007</v>
      </c>
      <c r="G23" s="165">
        <v>49228</v>
      </c>
      <c r="H23" s="165">
        <v>10443</v>
      </c>
      <c r="I23" s="165">
        <v>13251</v>
      </c>
      <c r="J23" s="165">
        <v>84460</v>
      </c>
      <c r="K23" s="165">
        <v>48189</v>
      </c>
      <c r="L23" s="158">
        <v>257419</v>
      </c>
    </row>
    <row r="24" spans="1:12">
      <c r="A24" s="161">
        <v>2007</v>
      </c>
      <c r="B24" s="165">
        <v>7267</v>
      </c>
      <c r="C24" s="165">
        <v>2092</v>
      </c>
      <c r="D24" s="165">
        <v>11925</v>
      </c>
      <c r="E24" s="165">
        <v>9822</v>
      </c>
      <c r="F24" s="165">
        <v>15466</v>
      </c>
      <c r="G24" s="165">
        <v>49012</v>
      </c>
      <c r="H24" s="165">
        <v>10208</v>
      </c>
      <c r="I24" s="165">
        <v>16756</v>
      </c>
      <c r="J24" s="165">
        <v>68567</v>
      </c>
      <c r="K24" s="165">
        <v>46265</v>
      </c>
      <c r="L24" s="158">
        <v>241139</v>
      </c>
    </row>
    <row r="25" spans="1:12">
      <c r="A25" s="161">
        <v>2008</v>
      </c>
      <c r="B25" s="165">
        <v>7963</v>
      </c>
      <c r="C25" s="165">
        <v>2290</v>
      </c>
      <c r="D25" s="165">
        <v>13304</v>
      </c>
      <c r="E25" s="165">
        <v>9255</v>
      </c>
      <c r="F25" s="165">
        <v>17055</v>
      </c>
      <c r="G25" s="165">
        <v>49370</v>
      </c>
      <c r="H25" s="165">
        <v>10052</v>
      </c>
      <c r="I25" s="165">
        <v>15180</v>
      </c>
      <c r="J25" s="165">
        <v>67060</v>
      </c>
      <c r="K25" s="165">
        <v>43881</v>
      </c>
      <c r="L25" s="158">
        <v>238839</v>
      </c>
    </row>
    <row r="26" spans="1:12">
      <c r="A26" s="161">
        <v>2009</v>
      </c>
      <c r="B26" s="165">
        <v>8172</v>
      </c>
      <c r="C26" s="165">
        <v>2092</v>
      </c>
      <c r="D26" s="165">
        <v>12164</v>
      </c>
      <c r="E26" s="165">
        <v>8918</v>
      </c>
      <c r="F26" s="165">
        <v>16877</v>
      </c>
      <c r="G26" s="165">
        <v>47032</v>
      </c>
      <c r="H26" s="165">
        <v>9192</v>
      </c>
      <c r="I26" s="165">
        <v>13809</v>
      </c>
      <c r="J26" s="165">
        <v>52799</v>
      </c>
      <c r="K26" s="165">
        <v>39560</v>
      </c>
      <c r="L26" s="158">
        <v>213858</v>
      </c>
    </row>
    <row r="27" spans="1:12">
      <c r="A27" s="161">
        <v>2010</v>
      </c>
      <c r="B27" s="165">
        <v>6715</v>
      </c>
      <c r="C27" s="165">
        <v>2205</v>
      </c>
      <c r="D27" s="165">
        <v>12830</v>
      </c>
      <c r="E27" s="165">
        <v>8876</v>
      </c>
      <c r="F27" s="165">
        <v>17233</v>
      </c>
      <c r="G27" s="165">
        <v>50709</v>
      </c>
      <c r="H27" s="165">
        <v>9907</v>
      </c>
      <c r="I27" s="165">
        <v>14076</v>
      </c>
      <c r="J27" s="165">
        <v>51502</v>
      </c>
      <c r="K27" s="165">
        <v>41188</v>
      </c>
      <c r="L27" s="158">
        <v>218764</v>
      </c>
    </row>
    <row r="28" spans="1:12">
      <c r="A28" s="161">
        <v>2011</v>
      </c>
      <c r="B28" s="165">
        <v>6445</v>
      </c>
      <c r="C28" s="165">
        <v>2163</v>
      </c>
      <c r="D28" s="165">
        <v>11711</v>
      </c>
      <c r="E28" s="165">
        <v>8587</v>
      </c>
      <c r="F28" s="165">
        <v>17021</v>
      </c>
      <c r="G28" s="165">
        <v>49391</v>
      </c>
      <c r="H28" s="165">
        <v>9140</v>
      </c>
      <c r="I28" s="165">
        <v>14424</v>
      </c>
      <c r="J28" s="165">
        <v>58824</v>
      </c>
      <c r="K28" s="165">
        <v>39390</v>
      </c>
      <c r="L28" s="158">
        <v>220738</v>
      </c>
    </row>
    <row r="29" spans="1:12">
      <c r="A29" s="161">
        <v>2012</v>
      </c>
      <c r="B29" s="165">
        <v>6436</v>
      </c>
      <c r="C29" s="165">
        <v>1845</v>
      </c>
      <c r="D29" s="165">
        <v>11282</v>
      </c>
      <c r="E29" s="165">
        <v>7137</v>
      </c>
      <c r="F29" s="165">
        <v>14875</v>
      </c>
      <c r="G29" s="165">
        <v>45710</v>
      </c>
      <c r="H29" s="165">
        <v>8903</v>
      </c>
      <c r="I29" s="165">
        <v>15251</v>
      </c>
      <c r="J29" s="165">
        <v>70108</v>
      </c>
      <c r="K29" s="165">
        <v>36197</v>
      </c>
      <c r="L29" s="158">
        <v>220987</v>
      </c>
    </row>
    <row r="30" spans="1:12">
      <c r="A30" s="162">
        <v>2013</v>
      </c>
      <c r="B30" s="165">
        <v>5942</v>
      </c>
      <c r="C30" s="165">
        <v>2153</v>
      </c>
      <c r="D30" s="165">
        <v>10937</v>
      </c>
      <c r="E30" s="165">
        <v>7996</v>
      </c>
      <c r="F30" s="165">
        <v>16122</v>
      </c>
      <c r="G30" s="165">
        <v>51792</v>
      </c>
      <c r="H30" s="165">
        <v>9322</v>
      </c>
      <c r="I30" s="165">
        <v>15014</v>
      </c>
      <c r="J30" s="165">
        <v>75481</v>
      </c>
      <c r="K30" s="165">
        <v>37409</v>
      </c>
      <c r="L30" s="158">
        <v>235285</v>
      </c>
    </row>
    <row r="31" spans="1:12">
      <c r="A31" s="766">
        <v>2014</v>
      </c>
      <c r="B31" s="767">
        <f>'5E'!B32*'5A'!B31</f>
        <v>5898.2912983751175</v>
      </c>
      <c r="C31" s="767">
        <f>'5E'!C32*'5A'!C31</f>
        <v>1750.0318511968514</v>
      </c>
      <c r="D31" s="767">
        <f>'5E'!D32*'5A'!D31</f>
        <v>12181.68581164255</v>
      </c>
      <c r="E31" s="767">
        <f>'5E'!E32*'5A'!E31</f>
        <v>8255.0745468605473</v>
      </c>
      <c r="F31" s="767">
        <f>'5E'!F32*'5A'!F31</f>
        <v>17039.037109149835</v>
      </c>
      <c r="G31" s="767">
        <f>'5E'!G32*'5A'!G31</f>
        <v>51500.786570621844</v>
      </c>
      <c r="H31" s="767">
        <f>'5E'!H32*'5A'!H31</f>
        <v>9013.8178177878417</v>
      </c>
      <c r="I31" s="767">
        <f>'5E'!I32*'5A'!I31</f>
        <v>16621.66191257738</v>
      </c>
      <c r="J31" s="767">
        <f>'5E'!J32*'5A'!J31</f>
        <v>76292.73986234561</v>
      </c>
      <c r="K31" s="767">
        <f>'5E'!K32*'5A'!K31</f>
        <v>43454.50216107897</v>
      </c>
      <c r="L31" s="768">
        <f>'5E'!L32*'5A'!L31</f>
        <v>246185.82476188807</v>
      </c>
    </row>
    <row r="32" spans="1:12">
      <c r="A32" s="604" t="s">
        <v>407</v>
      </c>
      <c r="B32" s="730"/>
      <c r="C32" s="730"/>
      <c r="D32" s="730"/>
      <c r="E32" s="730"/>
      <c r="F32" s="730"/>
      <c r="G32" s="730"/>
      <c r="H32" s="730"/>
      <c r="I32" s="730"/>
      <c r="J32" s="730"/>
      <c r="K32" s="730"/>
      <c r="L32" s="730"/>
    </row>
    <row r="33" spans="1:23">
      <c r="A33" s="604" t="s">
        <v>398</v>
      </c>
    </row>
    <row r="35" spans="1:23">
      <c r="A35" t="s">
        <v>399</v>
      </c>
    </row>
    <row r="36" spans="1:23">
      <c r="A36" s="701" t="s">
        <v>400</v>
      </c>
      <c r="B36" s="701" t="s">
        <v>401</v>
      </c>
      <c r="C36" s="701"/>
      <c r="D36" s="701"/>
      <c r="E36" s="701"/>
      <c r="F36" s="701"/>
      <c r="G36" s="701"/>
      <c r="H36" s="701"/>
      <c r="I36" s="701"/>
      <c r="J36" s="701"/>
      <c r="K36" s="701"/>
      <c r="L36" s="701"/>
      <c r="M36" s="701"/>
      <c r="N36" s="701"/>
      <c r="O36" s="701"/>
      <c r="P36" s="701"/>
      <c r="Q36" s="701"/>
      <c r="R36" s="701"/>
      <c r="S36" s="701"/>
      <c r="T36" s="701"/>
      <c r="U36" s="701"/>
      <c r="V36" s="701"/>
      <c r="W36" s="701"/>
    </row>
    <row r="37" spans="1:23">
      <c r="A37" s="701"/>
      <c r="B37" s="701" t="s">
        <v>11</v>
      </c>
      <c r="C37" s="701"/>
      <c r="D37" s="701" t="s">
        <v>196</v>
      </c>
      <c r="E37" s="701"/>
      <c r="F37" s="701" t="s">
        <v>197</v>
      </c>
      <c r="G37" s="701"/>
      <c r="H37" s="701" t="s">
        <v>198</v>
      </c>
      <c r="I37" s="701"/>
      <c r="J37" s="701" t="s">
        <v>199</v>
      </c>
      <c r="K37" s="701"/>
      <c r="L37" s="701" t="s">
        <v>200</v>
      </c>
      <c r="M37" s="701"/>
      <c r="N37" s="701" t="s">
        <v>201</v>
      </c>
      <c r="O37" s="701"/>
      <c r="P37" s="701" t="s">
        <v>202</v>
      </c>
      <c r="Q37" s="701"/>
      <c r="R37" s="701" t="s">
        <v>203</v>
      </c>
      <c r="S37" s="701"/>
      <c r="T37" s="701" t="s">
        <v>204</v>
      </c>
      <c r="U37" s="701"/>
      <c r="V37" s="701" t="s">
        <v>205</v>
      </c>
      <c r="W37" s="701"/>
    </row>
    <row r="38" spans="1:23">
      <c r="A38" s="701"/>
      <c r="B38" s="701" t="s">
        <v>402</v>
      </c>
      <c r="C38" s="701" t="s">
        <v>292</v>
      </c>
      <c r="D38" s="701" t="s">
        <v>402</v>
      </c>
      <c r="E38" s="701" t="s">
        <v>292</v>
      </c>
      <c r="F38" s="701" t="s">
        <v>402</v>
      </c>
      <c r="G38" s="701" t="s">
        <v>292</v>
      </c>
      <c r="H38" s="701" t="s">
        <v>402</v>
      </c>
      <c r="I38" s="701" t="s">
        <v>292</v>
      </c>
      <c r="J38" s="701" t="s">
        <v>402</v>
      </c>
      <c r="K38" s="701" t="s">
        <v>292</v>
      </c>
      <c r="L38" s="701" t="s">
        <v>402</v>
      </c>
      <c r="M38" s="701" t="s">
        <v>292</v>
      </c>
      <c r="N38" s="701" t="s">
        <v>402</v>
      </c>
      <c r="O38" s="701" t="s">
        <v>292</v>
      </c>
      <c r="P38" s="701" t="s">
        <v>402</v>
      </c>
      <c r="Q38" s="701" t="s">
        <v>292</v>
      </c>
      <c r="R38" s="701" t="s">
        <v>402</v>
      </c>
      <c r="S38" s="701" t="s">
        <v>292</v>
      </c>
      <c r="T38" s="701" t="s">
        <v>402</v>
      </c>
      <c r="U38" s="701" t="s">
        <v>292</v>
      </c>
      <c r="V38" s="701" t="s">
        <v>402</v>
      </c>
      <c r="W38" s="701" t="s">
        <v>292</v>
      </c>
    </row>
    <row r="39" spans="1:23">
      <c r="A39" s="701" t="s">
        <v>206</v>
      </c>
      <c r="B39" s="701">
        <v>240468</v>
      </c>
      <c r="C39" s="701">
        <v>9781</v>
      </c>
      <c r="D39" s="701">
        <v>6841</v>
      </c>
      <c r="E39" s="701">
        <v>44</v>
      </c>
      <c r="F39" s="701">
        <v>2372</v>
      </c>
      <c r="G39" s="701">
        <v>62</v>
      </c>
      <c r="H39" s="701">
        <v>13610</v>
      </c>
      <c r="I39" s="701">
        <v>325</v>
      </c>
      <c r="J39" s="701">
        <v>9806</v>
      </c>
      <c r="K39" s="701">
        <v>262</v>
      </c>
      <c r="L39" s="701">
        <v>20328</v>
      </c>
      <c r="M39" s="701">
        <v>699</v>
      </c>
      <c r="N39" s="701">
        <v>78055</v>
      </c>
      <c r="O39" s="701">
        <v>2495</v>
      </c>
      <c r="P39" s="701">
        <v>12673</v>
      </c>
      <c r="Q39" s="701">
        <v>403</v>
      </c>
      <c r="R39" s="701">
        <v>10372</v>
      </c>
      <c r="S39" s="701">
        <v>388</v>
      </c>
      <c r="T39" s="701">
        <v>35083</v>
      </c>
      <c r="U39" s="701">
        <v>1579</v>
      </c>
      <c r="V39" s="701">
        <v>46707</v>
      </c>
      <c r="W39" s="701">
        <v>3470</v>
      </c>
    </row>
    <row r="40" spans="1:23">
      <c r="A40" s="701" t="s">
        <v>207</v>
      </c>
      <c r="B40" s="701">
        <v>251375</v>
      </c>
      <c r="C40" s="701">
        <v>9905</v>
      </c>
      <c r="D40" s="701">
        <v>7852</v>
      </c>
      <c r="E40" s="701">
        <v>55</v>
      </c>
      <c r="F40" s="701">
        <v>2583</v>
      </c>
      <c r="G40" s="701">
        <v>44</v>
      </c>
      <c r="H40" s="701">
        <v>15171</v>
      </c>
      <c r="I40" s="701">
        <v>347</v>
      </c>
      <c r="J40" s="701">
        <v>10917</v>
      </c>
      <c r="K40" s="701">
        <v>203</v>
      </c>
      <c r="L40" s="701">
        <v>22041</v>
      </c>
      <c r="M40" s="701">
        <v>685</v>
      </c>
      <c r="N40" s="701">
        <v>70060</v>
      </c>
      <c r="O40" s="701">
        <v>2301</v>
      </c>
      <c r="P40" s="701">
        <v>11804</v>
      </c>
      <c r="Q40" s="701">
        <v>439</v>
      </c>
      <c r="R40" s="701">
        <v>10132</v>
      </c>
      <c r="S40" s="701">
        <v>399</v>
      </c>
      <c r="T40" s="701">
        <v>43605</v>
      </c>
      <c r="U40" s="701">
        <v>1963</v>
      </c>
      <c r="V40" s="701">
        <v>52485</v>
      </c>
      <c r="W40" s="701">
        <v>3424</v>
      </c>
    </row>
    <row r="41" spans="1:23">
      <c r="A41" s="701" t="s">
        <v>208</v>
      </c>
      <c r="B41" s="701">
        <v>271248</v>
      </c>
      <c r="C41" s="701">
        <v>11127</v>
      </c>
      <c r="D41" s="701">
        <v>7821</v>
      </c>
      <c r="E41" s="701">
        <v>77</v>
      </c>
      <c r="F41" s="701">
        <v>2530</v>
      </c>
      <c r="G41" s="701">
        <v>52</v>
      </c>
      <c r="H41" s="701">
        <v>16179</v>
      </c>
      <c r="I41" s="701">
        <v>404</v>
      </c>
      <c r="J41" s="701">
        <v>11595</v>
      </c>
      <c r="K41" s="701">
        <v>256</v>
      </c>
      <c r="L41" s="701">
        <v>23598</v>
      </c>
      <c r="M41" s="701">
        <v>693</v>
      </c>
      <c r="N41" s="701">
        <v>67240</v>
      </c>
      <c r="O41" s="701">
        <v>2631</v>
      </c>
      <c r="P41" s="701">
        <v>12662</v>
      </c>
      <c r="Q41" s="701">
        <v>483</v>
      </c>
      <c r="R41" s="701">
        <v>11177</v>
      </c>
      <c r="S41" s="701">
        <v>525</v>
      </c>
      <c r="T41" s="701">
        <v>50543</v>
      </c>
      <c r="U41" s="701">
        <v>2358</v>
      </c>
      <c r="V41" s="701">
        <v>63076</v>
      </c>
      <c r="W41" s="701">
        <v>3623</v>
      </c>
    </row>
    <row r="42" spans="1:23">
      <c r="A42" s="701" t="s">
        <v>209</v>
      </c>
      <c r="B42" s="701">
        <v>241437</v>
      </c>
      <c r="C42" s="701">
        <v>9969</v>
      </c>
      <c r="D42" s="701">
        <v>8076</v>
      </c>
      <c r="E42" s="701">
        <v>74</v>
      </c>
      <c r="F42" s="701">
        <v>2160</v>
      </c>
      <c r="G42" s="701">
        <v>61</v>
      </c>
      <c r="H42" s="701">
        <v>14307</v>
      </c>
      <c r="I42" s="701">
        <v>353</v>
      </c>
      <c r="J42" s="701">
        <v>10580</v>
      </c>
      <c r="K42" s="701">
        <v>308</v>
      </c>
      <c r="L42" s="701">
        <v>20026</v>
      </c>
      <c r="M42" s="701">
        <v>593</v>
      </c>
      <c r="N42" s="701">
        <v>56164</v>
      </c>
      <c r="O42" s="701">
        <v>2757</v>
      </c>
      <c r="P42" s="701">
        <v>11993</v>
      </c>
      <c r="Q42" s="701">
        <v>465</v>
      </c>
      <c r="R42" s="701">
        <v>11501</v>
      </c>
      <c r="S42" s="701">
        <v>512</v>
      </c>
      <c r="T42" s="701">
        <v>46827</v>
      </c>
      <c r="U42" s="701">
        <v>1951</v>
      </c>
      <c r="V42" s="701">
        <v>55343</v>
      </c>
      <c r="W42" s="701">
        <v>2850</v>
      </c>
    </row>
    <row r="43" spans="1:23">
      <c r="A43" s="701" t="s">
        <v>210</v>
      </c>
      <c r="B43" s="701">
        <v>231992</v>
      </c>
      <c r="C43" s="701">
        <v>9498</v>
      </c>
      <c r="D43" s="701">
        <v>6952</v>
      </c>
      <c r="E43" s="701">
        <v>83</v>
      </c>
      <c r="F43" s="701">
        <v>2079</v>
      </c>
      <c r="G43" s="701">
        <v>64</v>
      </c>
      <c r="H43" s="701">
        <v>13734</v>
      </c>
      <c r="I43" s="701">
        <v>275</v>
      </c>
      <c r="J43" s="701">
        <v>9394</v>
      </c>
      <c r="K43" s="701">
        <v>216</v>
      </c>
      <c r="L43" s="701">
        <v>19177</v>
      </c>
      <c r="M43" s="701">
        <v>606</v>
      </c>
      <c r="N43" s="701">
        <v>52046</v>
      </c>
      <c r="O43" s="701">
        <v>2670</v>
      </c>
      <c r="P43" s="701">
        <v>11209</v>
      </c>
      <c r="Q43" s="701">
        <v>452</v>
      </c>
      <c r="R43" s="701">
        <v>12332</v>
      </c>
      <c r="S43" s="701">
        <v>473</v>
      </c>
      <c r="T43" s="701">
        <v>42523</v>
      </c>
      <c r="U43" s="701">
        <v>1949</v>
      </c>
      <c r="V43" s="701">
        <v>57650</v>
      </c>
      <c r="W43" s="701">
        <v>2641</v>
      </c>
    </row>
    <row r="44" spans="1:23">
      <c r="A44" s="701" t="s">
        <v>211</v>
      </c>
      <c r="B44" s="701">
        <v>222285</v>
      </c>
      <c r="C44" s="701">
        <v>9333</v>
      </c>
      <c r="D44" s="701">
        <v>5753</v>
      </c>
      <c r="E44" s="701">
        <v>74</v>
      </c>
      <c r="F44" s="701">
        <v>1977</v>
      </c>
      <c r="G44" s="701">
        <v>62</v>
      </c>
      <c r="H44" s="701">
        <v>13250</v>
      </c>
      <c r="I44" s="701">
        <v>344</v>
      </c>
      <c r="J44" s="701">
        <v>8641</v>
      </c>
      <c r="K44" s="701">
        <v>188</v>
      </c>
      <c r="L44" s="701">
        <v>19324</v>
      </c>
      <c r="M44" s="701">
        <v>631</v>
      </c>
      <c r="N44" s="701">
        <v>48317</v>
      </c>
      <c r="O44" s="701">
        <v>2430</v>
      </c>
      <c r="P44" s="701">
        <v>11310</v>
      </c>
      <c r="Q44" s="701">
        <v>375</v>
      </c>
      <c r="R44" s="701">
        <v>11797</v>
      </c>
      <c r="S44" s="701">
        <v>417</v>
      </c>
      <c r="T44" s="701">
        <v>38564</v>
      </c>
      <c r="U44" s="701">
        <v>2115</v>
      </c>
      <c r="V44" s="701">
        <v>58715</v>
      </c>
      <c r="W44" s="701">
        <v>2614</v>
      </c>
    </row>
    <row r="45" spans="1:23">
      <c r="A45" s="701" t="s">
        <v>212</v>
      </c>
      <c r="B45" s="701">
        <v>215537</v>
      </c>
      <c r="C45" s="701">
        <v>9239</v>
      </c>
      <c r="D45" s="701">
        <v>4956</v>
      </c>
      <c r="E45" s="701">
        <v>72</v>
      </c>
      <c r="F45" s="701">
        <v>1982</v>
      </c>
      <c r="G45" s="701">
        <v>61</v>
      </c>
      <c r="H45" s="701">
        <v>11633</v>
      </c>
      <c r="I45" s="701">
        <v>272</v>
      </c>
      <c r="J45" s="701">
        <v>7955</v>
      </c>
      <c r="K45" s="701">
        <v>217</v>
      </c>
      <c r="L45" s="701">
        <v>18588</v>
      </c>
      <c r="M45" s="701">
        <v>583</v>
      </c>
      <c r="N45" s="701">
        <v>47806</v>
      </c>
      <c r="O45" s="701">
        <v>2300</v>
      </c>
      <c r="P45" s="701">
        <v>10812</v>
      </c>
      <c r="Q45" s="701">
        <v>436</v>
      </c>
      <c r="R45" s="701">
        <v>11572</v>
      </c>
      <c r="S45" s="701">
        <v>415</v>
      </c>
      <c r="T45" s="701">
        <v>37854</v>
      </c>
      <c r="U45" s="701">
        <v>2149</v>
      </c>
      <c r="V45" s="701">
        <v>58031</v>
      </c>
      <c r="W45" s="701">
        <v>2672</v>
      </c>
    </row>
    <row r="46" spans="1:23">
      <c r="A46" s="701" t="s">
        <v>213</v>
      </c>
      <c r="B46" s="701">
        <v>212431</v>
      </c>
      <c r="C46" s="701">
        <v>8709</v>
      </c>
      <c r="D46" s="701">
        <v>4773</v>
      </c>
      <c r="E46" s="701">
        <v>45</v>
      </c>
      <c r="F46" s="701">
        <v>1888</v>
      </c>
      <c r="G46" s="701">
        <v>47</v>
      </c>
      <c r="H46" s="701">
        <v>11524</v>
      </c>
      <c r="I46" s="701">
        <v>286</v>
      </c>
      <c r="J46" s="701">
        <v>8013</v>
      </c>
      <c r="K46" s="701">
        <v>224</v>
      </c>
      <c r="L46" s="701">
        <v>17629</v>
      </c>
      <c r="M46" s="701">
        <v>585</v>
      </c>
      <c r="N46" s="701">
        <v>49547</v>
      </c>
      <c r="O46" s="701">
        <v>2320</v>
      </c>
      <c r="P46" s="701">
        <v>11418</v>
      </c>
      <c r="Q46" s="701">
        <v>367</v>
      </c>
      <c r="R46" s="701">
        <v>11673</v>
      </c>
      <c r="S46" s="701">
        <v>411</v>
      </c>
      <c r="T46" s="701">
        <v>37792</v>
      </c>
      <c r="U46" s="701">
        <v>1763</v>
      </c>
      <c r="V46" s="701">
        <v>53712</v>
      </c>
      <c r="W46" s="701">
        <v>2560</v>
      </c>
    </row>
    <row r="47" spans="1:23">
      <c r="A47" s="701" t="s">
        <v>214</v>
      </c>
      <c r="B47" s="701">
        <v>217604</v>
      </c>
      <c r="C47" s="701">
        <v>9457</v>
      </c>
      <c r="D47" s="701">
        <v>5266</v>
      </c>
      <c r="E47" s="701">
        <v>93</v>
      </c>
      <c r="F47" s="701">
        <v>2256</v>
      </c>
      <c r="G47" s="701">
        <v>43</v>
      </c>
      <c r="H47" s="701">
        <v>12398</v>
      </c>
      <c r="I47" s="701">
        <v>336</v>
      </c>
      <c r="J47" s="701">
        <v>8727</v>
      </c>
      <c r="K47" s="701">
        <v>281</v>
      </c>
      <c r="L47" s="701">
        <v>17238</v>
      </c>
      <c r="M47" s="701">
        <v>509</v>
      </c>
      <c r="N47" s="701">
        <v>51545</v>
      </c>
      <c r="O47" s="701">
        <v>2689</v>
      </c>
      <c r="P47" s="701">
        <v>10732</v>
      </c>
      <c r="Q47" s="701">
        <v>385</v>
      </c>
      <c r="R47" s="701">
        <v>12156</v>
      </c>
      <c r="S47" s="701">
        <v>441</v>
      </c>
      <c r="T47" s="701">
        <v>42059</v>
      </c>
      <c r="U47" s="701">
        <v>2043</v>
      </c>
      <c r="V47" s="701">
        <v>50512</v>
      </c>
      <c r="W47" s="701">
        <v>2590</v>
      </c>
    </row>
    <row r="48" spans="1:23">
      <c r="A48" s="701" t="s">
        <v>215</v>
      </c>
      <c r="B48" s="701">
        <v>215576</v>
      </c>
      <c r="C48" s="701">
        <v>11962</v>
      </c>
      <c r="D48" s="701">
        <v>5162</v>
      </c>
      <c r="E48" s="701">
        <v>140</v>
      </c>
      <c r="F48" s="701">
        <v>2013</v>
      </c>
      <c r="G48" s="701">
        <v>109</v>
      </c>
      <c r="H48" s="701">
        <v>11865</v>
      </c>
      <c r="I48" s="701">
        <v>572</v>
      </c>
      <c r="J48" s="701">
        <v>8138</v>
      </c>
      <c r="K48" s="701">
        <v>398</v>
      </c>
      <c r="L48" s="701">
        <v>15290</v>
      </c>
      <c r="M48" s="701">
        <v>715</v>
      </c>
      <c r="N48" s="701">
        <v>51473</v>
      </c>
      <c r="O48" s="701">
        <v>3162</v>
      </c>
      <c r="P48" s="701">
        <v>9804</v>
      </c>
      <c r="Q48" s="701">
        <v>551</v>
      </c>
      <c r="R48" s="701">
        <v>11528</v>
      </c>
      <c r="S48" s="701">
        <v>549</v>
      </c>
      <c r="T48" s="701">
        <v>51929</v>
      </c>
      <c r="U48" s="701">
        <v>2521</v>
      </c>
      <c r="V48" s="701">
        <v>44411</v>
      </c>
      <c r="W48" s="701">
        <v>3184</v>
      </c>
    </row>
    <row r="49" spans="1:23">
      <c r="A49" s="701" t="s">
        <v>216</v>
      </c>
      <c r="B49" s="701">
        <v>230604</v>
      </c>
      <c r="C49" s="701">
        <v>12168</v>
      </c>
      <c r="D49" s="701">
        <v>5524</v>
      </c>
      <c r="E49" s="701">
        <v>173</v>
      </c>
      <c r="F49" s="701">
        <v>1905</v>
      </c>
      <c r="G49" s="701">
        <v>122</v>
      </c>
      <c r="H49" s="701">
        <v>12383</v>
      </c>
      <c r="I49" s="701">
        <v>569</v>
      </c>
      <c r="J49" s="701">
        <v>8012</v>
      </c>
      <c r="K49" s="701">
        <v>377</v>
      </c>
      <c r="L49" s="701">
        <v>15501</v>
      </c>
      <c r="M49" s="701">
        <v>788</v>
      </c>
      <c r="N49" s="701">
        <v>55937</v>
      </c>
      <c r="O49" s="701">
        <v>3334</v>
      </c>
      <c r="P49" s="701">
        <v>10603</v>
      </c>
      <c r="Q49" s="701">
        <v>593</v>
      </c>
      <c r="R49" s="701">
        <v>12878</v>
      </c>
      <c r="S49" s="701">
        <v>620</v>
      </c>
      <c r="T49" s="701">
        <v>65032</v>
      </c>
      <c r="U49" s="701">
        <v>2680</v>
      </c>
      <c r="V49" s="701">
        <v>39093</v>
      </c>
      <c r="W49" s="701">
        <v>2843</v>
      </c>
    </row>
    <row r="50" spans="1:23">
      <c r="A50" s="701" t="s">
        <v>217</v>
      </c>
      <c r="B50" s="701">
        <v>208520</v>
      </c>
      <c r="C50" s="701">
        <v>11247</v>
      </c>
      <c r="D50" s="701">
        <v>6004</v>
      </c>
      <c r="E50" s="701">
        <v>180</v>
      </c>
      <c r="F50" s="701">
        <v>1955</v>
      </c>
      <c r="G50" s="701">
        <v>105</v>
      </c>
      <c r="H50" s="701">
        <v>11874</v>
      </c>
      <c r="I50" s="701">
        <v>515</v>
      </c>
      <c r="J50" s="701">
        <v>7695</v>
      </c>
      <c r="K50" s="701">
        <v>412</v>
      </c>
      <c r="L50" s="701">
        <v>14890</v>
      </c>
      <c r="M50" s="701">
        <v>799</v>
      </c>
      <c r="N50" s="701">
        <v>54981</v>
      </c>
      <c r="O50" s="701">
        <v>3107</v>
      </c>
      <c r="P50" s="701">
        <v>10053</v>
      </c>
      <c r="Q50" s="701">
        <v>546</v>
      </c>
      <c r="R50" s="701">
        <v>10714</v>
      </c>
      <c r="S50" s="701">
        <v>580</v>
      </c>
      <c r="T50" s="701">
        <v>54263</v>
      </c>
      <c r="U50" s="701">
        <v>2551</v>
      </c>
      <c r="V50" s="701">
        <v>32615</v>
      </c>
      <c r="W50" s="701">
        <v>2401</v>
      </c>
    </row>
    <row r="51" spans="1:23">
      <c r="A51" s="701" t="s">
        <v>218</v>
      </c>
      <c r="B51" s="701">
        <v>215236</v>
      </c>
      <c r="C51" s="701">
        <v>11940</v>
      </c>
      <c r="D51" s="701">
        <v>6387</v>
      </c>
      <c r="E51" s="701">
        <v>168</v>
      </c>
      <c r="F51" s="701">
        <v>2022</v>
      </c>
      <c r="G51" s="701">
        <v>143</v>
      </c>
      <c r="H51" s="701">
        <v>12384</v>
      </c>
      <c r="I51" s="701">
        <v>591</v>
      </c>
      <c r="J51" s="701">
        <v>8317</v>
      </c>
      <c r="K51" s="701">
        <v>436</v>
      </c>
      <c r="L51" s="701">
        <v>16142</v>
      </c>
      <c r="M51" s="701">
        <v>851</v>
      </c>
      <c r="N51" s="701">
        <v>59784</v>
      </c>
      <c r="O51" s="701">
        <v>3239</v>
      </c>
      <c r="P51" s="701">
        <v>10036</v>
      </c>
      <c r="Q51" s="701">
        <v>576</v>
      </c>
      <c r="R51" s="701">
        <v>10235</v>
      </c>
      <c r="S51" s="701">
        <v>572</v>
      </c>
      <c r="T51" s="701">
        <v>53660</v>
      </c>
      <c r="U51" s="701">
        <v>2852</v>
      </c>
      <c r="V51" s="701">
        <v>32796</v>
      </c>
      <c r="W51" s="701">
        <v>2457</v>
      </c>
    </row>
    <row r="52" spans="1:23">
      <c r="A52" s="701" t="s">
        <v>219</v>
      </c>
      <c r="B52" s="701">
        <v>203959</v>
      </c>
      <c r="C52" s="701">
        <v>11400</v>
      </c>
      <c r="D52" s="701">
        <v>5728</v>
      </c>
      <c r="E52" s="701">
        <v>162</v>
      </c>
      <c r="F52" s="701">
        <v>1896</v>
      </c>
      <c r="G52" s="701">
        <v>146</v>
      </c>
      <c r="H52" s="701">
        <v>11725</v>
      </c>
      <c r="I52" s="701">
        <v>511</v>
      </c>
      <c r="J52" s="701">
        <v>7811</v>
      </c>
      <c r="K52" s="701">
        <v>366</v>
      </c>
      <c r="L52" s="701">
        <v>16547</v>
      </c>
      <c r="M52" s="701">
        <v>869</v>
      </c>
      <c r="N52" s="701">
        <v>56752</v>
      </c>
      <c r="O52" s="701">
        <v>3060</v>
      </c>
      <c r="P52" s="701">
        <v>9048</v>
      </c>
      <c r="Q52" s="701">
        <v>538</v>
      </c>
      <c r="R52" s="701">
        <v>9081</v>
      </c>
      <c r="S52" s="701">
        <v>596</v>
      </c>
      <c r="T52" s="701">
        <v>48870</v>
      </c>
      <c r="U52" s="701">
        <v>2549</v>
      </c>
      <c r="V52" s="701">
        <v>33063</v>
      </c>
      <c r="W52" s="701">
        <v>2547</v>
      </c>
    </row>
    <row r="53" spans="1:23">
      <c r="A53" s="701" t="s">
        <v>220</v>
      </c>
      <c r="B53" s="701">
        <v>223866</v>
      </c>
      <c r="C53" s="701">
        <v>13675</v>
      </c>
      <c r="D53" s="701">
        <v>6854</v>
      </c>
      <c r="E53" s="701">
        <v>247</v>
      </c>
      <c r="F53" s="701">
        <v>2029</v>
      </c>
      <c r="G53" s="701">
        <v>148</v>
      </c>
      <c r="H53" s="701">
        <v>12889</v>
      </c>
      <c r="I53" s="701">
        <v>641</v>
      </c>
      <c r="J53" s="701">
        <v>8972</v>
      </c>
      <c r="K53" s="701">
        <v>427</v>
      </c>
      <c r="L53" s="701">
        <v>19300</v>
      </c>
      <c r="M53" s="701">
        <v>1084</v>
      </c>
      <c r="N53" s="701">
        <v>53856</v>
      </c>
      <c r="O53" s="701">
        <v>3418</v>
      </c>
      <c r="P53" s="701">
        <v>10155</v>
      </c>
      <c r="Q53" s="701">
        <v>632</v>
      </c>
      <c r="R53" s="701">
        <v>10523</v>
      </c>
      <c r="S53" s="701">
        <v>676</v>
      </c>
      <c r="T53" s="701">
        <v>58892</v>
      </c>
      <c r="U53" s="701">
        <v>3078</v>
      </c>
      <c r="V53" s="701">
        <v>36339</v>
      </c>
      <c r="W53" s="701">
        <v>3262</v>
      </c>
    </row>
    <row r="54" spans="1:23">
      <c r="A54" s="701" t="s">
        <v>221</v>
      </c>
      <c r="B54" s="701">
        <v>211623</v>
      </c>
      <c r="C54" s="701">
        <v>13066</v>
      </c>
      <c r="D54" s="701">
        <v>7207</v>
      </c>
      <c r="E54" s="701">
        <v>230</v>
      </c>
      <c r="F54" s="701">
        <v>2039</v>
      </c>
      <c r="G54" s="701">
        <v>129</v>
      </c>
      <c r="H54" s="701">
        <v>13083</v>
      </c>
      <c r="I54" s="701">
        <v>637</v>
      </c>
      <c r="J54" s="701">
        <v>8628</v>
      </c>
      <c r="K54" s="701">
        <v>455</v>
      </c>
      <c r="L54" s="701">
        <v>19132</v>
      </c>
      <c r="M54" s="701">
        <v>1082</v>
      </c>
      <c r="N54" s="701">
        <v>49548</v>
      </c>
      <c r="O54" s="701">
        <v>3184</v>
      </c>
      <c r="P54" s="701">
        <v>10000</v>
      </c>
      <c r="Q54" s="701">
        <v>624</v>
      </c>
      <c r="R54" s="701">
        <v>11091</v>
      </c>
      <c r="S54" s="701">
        <v>642</v>
      </c>
      <c r="T54" s="701">
        <v>49946</v>
      </c>
      <c r="U54" s="701">
        <v>2700</v>
      </c>
      <c r="V54" s="701">
        <v>36933</v>
      </c>
      <c r="W54" s="701">
        <v>3320</v>
      </c>
    </row>
    <row r="55" spans="1:23">
      <c r="A55" s="701" t="s">
        <v>222</v>
      </c>
      <c r="B55" s="701">
        <v>201872</v>
      </c>
      <c r="C55" s="701">
        <v>13046</v>
      </c>
      <c r="D55" s="701">
        <v>6523</v>
      </c>
      <c r="E55" s="701">
        <v>252</v>
      </c>
      <c r="F55" s="701">
        <v>1961</v>
      </c>
      <c r="G55" s="701">
        <v>156</v>
      </c>
      <c r="H55" s="701">
        <v>11828</v>
      </c>
      <c r="I55" s="701">
        <v>622</v>
      </c>
      <c r="J55" s="701">
        <v>8235</v>
      </c>
      <c r="K55" s="701">
        <v>437</v>
      </c>
      <c r="L55" s="701">
        <v>18769</v>
      </c>
      <c r="M55" s="701">
        <v>1034</v>
      </c>
      <c r="N55" s="701">
        <v>44131</v>
      </c>
      <c r="O55" s="701">
        <v>2988</v>
      </c>
      <c r="P55" s="701">
        <v>9773</v>
      </c>
      <c r="Q55" s="701">
        <v>636</v>
      </c>
      <c r="R55" s="701">
        <v>10672</v>
      </c>
      <c r="S55" s="701">
        <v>662</v>
      </c>
      <c r="T55" s="701">
        <v>47285</v>
      </c>
      <c r="U55" s="701">
        <v>2617</v>
      </c>
      <c r="V55" s="701">
        <v>38947</v>
      </c>
      <c r="W55" s="701">
        <v>3570</v>
      </c>
    </row>
    <row r="56" spans="1:23">
      <c r="A56" s="701" t="s">
        <v>223</v>
      </c>
      <c r="B56" s="701">
        <v>221930</v>
      </c>
      <c r="C56" s="701">
        <v>13925</v>
      </c>
      <c r="D56" s="701">
        <v>6448</v>
      </c>
      <c r="E56" s="701">
        <v>249</v>
      </c>
      <c r="F56" s="701">
        <v>1979</v>
      </c>
      <c r="G56" s="701">
        <v>121</v>
      </c>
      <c r="H56" s="701">
        <v>11930</v>
      </c>
      <c r="I56" s="701">
        <v>663</v>
      </c>
      <c r="J56" s="701">
        <v>8224</v>
      </c>
      <c r="K56" s="701">
        <v>450</v>
      </c>
      <c r="L56" s="701">
        <v>17925</v>
      </c>
      <c r="M56" s="701">
        <v>1113</v>
      </c>
      <c r="N56" s="701">
        <v>46169</v>
      </c>
      <c r="O56" s="701">
        <v>3071</v>
      </c>
      <c r="P56" s="701">
        <v>9078</v>
      </c>
      <c r="Q56" s="701">
        <v>618</v>
      </c>
      <c r="R56" s="701">
        <v>9827</v>
      </c>
      <c r="S56" s="701">
        <v>632</v>
      </c>
      <c r="T56" s="701">
        <v>64063</v>
      </c>
      <c r="U56" s="701">
        <v>3256</v>
      </c>
      <c r="V56" s="701">
        <v>42584</v>
      </c>
      <c r="W56" s="701">
        <v>3662</v>
      </c>
    </row>
    <row r="57" spans="1:23">
      <c r="A57" s="701" t="s">
        <v>224</v>
      </c>
      <c r="B57" s="701">
        <v>224619</v>
      </c>
      <c r="C57" s="701">
        <v>13677</v>
      </c>
      <c r="D57" s="701">
        <v>6568</v>
      </c>
      <c r="E57" s="701">
        <v>268</v>
      </c>
      <c r="F57" s="701">
        <v>1914</v>
      </c>
      <c r="G57" s="701">
        <v>142</v>
      </c>
      <c r="H57" s="701">
        <v>11948</v>
      </c>
      <c r="I57" s="701">
        <v>675</v>
      </c>
      <c r="J57" s="701">
        <v>8001</v>
      </c>
      <c r="K57" s="701">
        <v>465</v>
      </c>
      <c r="L57" s="701">
        <v>15940</v>
      </c>
      <c r="M57" s="701">
        <v>955</v>
      </c>
      <c r="N57" s="701">
        <v>43588</v>
      </c>
      <c r="O57" s="701">
        <v>3102</v>
      </c>
      <c r="P57" s="701">
        <v>8565</v>
      </c>
      <c r="Q57" s="701">
        <v>614</v>
      </c>
      <c r="R57" s="701">
        <v>10140</v>
      </c>
      <c r="S57" s="701">
        <v>704</v>
      </c>
      <c r="T57" s="701">
        <v>72610</v>
      </c>
      <c r="U57" s="701">
        <v>3132</v>
      </c>
      <c r="V57" s="701">
        <v>42006</v>
      </c>
      <c r="W57" s="701">
        <v>3537</v>
      </c>
    </row>
    <row r="58" spans="1:23">
      <c r="A58" s="701" t="s">
        <v>225</v>
      </c>
      <c r="B58" s="701">
        <v>237402</v>
      </c>
      <c r="C58" s="701">
        <v>13961</v>
      </c>
      <c r="D58" s="701">
        <v>6279</v>
      </c>
      <c r="E58" s="701">
        <v>327</v>
      </c>
      <c r="F58" s="701">
        <v>1865</v>
      </c>
      <c r="G58" s="701">
        <v>176</v>
      </c>
      <c r="H58" s="701">
        <v>11524</v>
      </c>
      <c r="I58" s="701">
        <v>683</v>
      </c>
      <c r="J58" s="701">
        <v>8161</v>
      </c>
      <c r="K58" s="701">
        <v>519</v>
      </c>
      <c r="L58" s="701">
        <v>15467</v>
      </c>
      <c r="M58" s="701">
        <v>1060</v>
      </c>
      <c r="N58" s="701">
        <v>44922</v>
      </c>
      <c r="O58" s="701">
        <v>3277</v>
      </c>
      <c r="P58" s="701">
        <v>9125</v>
      </c>
      <c r="Q58" s="701">
        <v>651</v>
      </c>
      <c r="R58" s="701">
        <v>13378</v>
      </c>
      <c r="S58" s="701">
        <v>1036</v>
      </c>
      <c r="T58" s="701">
        <v>77687</v>
      </c>
      <c r="U58" s="701">
        <v>2598</v>
      </c>
      <c r="V58" s="701">
        <v>45463</v>
      </c>
      <c r="W58" s="701">
        <v>3549</v>
      </c>
    </row>
    <row r="59" spans="1:23">
      <c r="A59" s="701" t="s">
        <v>226</v>
      </c>
      <c r="B59" s="701">
        <v>234185</v>
      </c>
      <c r="C59" s="701">
        <v>13594</v>
      </c>
      <c r="D59" s="701">
        <v>7359</v>
      </c>
      <c r="E59" s="701">
        <v>271</v>
      </c>
      <c r="F59" s="701">
        <v>2107</v>
      </c>
      <c r="G59" s="701">
        <v>169</v>
      </c>
      <c r="H59" s="701">
        <v>12387</v>
      </c>
      <c r="I59" s="701">
        <v>739</v>
      </c>
      <c r="J59" s="701">
        <v>8761</v>
      </c>
      <c r="K59" s="701">
        <v>525</v>
      </c>
      <c r="L59" s="701">
        <v>15618</v>
      </c>
      <c r="M59" s="701">
        <v>1070</v>
      </c>
      <c r="N59" s="701">
        <v>47272</v>
      </c>
      <c r="O59" s="701">
        <v>3388</v>
      </c>
      <c r="P59" s="701">
        <v>9390</v>
      </c>
      <c r="Q59" s="701">
        <v>678</v>
      </c>
      <c r="R59" s="701">
        <v>14677</v>
      </c>
      <c r="S59" s="701">
        <v>893</v>
      </c>
      <c r="T59" s="701">
        <v>67892</v>
      </c>
      <c r="U59" s="701">
        <v>2331</v>
      </c>
      <c r="V59" s="701">
        <v>45200</v>
      </c>
      <c r="W59" s="701">
        <v>3434</v>
      </c>
    </row>
    <row r="60" spans="1:23">
      <c r="A60" s="701" t="s">
        <v>227</v>
      </c>
      <c r="B60" s="701">
        <v>217396</v>
      </c>
      <c r="C60" s="701">
        <v>13103</v>
      </c>
      <c r="D60" s="701">
        <v>7830</v>
      </c>
      <c r="E60" s="701">
        <v>319</v>
      </c>
      <c r="F60" s="701">
        <v>1899</v>
      </c>
      <c r="G60" s="701">
        <v>144</v>
      </c>
      <c r="H60" s="701">
        <v>11988</v>
      </c>
      <c r="I60" s="701">
        <v>759</v>
      </c>
      <c r="J60" s="701">
        <v>8560</v>
      </c>
      <c r="K60" s="701">
        <v>541</v>
      </c>
      <c r="L60" s="701">
        <v>15955</v>
      </c>
      <c r="M60" s="701">
        <v>1076</v>
      </c>
      <c r="N60" s="701">
        <v>44157</v>
      </c>
      <c r="O60" s="701">
        <v>3337</v>
      </c>
      <c r="P60" s="701">
        <v>8842</v>
      </c>
      <c r="Q60" s="701">
        <v>568</v>
      </c>
      <c r="R60" s="701">
        <v>13448</v>
      </c>
      <c r="S60" s="701">
        <v>747</v>
      </c>
      <c r="T60" s="701">
        <v>61039</v>
      </c>
      <c r="U60" s="701">
        <v>2394</v>
      </c>
      <c r="V60" s="701">
        <v>40277</v>
      </c>
      <c r="W60" s="701">
        <v>3123</v>
      </c>
    </row>
    <row r="61" spans="1:23">
      <c r="A61" s="701" t="s">
        <v>228</v>
      </c>
      <c r="B61" s="701">
        <v>201967</v>
      </c>
      <c r="C61" s="701">
        <v>13569</v>
      </c>
      <c r="D61" s="701">
        <v>6954</v>
      </c>
      <c r="E61" s="701">
        <v>356</v>
      </c>
      <c r="F61" s="701">
        <v>2054</v>
      </c>
      <c r="G61" s="701">
        <v>202</v>
      </c>
      <c r="H61" s="701">
        <v>11981</v>
      </c>
      <c r="I61" s="701">
        <v>714</v>
      </c>
      <c r="J61" s="701">
        <v>8325</v>
      </c>
      <c r="K61" s="701">
        <v>574</v>
      </c>
      <c r="L61" s="701">
        <v>16760</v>
      </c>
      <c r="M61" s="701">
        <v>1076</v>
      </c>
      <c r="N61" s="701">
        <v>46072</v>
      </c>
      <c r="O61" s="701">
        <v>3488</v>
      </c>
      <c r="P61" s="701">
        <v>8745</v>
      </c>
      <c r="Q61" s="701">
        <v>637</v>
      </c>
      <c r="R61" s="701">
        <v>12761</v>
      </c>
      <c r="S61" s="701">
        <v>704</v>
      </c>
      <c r="T61" s="701">
        <v>46109</v>
      </c>
      <c r="U61" s="701">
        <v>2346</v>
      </c>
      <c r="V61" s="701">
        <v>38722</v>
      </c>
      <c r="W61" s="701">
        <v>3407</v>
      </c>
    </row>
    <row r="62" spans="1:23">
      <c r="A62" s="701" t="s">
        <v>229</v>
      </c>
      <c r="B62" s="701">
        <v>200091</v>
      </c>
      <c r="C62" s="701">
        <v>13540</v>
      </c>
      <c r="D62" s="701">
        <v>5948</v>
      </c>
      <c r="E62" s="701">
        <v>326</v>
      </c>
      <c r="F62" s="701">
        <v>1852</v>
      </c>
      <c r="G62" s="701">
        <v>191</v>
      </c>
      <c r="H62" s="701">
        <v>11431</v>
      </c>
      <c r="I62" s="701">
        <v>813</v>
      </c>
      <c r="J62" s="701">
        <v>7688</v>
      </c>
      <c r="K62" s="701">
        <v>539</v>
      </c>
      <c r="L62" s="701">
        <v>15718</v>
      </c>
      <c r="M62" s="701">
        <v>1058</v>
      </c>
      <c r="N62" s="701">
        <v>45126</v>
      </c>
      <c r="O62" s="701">
        <v>3394</v>
      </c>
      <c r="P62" s="701">
        <v>8199</v>
      </c>
      <c r="Q62" s="701">
        <v>597</v>
      </c>
      <c r="R62" s="701">
        <v>12497</v>
      </c>
      <c r="S62" s="701">
        <v>646</v>
      </c>
      <c r="T62" s="701">
        <v>50711</v>
      </c>
      <c r="U62" s="701">
        <v>2629</v>
      </c>
      <c r="V62" s="701">
        <v>37375</v>
      </c>
      <c r="W62" s="701">
        <v>3267</v>
      </c>
    </row>
    <row r="63" spans="1:23">
      <c r="A63" s="701" t="s">
        <v>230</v>
      </c>
      <c r="B63" s="701">
        <v>217322</v>
      </c>
      <c r="C63" s="701">
        <v>14692</v>
      </c>
      <c r="D63" s="701">
        <v>6191</v>
      </c>
      <c r="E63" s="701">
        <v>400</v>
      </c>
      <c r="F63" s="701">
        <v>1980</v>
      </c>
      <c r="G63" s="701">
        <v>179</v>
      </c>
      <c r="H63" s="701">
        <v>11218</v>
      </c>
      <c r="I63" s="701">
        <v>835</v>
      </c>
      <c r="J63" s="701">
        <v>7465</v>
      </c>
      <c r="K63" s="701">
        <v>561</v>
      </c>
      <c r="L63" s="701">
        <v>16027</v>
      </c>
      <c r="M63" s="701">
        <v>1052</v>
      </c>
      <c r="N63" s="701">
        <v>46709</v>
      </c>
      <c r="O63" s="701">
        <v>3587</v>
      </c>
      <c r="P63" s="701">
        <v>8402</v>
      </c>
      <c r="Q63" s="701">
        <v>669</v>
      </c>
      <c r="R63" s="701">
        <v>14593</v>
      </c>
      <c r="S63" s="701">
        <v>769</v>
      </c>
      <c r="T63" s="701">
        <v>63631</v>
      </c>
      <c r="U63" s="701">
        <v>2995</v>
      </c>
      <c r="V63" s="701">
        <v>37706</v>
      </c>
      <c r="W63" s="701">
        <v>3545</v>
      </c>
    </row>
    <row r="64" spans="1:23">
      <c r="A64" s="701" t="s">
        <v>231</v>
      </c>
      <c r="B64" s="701">
        <v>203344</v>
      </c>
      <c r="C64" s="701">
        <v>14186</v>
      </c>
      <c r="D64" s="701">
        <v>5538</v>
      </c>
      <c r="E64" s="701">
        <v>354</v>
      </c>
      <c r="F64" s="701">
        <v>1671</v>
      </c>
      <c r="G64" s="701">
        <v>187</v>
      </c>
      <c r="H64" s="701">
        <v>9975</v>
      </c>
      <c r="I64" s="701">
        <v>778</v>
      </c>
      <c r="J64" s="701">
        <v>6351</v>
      </c>
      <c r="K64" s="701">
        <v>615</v>
      </c>
      <c r="L64" s="701">
        <v>13400</v>
      </c>
      <c r="M64" s="701">
        <v>1012</v>
      </c>
      <c r="N64" s="701">
        <v>41962</v>
      </c>
      <c r="O64" s="701">
        <v>3541</v>
      </c>
      <c r="P64" s="701">
        <v>7369</v>
      </c>
      <c r="Q64" s="701">
        <v>583</v>
      </c>
      <c r="R64" s="701">
        <v>12919</v>
      </c>
      <c r="S64" s="701">
        <v>610</v>
      </c>
      <c r="T64" s="701">
        <v>67581</v>
      </c>
      <c r="U64" s="701">
        <v>2895</v>
      </c>
      <c r="V64" s="701">
        <v>33652</v>
      </c>
      <c r="W64" s="701">
        <v>3519</v>
      </c>
    </row>
    <row r="65" spans="1:23">
      <c r="A65" s="701" t="s">
        <v>379</v>
      </c>
      <c r="B65" s="701">
        <v>248858</v>
      </c>
      <c r="C65" s="701">
        <v>16956</v>
      </c>
      <c r="D65" s="701">
        <v>5932</v>
      </c>
      <c r="E65" s="701">
        <v>347</v>
      </c>
      <c r="F65" s="701">
        <v>1948</v>
      </c>
      <c r="G65" s="701">
        <v>180</v>
      </c>
      <c r="H65" s="701">
        <v>12128</v>
      </c>
      <c r="I65" s="701">
        <v>924</v>
      </c>
      <c r="J65" s="701">
        <v>8049</v>
      </c>
      <c r="K65" s="701">
        <v>750</v>
      </c>
      <c r="L65" s="701">
        <v>17649</v>
      </c>
      <c r="M65" s="701">
        <v>1279</v>
      </c>
      <c r="N65" s="701">
        <v>52119</v>
      </c>
      <c r="O65" s="701">
        <v>4377</v>
      </c>
      <c r="P65" s="701">
        <v>9616</v>
      </c>
      <c r="Q65" s="701">
        <v>728</v>
      </c>
      <c r="R65" s="701">
        <v>16584</v>
      </c>
      <c r="S65" s="701">
        <v>763</v>
      </c>
      <c r="T65" s="701">
        <v>81163</v>
      </c>
      <c r="U65" s="701">
        <v>3391</v>
      </c>
      <c r="V65" s="701">
        <v>39677</v>
      </c>
      <c r="W65" s="701">
        <v>4160</v>
      </c>
    </row>
    <row r="67" spans="1:23">
      <c r="A67" s="702"/>
      <c r="B67" s="703" t="s">
        <v>299</v>
      </c>
      <c r="C67" s="704" t="s">
        <v>298</v>
      </c>
      <c r="D67" s="704" t="s">
        <v>2</v>
      </c>
      <c r="E67" s="704" t="s">
        <v>3</v>
      </c>
      <c r="F67" s="704" t="s">
        <v>293</v>
      </c>
      <c r="G67" s="704" t="s">
        <v>294</v>
      </c>
      <c r="H67" s="704" t="s">
        <v>295</v>
      </c>
      <c r="I67" s="704" t="s">
        <v>296</v>
      </c>
      <c r="J67" s="704" t="s">
        <v>297</v>
      </c>
      <c r="K67" s="704" t="s">
        <v>9</v>
      </c>
      <c r="L67" s="705" t="s">
        <v>11</v>
      </c>
    </row>
    <row r="68" spans="1:23" ht="15">
      <c r="A68" s="706">
        <v>1987</v>
      </c>
      <c r="B68" s="707">
        <f t="shared" ref="B68:B94" si="0">D39+E39</f>
        <v>6885</v>
      </c>
      <c r="C68" s="708">
        <f t="shared" ref="C68:C94" si="1">F39+G39</f>
        <v>2434</v>
      </c>
      <c r="D68" s="708">
        <f t="shared" ref="D68:D94" si="2">H39+I39</f>
        <v>13935</v>
      </c>
      <c r="E68" s="708">
        <f t="shared" ref="E68:E94" si="3">J39+K39</f>
        <v>10068</v>
      </c>
      <c r="F68" s="708">
        <f t="shared" ref="F68:F94" si="4">L39+M39</f>
        <v>21027</v>
      </c>
      <c r="G68" s="708">
        <f t="shared" ref="G68:G94" si="5">N39+O39</f>
        <v>80550</v>
      </c>
      <c r="H68" s="708">
        <f t="shared" ref="H68:H94" si="6">P39+Q39</f>
        <v>13076</v>
      </c>
      <c r="I68" s="708">
        <f t="shared" ref="I68:I94" si="7">R39+S39</f>
        <v>10760</v>
      </c>
      <c r="J68" s="708">
        <f t="shared" ref="J68:J94" si="8">T39+U39</f>
        <v>36662</v>
      </c>
      <c r="K68" s="708">
        <f t="shared" ref="K68:K94" si="9">V39+W39</f>
        <v>50177</v>
      </c>
      <c r="L68" s="709">
        <f t="shared" ref="L68:L94" si="10">B39+C39</f>
        <v>250249</v>
      </c>
    </row>
    <row r="69" spans="1:23" ht="15">
      <c r="A69" s="706">
        <v>1988</v>
      </c>
      <c r="B69" s="710">
        <f t="shared" si="0"/>
        <v>7907</v>
      </c>
      <c r="C69" s="711">
        <f t="shared" si="1"/>
        <v>2627</v>
      </c>
      <c r="D69" s="711">
        <f t="shared" si="2"/>
        <v>15518</v>
      </c>
      <c r="E69" s="711">
        <f t="shared" si="3"/>
        <v>11120</v>
      </c>
      <c r="F69" s="711">
        <f t="shared" si="4"/>
        <v>22726</v>
      </c>
      <c r="G69" s="711">
        <f t="shared" si="5"/>
        <v>72361</v>
      </c>
      <c r="H69" s="711">
        <f t="shared" si="6"/>
        <v>12243</v>
      </c>
      <c r="I69" s="711">
        <f t="shared" si="7"/>
        <v>10531</v>
      </c>
      <c r="J69" s="711">
        <f t="shared" si="8"/>
        <v>45568</v>
      </c>
      <c r="K69" s="711">
        <f t="shared" si="9"/>
        <v>55909</v>
      </c>
      <c r="L69" s="712">
        <f t="shared" si="10"/>
        <v>261280</v>
      </c>
    </row>
    <row r="70" spans="1:23" ht="15">
      <c r="A70" s="706">
        <v>1989</v>
      </c>
      <c r="B70" s="710">
        <f t="shared" si="0"/>
        <v>7898</v>
      </c>
      <c r="C70" s="711">
        <f t="shared" si="1"/>
        <v>2582</v>
      </c>
      <c r="D70" s="711">
        <f t="shared" si="2"/>
        <v>16583</v>
      </c>
      <c r="E70" s="711">
        <f t="shared" si="3"/>
        <v>11851</v>
      </c>
      <c r="F70" s="711">
        <f t="shared" si="4"/>
        <v>24291</v>
      </c>
      <c r="G70" s="711">
        <f t="shared" si="5"/>
        <v>69871</v>
      </c>
      <c r="H70" s="711">
        <f t="shared" si="6"/>
        <v>13145</v>
      </c>
      <c r="I70" s="711">
        <f t="shared" si="7"/>
        <v>11702</v>
      </c>
      <c r="J70" s="711">
        <f t="shared" si="8"/>
        <v>52901</v>
      </c>
      <c r="K70" s="711">
        <f t="shared" si="9"/>
        <v>66699</v>
      </c>
      <c r="L70" s="712">
        <f t="shared" si="10"/>
        <v>282375</v>
      </c>
    </row>
    <row r="71" spans="1:23" ht="15">
      <c r="A71" s="706">
        <v>1990</v>
      </c>
      <c r="B71" s="710">
        <f t="shared" si="0"/>
        <v>8150</v>
      </c>
      <c r="C71" s="711">
        <f t="shared" si="1"/>
        <v>2221</v>
      </c>
      <c r="D71" s="711">
        <f t="shared" si="2"/>
        <v>14660</v>
      </c>
      <c r="E71" s="711">
        <f t="shared" si="3"/>
        <v>10888</v>
      </c>
      <c r="F71" s="711">
        <f t="shared" si="4"/>
        <v>20619</v>
      </c>
      <c r="G71" s="711">
        <f t="shared" si="5"/>
        <v>58921</v>
      </c>
      <c r="H71" s="711">
        <f t="shared" si="6"/>
        <v>12458</v>
      </c>
      <c r="I71" s="711">
        <f t="shared" si="7"/>
        <v>12013</v>
      </c>
      <c r="J71" s="711">
        <f t="shared" si="8"/>
        <v>48778</v>
      </c>
      <c r="K71" s="711">
        <f t="shared" si="9"/>
        <v>58193</v>
      </c>
      <c r="L71" s="712">
        <f t="shared" si="10"/>
        <v>251406</v>
      </c>
    </row>
    <row r="72" spans="1:23" ht="15">
      <c r="A72" s="706">
        <v>1991</v>
      </c>
      <c r="B72" s="710">
        <f t="shared" si="0"/>
        <v>7035</v>
      </c>
      <c r="C72" s="711">
        <f t="shared" si="1"/>
        <v>2143</v>
      </c>
      <c r="D72" s="711">
        <f t="shared" si="2"/>
        <v>14009</v>
      </c>
      <c r="E72" s="711">
        <f t="shared" si="3"/>
        <v>9610</v>
      </c>
      <c r="F72" s="711">
        <f t="shared" si="4"/>
        <v>19783</v>
      </c>
      <c r="G72" s="711">
        <f t="shared" si="5"/>
        <v>54716</v>
      </c>
      <c r="H72" s="711">
        <f t="shared" si="6"/>
        <v>11661</v>
      </c>
      <c r="I72" s="711">
        <f t="shared" si="7"/>
        <v>12805</v>
      </c>
      <c r="J72" s="711">
        <f t="shared" si="8"/>
        <v>44472</v>
      </c>
      <c r="K72" s="711">
        <f t="shared" si="9"/>
        <v>60291</v>
      </c>
      <c r="L72" s="712">
        <f t="shared" si="10"/>
        <v>241490</v>
      </c>
    </row>
    <row r="73" spans="1:23" ht="15">
      <c r="A73" s="706">
        <v>1992</v>
      </c>
      <c r="B73" s="710">
        <f t="shared" si="0"/>
        <v>5827</v>
      </c>
      <c r="C73" s="711">
        <f t="shared" si="1"/>
        <v>2039</v>
      </c>
      <c r="D73" s="711">
        <f t="shared" si="2"/>
        <v>13594</v>
      </c>
      <c r="E73" s="711">
        <f t="shared" si="3"/>
        <v>8829</v>
      </c>
      <c r="F73" s="711">
        <f t="shared" si="4"/>
        <v>19955</v>
      </c>
      <c r="G73" s="711">
        <f t="shared" si="5"/>
        <v>50747</v>
      </c>
      <c r="H73" s="711">
        <f t="shared" si="6"/>
        <v>11685</v>
      </c>
      <c r="I73" s="711">
        <f t="shared" si="7"/>
        <v>12214</v>
      </c>
      <c r="J73" s="711">
        <f t="shared" si="8"/>
        <v>40679</v>
      </c>
      <c r="K73" s="711">
        <f t="shared" si="9"/>
        <v>61329</v>
      </c>
      <c r="L73" s="712">
        <f t="shared" si="10"/>
        <v>231618</v>
      </c>
    </row>
    <row r="74" spans="1:23" ht="15">
      <c r="A74" s="706">
        <v>1993</v>
      </c>
      <c r="B74" s="710">
        <f t="shared" si="0"/>
        <v>5028</v>
      </c>
      <c r="C74" s="711">
        <f t="shared" si="1"/>
        <v>2043</v>
      </c>
      <c r="D74" s="711">
        <f t="shared" si="2"/>
        <v>11905</v>
      </c>
      <c r="E74" s="711">
        <f t="shared" si="3"/>
        <v>8172</v>
      </c>
      <c r="F74" s="711">
        <f t="shared" si="4"/>
        <v>19171</v>
      </c>
      <c r="G74" s="711">
        <f t="shared" si="5"/>
        <v>50106</v>
      </c>
      <c r="H74" s="711">
        <f t="shared" si="6"/>
        <v>11248</v>
      </c>
      <c r="I74" s="711">
        <f t="shared" si="7"/>
        <v>11987</v>
      </c>
      <c r="J74" s="711">
        <f t="shared" si="8"/>
        <v>40003</v>
      </c>
      <c r="K74" s="711">
        <f t="shared" si="9"/>
        <v>60703</v>
      </c>
      <c r="L74" s="712">
        <f t="shared" si="10"/>
        <v>224776</v>
      </c>
    </row>
    <row r="75" spans="1:23" ht="15">
      <c r="A75" s="706">
        <v>1994</v>
      </c>
      <c r="B75" s="710">
        <f t="shared" si="0"/>
        <v>4818</v>
      </c>
      <c r="C75" s="711">
        <f t="shared" si="1"/>
        <v>1935</v>
      </c>
      <c r="D75" s="711">
        <f t="shared" si="2"/>
        <v>11810</v>
      </c>
      <c r="E75" s="711">
        <f t="shared" si="3"/>
        <v>8237</v>
      </c>
      <c r="F75" s="711">
        <f t="shared" si="4"/>
        <v>18214</v>
      </c>
      <c r="G75" s="711">
        <f t="shared" si="5"/>
        <v>51867</v>
      </c>
      <c r="H75" s="711">
        <f t="shared" si="6"/>
        <v>11785</v>
      </c>
      <c r="I75" s="711">
        <f t="shared" si="7"/>
        <v>12084</v>
      </c>
      <c r="J75" s="711">
        <f t="shared" si="8"/>
        <v>39555</v>
      </c>
      <c r="K75" s="711">
        <f t="shared" si="9"/>
        <v>56272</v>
      </c>
      <c r="L75" s="712">
        <f t="shared" si="10"/>
        <v>221140</v>
      </c>
    </row>
    <row r="76" spans="1:23" ht="15">
      <c r="A76" s="706">
        <v>1995</v>
      </c>
      <c r="B76" s="710">
        <f t="shared" si="0"/>
        <v>5359</v>
      </c>
      <c r="C76" s="711">
        <f t="shared" si="1"/>
        <v>2299</v>
      </c>
      <c r="D76" s="711">
        <f t="shared" si="2"/>
        <v>12734</v>
      </c>
      <c r="E76" s="711">
        <f t="shared" si="3"/>
        <v>9008</v>
      </c>
      <c r="F76" s="711">
        <f t="shared" si="4"/>
        <v>17747</v>
      </c>
      <c r="G76" s="711">
        <f t="shared" si="5"/>
        <v>54234</v>
      </c>
      <c r="H76" s="711">
        <f t="shared" si="6"/>
        <v>11117</v>
      </c>
      <c r="I76" s="711">
        <f t="shared" si="7"/>
        <v>12597</v>
      </c>
      <c r="J76" s="711">
        <f t="shared" si="8"/>
        <v>44102</v>
      </c>
      <c r="K76" s="711">
        <f t="shared" si="9"/>
        <v>53102</v>
      </c>
      <c r="L76" s="712">
        <f t="shared" si="10"/>
        <v>227061</v>
      </c>
    </row>
    <row r="77" spans="1:23" ht="15">
      <c r="A77" s="706">
        <v>1996</v>
      </c>
      <c r="B77" s="710">
        <f t="shared" si="0"/>
        <v>5302</v>
      </c>
      <c r="C77" s="711">
        <f t="shared" si="1"/>
        <v>2122</v>
      </c>
      <c r="D77" s="711">
        <f t="shared" si="2"/>
        <v>12437</v>
      </c>
      <c r="E77" s="711">
        <f t="shared" si="3"/>
        <v>8536</v>
      </c>
      <c r="F77" s="711">
        <f t="shared" si="4"/>
        <v>16005</v>
      </c>
      <c r="G77" s="711">
        <f t="shared" si="5"/>
        <v>54635</v>
      </c>
      <c r="H77" s="711">
        <f t="shared" si="6"/>
        <v>10355</v>
      </c>
      <c r="I77" s="711">
        <f t="shared" si="7"/>
        <v>12077</v>
      </c>
      <c r="J77" s="711">
        <f t="shared" si="8"/>
        <v>54450</v>
      </c>
      <c r="K77" s="711">
        <f t="shared" si="9"/>
        <v>47595</v>
      </c>
      <c r="L77" s="712">
        <f t="shared" si="10"/>
        <v>227538</v>
      </c>
    </row>
    <row r="78" spans="1:23" ht="15">
      <c r="A78" s="706">
        <v>1997</v>
      </c>
      <c r="B78" s="710">
        <f t="shared" si="0"/>
        <v>5697</v>
      </c>
      <c r="C78" s="711">
        <f t="shared" si="1"/>
        <v>2027</v>
      </c>
      <c r="D78" s="711">
        <f t="shared" si="2"/>
        <v>12952</v>
      </c>
      <c r="E78" s="711">
        <f t="shared" si="3"/>
        <v>8389</v>
      </c>
      <c r="F78" s="711">
        <f t="shared" si="4"/>
        <v>16289</v>
      </c>
      <c r="G78" s="711">
        <f t="shared" si="5"/>
        <v>59271</v>
      </c>
      <c r="H78" s="711">
        <f t="shared" si="6"/>
        <v>11196</v>
      </c>
      <c r="I78" s="711">
        <f t="shared" si="7"/>
        <v>13498</v>
      </c>
      <c r="J78" s="711">
        <f t="shared" si="8"/>
        <v>67712</v>
      </c>
      <c r="K78" s="711">
        <f t="shared" si="9"/>
        <v>41936</v>
      </c>
      <c r="L78" s="712">
        <f t="shared" si="10"/>
        <v>242772</v>
      </c>
    </row>
    <row r="79" spans="1:23" ht="15">
      <c r="A79" s="706">
        <v>1998</v>
      </c>
      <c r="B79" s="710">
        <f t="shared" si="0"/>
        <v>6184</v>
      </c>
      <c r="C79" s="711">
        <f t="shared" si="1"/>
        <v>2060</v>
      </c>
      <c r="D79" s="711">
        <f t="shared" si="2"/>
        <v>12389</v>
      </c>
      <c r="E79" s="711">
        <f t="shared" si="3"/>
        <v>8107</v>
      </c>
      <c r="F79" s="711">
        <f t="shared" si="4"/>
        <v>15689</v>
      </c>
      <c r="G79" s="711">
        <f t="shared" si="5"/>
        <v>58088</v>
      </c>
      <c r="H79" s="711">
        <f t="shared" si="6"/>
        <v>10599</v>
      </c>
      <c r="I79" s="711">
        <f t="shared" si="7"/>
        <v>11294</v>
      </c>
      <c r="J79" s="711">
        <f t="shared" si="8"/>
        <v>56814</v>
      </c>
      <c r="K79" s="711">
        <f t="shared" si="9"/>
        <v>35016</v>
      </c>
      <c r="L79" s="712">
        <f t="shared" si="10"/>
        <v>219767</v>
      </c>
    </row>
    <row r="80" spans="1:23" ht="15">
      <c r="A80" s="706">
        <v>1999</v>
      </c>
      <c r="B80" s="710">
        <f t="shared" si="0"/>
        <v>6555</v>
      </c>
      <c r="C80" s="711">
        <f t="shared" si="1"/>
        <v>2165</v>
      </c>
      <c r="D80" s="711">
        <f t="shared" si="2"/>
        <v>12975</v>
      </c>
      <c r="E80" s="711">
        <f t="shared" si="3"/>
        <v>8753</v>
      </c>
      <c r="F80" s="711">
        <f t="shared" si="4"/>
        <v>16993</v>
      </c>
      <c r="G80" s="711">
        <f t="shared" si="5"/>
        <v>63023</v>
      </c>
      <c r="H80" s="711">
        <f t="shared" si="6"/>
        <v>10612</v>
      </c>
      <c r="I80" s="711">
        <f t="shared" si="7"/>
        <v>10807</v>
      </c>
      <c r="J80" s="711">
        <f t="shared" si="8"/>
        <v>56512</v>
      </c>
      <c r="K80" s="711">
        <f t="shared" si="9"/>
        <v>35253</v>
      </c>
      <c r="L80" s="712">
        <f t="shared" si="10"/>
        <v>227176</v>
      </c>
    </row>
    <row r="81" spans="1:12" ht="15">
      <c r="A81" s="706">
        <v>2000</v>
      </c>
      <c r="B81" s="710">
        <f t="shared" si="0"/>
        <v>5890</v>
      </c>
      <c r="C81" s="711">
        <f t="shared" si="1"/>
        <v>2042</v>
      </c>
      <c r="D81" s="711">
        <f t="shared" si="2"/>
        <v>12236</v>
      </c>
      <c r="E81" s="711">
        <f t="shared" si="3"/>
        <v>8177</v>
      </c>
      <c r="F81" s="711">
        <f t="shared" si="4"/>
        <v>17416</v>
      </c>
      <c r="G81" s="711">
        <f t="shared" si="5"/>
        <v>59812</v>
      </c>
      <c r="H81" s="711">
        <f t="shared" si="6"/>
        <v>9586</v>
      </c>
      <c r="I81" s="711">
        <f t="shared" si="7"/>
        <v>9677</v>
      </c>
      <c r="J81" s="711">
        <f t="shared" si="8"/>
        <v>51419</v>
      </c>
      <c r="K81" s="711">
        <f t="shared" si="9"/>
        <v>35610</v>
      </c>
      <c r="L81" s="712">
        <f t="shared" si="10"/>
        <v>215359</v>
      </c>
    </row>
    <row r="82" spans="1:12" ht="15">
      <c r="A82" s="706">
        <v>2001</v>
      </c>
      <c r="B82" s="710">
        <f t="shared" si="0"/>
        <v>7101</v>
      </c>
      <c r="C82" s="711">
        <f t="shared" si="1"/>
        <v>2177</v>
      </c>
      <c r="D82" s="711">
        <f t="shared" si="2"/>
        <v>13530</v>
      </c>
      <c r="E82" s="711">
        <f t="shared" si="3"/>
        <v>9399</v>
      </c>
      <c r="F82" s="711">
        <f t="shared" si="4"/>
        <v>20384</v>
      </c>
      <c r="G82" s="711">
        <f t="shared" si="5"/>
        <v>57274</v>
      </c>
      <c r="H82" s="711">
        <f t="shared" si="6"/>
        <v>10787</v>
      </c>
      <c r="I82" s="711">
        <f t="shared" si="7"/>
        <v>11199</v>
      </c>
      <c r="J82" s="711">
        <f t="shared" si="8"/>
        <v>61970</v>
      </c>
      <c r="K82" s="711">
        <f t="shared" si="9"/>
        <v>39601</v>
      </c>
      <c r="L82" s="712">
        <f t="shared" si="10"/>
        <v>237541</v>
      </c>
    </row>
    <row r="83" spans="1:12" ht="15">
      <c r="A83" s="706">
        <v>2002</v>
      </c>
      <c r="B83" s="710">
        <f t="shared" si="0"/>
        <v>7437</v>
      </c>
      <c r="C83" s="711">
        <f t="shared" si="1"/>
        <v>2168</v>
      </c>
      <c r="D83" s="711">
        <f t="shared" si="2"/>
        <v>13720</v>
      </c>
      <c r="E83" s="711">
        <f t="shared" si="3"/>
        <v>9083</v>
      </c>
      <c r="F83" s="711">
        <f t="shared" si="4"/>
        <v>20214</v>
      </c>
      <c r="G83" s="711">
        <f t="shared" si="5"/>
        <v>52732</v>
      </c>
      <c r="H83" s="711">
        <f t="shared" si="6"/>
        <v>10624</v>
      </c>
      <c r="I83" s="711">
        <f t="shared" si="7"/>
        <v>11733</v>
      </c>
      <c r="J83" s="711">
        <f t="shared" si="8"/>
        <v>52646</v>
      </c>
      <c r="K83" s="711">
        <f t="shared" si="9"/>
        <v>40253</v>
      </c>
      <c r="L83" s="712">
        <f t="shared" si="10"/>
        <v>224689</v>
      </c>
    </row>
    <row r="84" spans="1:12" ht="15">
      <c r="A84" s="706">
        <v>2003</v>
      </c>
      <c r="B84" s="710">
        <f t="shared" si="0"/>
        <v>6775</v>
      </c>
      <c r="C84" s="711">
        <f t="shared" si="1"/>
        <v>2117</v>
      </c>
      <c r="D84" s="711">
        <f t="shared" si="2"/>
        <v>12450</v>
      </c>
      <c r="E84" s="711">
        <f t="shared" si="3"/>
        <v>8672</v>
      </c>
      <c r="F84" s="711">
        <f t="shared" si="4"/>
        <v>19803</v>
      </c>
      <c r="G84" s="711">
        <f t="shared" si="5"/>
        <v>47119</v>
      </c>
      <c r="H84" s="711">
        <f t="shared" si="6"/>
        <v>10409</v>
      </c>
      <c r="I84" s="711">
        <f t="shared" si="7"/>
        <v>11334</v>
      </c>
      <c r="J84" s="711">
        <f t="shared" si="8"/>
        <v>49902</v>
      </c>
      <c r="K84" s="711">
        <f t="shared" si="9"/>
        <v>42517</v>
      </c>
      <c r="L84" s="712">
        <f t="shared" si="10"/>
        <v>214918</v>
      </c>
    </row>
    <row r="85" spans="1:12" ht="15">
      <c r="A85" s="706">
        <v>2004</v>
      </c>
      <c r="B85" s="710">
        <f t="shared" si="0"/>
        <v>6697</v>
      </c>
      <c r="C85" s="711">
        <f t="shared" si="1"/>
        <v>2100</v>
      </c>
      <c r="D85" s="711">
        <f t="shared" si="2"/>
        <v>12593</v>
      </c>
      <c r="E85" s="711">
        <f t="shared" si="3"/>
        <v>8674</v>
      </c>
      <c r="F85" s="711">
        <f t="shared" si="4"/>
        <v>19038</v>
      </c>
      <c r="G85" s="711">
        <f t="shared" si="5"/>
        <v>49240</v>
      </c>
      <c r="H85" s="711">
        <f t="shared" si="6"/>
        <v>9696</v>
      </c>
      <c r="I85" s="711">
        <f t="shared" si="7"/>
        <v>10459</v>
      </c>
      <c r="J85" s="711">
        <f t="shared" si="8"/>
        <v>67319</v>
      </c>
      <c r="K85" s="711">
        <f t="shared" si="9"/>
        <v>46246</v>
      </c>
      <c r="L85" s="712">
        <f t="shared" si="10"/>
        <v>235855</v>
      </c>
    </row>
    <row r="86" spans="1:12" ht="15">
      <c r="A86" s="706">
        <v>2005</v>
      </c>
      <c r="B86" s="710">
        <f t="shared" si="0"/>
        <v>6836</v>
      </c>
      <c r="C86" s="711">
        <f t="shared" si="1"/>
        <v>2056</v>
      </c>
      <c r="D86" s="711">
        <f t="shared" si="2"/>
        <v>12623</v>
      </c>
      <c r="E86" s="711">
        <f t="shared" si="3"/>
        <v>8466</v>
      </c>
      <c r="F86" s="711">
        <f t="shared" si="4"/>
        <v>16895</v>
      </c>
      <c r="G86" s="711">
        <f t="shared" si="5"/>
        <v>46690</v>
      </c>
      <c r="H86" s="711">
        <f t="shared" si="6"/>
        <v>9179</v>
      </c>
      <c r="I86" s="711">
        <f t="shared" si="7"/>
        <v>10844</v>
      </c>
      <c r="J86" s="711">
        <f t="shared" si="8"/>
        <v>75742</v>
      </c>
      <c r="K86" s="711">
        <f t="shared" si="9"/>
        <v>45543</v>
      </c>
      <c r="L86" s="712">
        <f t="shared" si="10"/>
        <v>238296</v>
      </c>
    </row>
    <row r="87" spans="1:12" ht="15">
      <c r="A87" s="706">
        <v>2006</v>
      </c>
      <c r="B87" s="710">
        <f t="shared" si="0"/>
        <v>6606</v>
      </c>
      <c r="C87" s="711">
        <f t="shared" si="1"/>
        <v>2041</v>
      </c>
      <c r="D87" s="711">
        <f t="shared" si="2"/>
        <v>12207</v>
      </c>
      <c r="E87" s="711">
        <f t="shared" si="3"/>
        <v>8680</v>
      </c>
      <c r="F87" s="711">
        <f t="shared" si="4"/>
        <v>16527</v>
      </c>
      <c r="G87" s="711">
        <f t="shared" si="5"/>
        <v>48199</v>
      </c>
      <c r="H87" s="711">
        <f t="shared" si="6"/>
        <v>9776</v>
      </c>
      <c r="I87" s="711">
        <f t="shared" si="7"/>
        <v>14414</v>
      </c>
      <c r="J87" s="711">
        <f t="shared" si="8"/>
        <v>80285</v>
      </c>
      <c r="K87" s="711">
        <f t="shared" si="9"/>
        <v>49012</v>
      </c>
      <c r="L87" s="712">
        <f t="shared" si="10"/>
        <v>251363</v>
      </c>
    </row>
    <row r="88" spans="1:12" ht="15">
      <c r="A88" s="713">
        <v>2007</v>
      </c>
      <c r="B88" s="710">
        <f t="shared" si="0"/>
        <v>7630</v>
      </c>
      <c r="C88" s="711">
        <f t="shared" si="1"/>
        <v>2276</v>
      </c>
      <c r="D88" s="711">
        <f t="shared" si="2"/>
        <v>13126</v>
      </c>
      <c r="E88" s="711">
        <f t="shared" si="3"/>
        <v>9286</v>
      </c>
      <c r="F88" s="711">
        <f t="shared" si="4"/>
        <v>16688</v>
      </c>
      <c r="G88" s="711">
        <f t="shared" si="5"/>
        <v>50660</v>
      </c>
      <c r="H88" s="711">
        <f t="shared" si="6"/>
        <v>10068</v>
      </c>
      <c r="I88" s="711">
        <f t="shared" si="7"/>
        <v>15570</v>
      </c>
      <c r="J88" s="711">
        <f t="shared" si="8"/>
        <v>70223</v>
      </c>
      <c r="K88" s="711">
        <f t="shared" si="9"/>
        <v>48634</v>
      </c>
      <c r="L88" s="712">
        <f t="shared" si="10"/>
        <v>247779</v>
      </c>
    </row>
    <row r="89" spans="1:12" ht="15">
      <c r="A89" s="713">
        <v>2008</v>
      </c>
      <c r="B89" s="710">
        <f t="shared" si="0"/>
        <v>8149</v>
      </c>
      <c r="C89" s="711">
        <f t="shared" si="1"/>
        <v>2043</v>
      </c>
      <c r="D89" s="711">
        <f t="shared" si="2"/>
        <v>12747</v>
      </c>
      <c r="E89" s="711">
        <f t="shared" si="3"/>
        <v>9101</v>
      </c>
      <c r="F89" s="711">
        <f t="shared" si="4"/>
        <v>17031</v>
      </c>
      <c r="G89" s="711">
        <f t="shared" si="5"/>
        <v>47494</v>
      </c>
      <c r="H89" s="711">
        <f t="shared" si="6"/>
        <v>9410</v>
      </c>
      <c r="I89" s="711">
        <f t="shared" si="7"/>
        <v>14195</v>
      </c>
      <c r="J89" s="711">
        <f t="shared" si="8"/>
        <v>63433</v>
      </c>
      <c r="K89" s="711">
        <f t="shared" si="9"/>
        <v>43400</v>
      </c>
      <c r="L89" s="712">
        <f t="shared" si="10"/>
        <v>230499</v>
      </c>
    </row>
    <row r="90" spans="1:12" ht="15">
      <c r="A90" s="713">
        <v>2009</v>
      </c>
      <c r="B90" s="710">
        <f t="shared" si="0"/>
        <v>7310</v>
      </c>
      <c r="C90" s="711">
        <f t="shared" si="1"/>
        <v>2256</v>
      </c>
      <c r="D90" s="711">
        <f t="shared" si="2"/>
        <v>12695</v>
      </c>
      <c r="E90" s="711">
        <f t="shared" si="3"/>
        <v>8899</v>
      </c>
      <c r="F90" s="711">
        <f t="shared" si="4"/>
        <v>17836</v>
      </c>
      <c r="G90" s="711">
        <f t="shared" si="5"/>
        <v>49560</v>
      </c>
      <c r="H90" s="711">
        <f t="shared" si="6"/>
        <v>9382</v>
      </c>
      <c r="I90" s="711">
        <f t="shared" si="7"/>
        <v>13465</v>
      </c>
      <c r="J90" s="711">
        <f t="shared" si="8"/>
        <v>48455</v>
      </c>
      <c r="K90" s="711">
        <f t="shared" si="9"/>
        <v>42129</v>
      </c>
      <c r="L90" s="712">
        <f t="shared" si="10"/>
        <v>215536</v>
      </c>
    </row>
    <row r="91" spans="1:12" ht="15">
      <c r="A91" s="713">
        <v>2010</v>
      </c>
      <c r="B91" s="710">
        <f t="shared" si="0"/>
        <v>6274</v>
      </c>
      <c r="C91" s="711">
        <f t="shared" si="1"/>
        <v>2043</v>
      </c>
      <c r="D91" s="711">
        <f t="shared" si="2"/>
        <v>12244</v>
      </c>
      <c r="E91" s="711">
        <f t="shared" si="3"/>
        <v>8227</v>
      </c>
      <c r="F91" s="711">
        <f t="shared" si="4"/>
        <v>16776</v>
      </c>
      <c r="G91" s="711">
        <f t="shared" si="5"/>
        <v>48520</v>
      </c>
      <c r="H91" s="711">
        <f t="shared" si="6"/>
        <v>8796</v>
      </c>
      <c r="I91" s="711">
        <f t="shared" si="7"/>
        <v>13143</v>
      </c>
      <c r="J91" s="711">
        <f t="shared" si="8"/>
        <v>53340</v>
      </c>
      <c r="K91" s="711">
        <f t="shared" si="9"/>
        <v>40642</v>
      </c>
      <c r="L91" s="712">
        <f t="shared" si="10"/>
        <v>213631</v>
      </c>
    </row>
    <row r="92" spans="1:12" ht="15">
      <c r="A92" s="713">
        <v>2011</v>
      </c>
      <c r="B92" s="710">
        <f t="shared" si="0"/>
        <v>6591</v>
      </c>
      <c r="C92" s="711">
        <f t="shared" si="1"/>
        <v>2159</v>
      </c>
      <c r="D92" s="711">
        <f t="shared" si="2"/>
        <v>12053</v>
      </c>
      <c r="E92" s="711">
        <f t="shared" si="3"/>
        <v>8026</v>
      </c>
      <c r="F92" s="711">
        <f t="shared" si="4"/>
        <v>17079</v>
      </c>
      <c r="G92" s="711">
        <f t="shared" si="5"/>
        <v>50296</v>
      </c>
      <c r="H92" s="711">
        <f t="shared" si="6"/>
        <v>9071</v>
      </c>
      <c r="I92" s="711">
        <f t="shared" si="7"/>
        <v>15362</v>
      </c>
      <c r="J92" s="711">
        <f t="shared" si="8"/>
        <v>66626</v>
      </c>
      <c r="K92" s="711">
        <f t="shared" si="9"/>
        <v>41251</v>
      </c>
      <c r="L92" s="712">
        <f t="shared" si="10"/>
        <v>232014</v>
      </c>
    </row>
    <row r="93" spans="1:12" ht="15">
      <c r="A93" s="713">
        <v>2012</v>
      </c>
      <c r="B93" s="710">
        <f t="shared" si="0"/>
        <v>5892</v>
      </c>
      <c r="C93" s="711">
        <f t="shared" si="1"/>
        <v>1858</v>
      </c>
      <c r="D93" s="711">
        <f t="shared" si="2"/>
        <v>10753</v>
      </c>
      <c r="E93" s="711">
        <f t="shared" si="3"/>
        <v>6966</v>
      </c>
      <c r="F93" s="711">
        <f t="shared" si="4"/>
        <v>14412</v>
      </c>
      <c r="G93" s="711">
        <f t="shared" si="5"/>
        <v>45503</v>
      </c>
      <c r="H93" s="711">
        <f t="shared" si="6"/>
        <v>7952</v>
      </c>
      <c r="I93" s="711">
        <f t="shared" si="7"/>
        <v>13529</v>
      </c>
      <c r="J93" s="711">
        <f t="shared" si="8"/>
        <v>70476</v>
      </c>
      <c r="K93" s="711">
        <f t="shared" si="9"/>
        <v>37171</v>
      </c>
      <c r="L93" s="712">
        <f t="shared" si="10"/>
        <v>217530</v>
      </c>
    </row>
    <row r="94" spans="1:12" ht="15">
      <c r="A94" s="714">
        <v>2013</v>
      </c>
      <c r="B94" s="715">
        <f t="shared" si="0"/>
        <v>6279</v>
      </c>
      <c r="C94" s="716">
        <f t="shared" si="1"/>
        <v>2128</v>
      </c>
      <c r="D94" s="716">
        <f t="shared" si="2"/>
        <v>13052</v>
      </c>
      <c r="E94" s="716">
        <f t="shared" si="3"/>
        <v>8799</v>
      </c>
      <c r="F94" s="716">
        <f t="shared" si="4"/>
        <v>18928</v>
      </c>
      <c r="G94" s="716">
        <f t="shared" si="5"/>
        <v>56496</v>
      </c>
      <c r="H94" s="716">
        <f t="shared" si="6"/>
        <v>10344</v>
      </c>
      <c r="I94" s="716">
        <f t="shared" si="7"/>
        <v>17347</v>
      </c>
      <c r="J94" s="716">
        <f t="shared" si="8"/>
        <v>84554</v>
      </c>
      <c r="K94" s="716">
        <f t="shared" si="9"/>
        <v>43837</v>
      </c>
      <c r="L94" s="717">
        <f t="shared" si="10"/>
        <v>265814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W93"/>
  <sheetViews>
    <sheetView workbookViewId="0">
      <selection activeCell="D27" sqref="D27"/>
    </sheetView>
  </sheetViews>
  <sheetFormatPr defaultRowHeight="12.75"/>
  <sheetData>
    <row r="1" spans="1:12">
      <c r="A1" s="95" t="s">
        <v>466</v>
      </c>
    </row>
    <row r="3" spans="1:12">
      <c r="A3" s="718"/>
      <c r="B3" s="719" t="s">
        <v>299</v>
      </c>
      <c r="C3" s="720" t="s">
        <v>298</v>
      </c>
      <c r="D3" s="720" t="s">
        <v>2</v>
      </c>
      <c r="E3" s="720" t="s">
        <v>3</v>
      </c>
      <c r="F3" s="720" t="s">
        <v>293</v>
      </c>
      <c r="G3" s="720" t="s">
        <v>294</v>
      </c>
      <c r="H3" s="720" t="s">
        <v>295</v>
      </c>
      <c r="I3" s="720" t="s">
        <v>296</v>
      </c>
      <c r="J3" s="720" t="s">
        <v>297</v>
      </c>
      <c r="K3" s="720" t="s">
        <v>9</v>
      </c>
      <c r="L3" s="721" t="s">
        <v>11</v>
      </c>
    </row>
    <row r="4" spans="1:12">
      <c r="A4" s="722">
        <v>1987</v>
      </c>
      <c r="B4" s="165">
        <v>10702</v>
      </c>
      <c r="C4" s="165">
        <v>2322</v>
      </c>
      <c r="D4" s="165">
        <v>15778</v>
      </c>
      <c r="E4" s="165">
        <v>11868</v>
      </c>
      <c r="F4" s="165">
        <v>26649</v>
      </c>
      <c r="G4" s="165">
        <v>50569</v>
      </c>
      <c r="H4" s="165">
        <v>17330</v>
      </c>
      <c r="I4" s="165">
        <v>18297</v>
      </c>
      <c r="J4" s="165">
        <v>55190</v>
      </c>
      <c r="K4" s="165">
        <v>34116</v>
      </c>
      <c r="L4" s="315">
        <v>247659</v>
      </c>
    </row>
    <row r="5" spans="1:12">
      <c r="A5" s="722">
        <v>1988</v>
      </c>
      <c r="B5" s="165">
        <v>10320</v>
      </c>
      <c r="C5" s="165">
        <v>2616</v>
      </c>
      <c r="D5" s="165">
        <v>15545</v>
      </c>
      <c r="E5" s="165">
        <v>12009</v>
      </c>
      <c r="F5" s="165">
        <v>28711</v>
      </c>
      <c r="G5" s="165">
        <v>60448</v>
      </c>
      <c r="H5" s="165">
        <v>18933</v>
      </c>
      <c r="I5" s="165">
        <v>22472</v>
      </c>
      <c r="J5" s="165">
        <v>46118</v>
      </c>
      <c r="K5" s="165">
        <v>32849</v>
      </c>
      <c r="L5" s="158">
        <v>254787</v>
      </c>
    </row>
    <row r="6" spans="1:12">
      <c r="A6" s="722">
        <v>1989</v>
      </c>
      <c r="B6" s="165">
        <v>10856</v>
      </c>
      <c r="C6" s="165">
        <v>2856</v>
      </c>
      <c r="D6" s="165">
        <v>15758</v>
      </c>
      <c r="E6" s="165">
        <v>12235</v>
      </c>
      <c r="F6" s="165">
        <v>31798</v>
      </c>
      <c r="G6" s="165">
        <v>67801</v>
      </c>
      <c r="H6" s="165">
        <v>20747</v>
      </c>
      <c r="I6" s="165">
        <v>25241</v>
      </c>
      <c r="J6" s="165">
        <v>46139</v>
      </c>
      <c r="K6" s="165">
        <v>33275</v>
      </c>
      <c r="L6" s="158">
        <v>271686</v>
      </c>
    </row>
    <row r="7" spans="1:12">
      <c r="A7" s="722">
        <v>1990</v>
      </c>
      <c r="B7" s="165">
        <v>10129</v>
      </c>
      <c r="C7" s="165">
        <v>2527</v>
      </c>
      <c r="D7" s="165">
        <v>15547</v>
      </c>
      <c r="E7" s="165">
        <v>10814</v>
      </c>
      <c r="F7" s="165">
        <v>29861</v>
      </c>
      <c r="G7" s="165">
        <v>72636</v>
      </c>
      <c r="H7" s="165">
        <v>19785</v>
      </c>
      <c r="I7" s="165">
        <v>24795</v>
      </c>
      <c r="J7" s="165">
        <v>42148</v>
      </c>
      <c r="K7" s="165">
        <v>31062</v>
      </c>
      <c r="L7" s="158">
        <v>263896</v>
      </c>
    </row>
    <row r="8" spans="1:12">
      <c r="A8" s="722">
        <v>1991</v>
      </c>
      <c r="B8" s="165">
        <v>9077</v>
      </c>
      <c r="C8" s="165">
        <v>2480</v>
      </c>
      <c r="D8" s="165">
        <v>14279</v>
      </c>
      <c r="E8" s="165">
        <v>10175</v>
      </c>
      <c r="F8" s="165">
        <v>29773</v>
      </c>
      <c r="G8" s="165">
        <v>63901</v>
      </c>
      <c r="H8" s="165">
        <v>17898</v>
      </c>
      <c r="I8" s="165">
        <v>20351</v>
      </c>
      <c r="J8" s="165">
        <v>41097</v>
      </c>
      <c r="K8" s="165">
        <v>30605</v>
      </c>
      <c r="L8" s="158">
        <v>244012</v>
      </c>
    </row>
    <row r="9" spans="1:12">
      <c r="A9" s="722">
        <v>1992</v>
      </c>
      <c r="B9" s="165">
        <v>8543</v>
      </c>
      <c r="C9" s="165">
        <v>2023</v>
      </c>
      <c r="D9" s="165">
        <v>13664</v>
      </c>
      <c r="E9" s="165">
        <v>10038</v>
      </c>
      <c r="F9" s="165">
        <v>27733</v>
      </c>
      <c r="G9" s="165">
        <v>63237</v>
      </c>
      <c r="H9" s="165">
        <v>16712</v>
      </c>
      <c r="I9" s="165">
        <v>18760</v>
      </c>
      <c r="J9" s="165">
        <v>41161</v>
      </c>
      <c r="K9" s="165">
        <v>29701</v>
      </c>
      <c r="L9" s="158">
        <v>236351</v>
      </c>
    </row>
    <row r="10" spans="1:12">
      <c r="A10" s="722">
        <v>1993</v>
      </c>
      <c r="B10" s="165">
        <v>8281</v>
      </c>
      <c r="C10" s="165">
        <v>1575</v>
      </c>
      <c r="D10" s="165">
        <v>12869</v>
      </c>
      <c r="E10" s="165">
        <v>8990</v>
      </c>
      <c r="F10" s="165">
        <v>24995</v>
      </c>
      <c r="G10" s="165">
        <v>59119</v>
      </c>
      <c r="H10" s="165">
        <v>14943</v>
      </c>
      <c r="I10" s="165">
        <v>15936</v>
      </c>
      <c r="J10" s="165">
        <v>38354</v>
      </c>
      <c r="K10" s="165">
        <v>28930</v>
      </c>
      <c r="L10" s="158">
        <v>218552</v>
      </c>
    </row>
    <row r="11" spans="1:12">
      <c r="A11" s="722">
        <v>1994</v>
      </c>
      <c r="B11" s="165">
        <v>10171</v>
      </c>
      <c r="C11" s="165">
        <v>1657</v>
      </c>
      <c r="D11" s="165">
        <v>13934</v>
      </c>
      <c r="E11" s="165">
        <v>8865</v>
      </c>
      <c r="F11" s="165">
        <v>25740</v>
      </c>
      <c r="G11" s="165">
        <v>55872</v>
      </c>
      <c r="H11" s="165">
        <v>14747</v>
      </c>
      <c r="I11" s="165">
        <v>16080</v>
      </c>
      <c r="J11" s="165">
        <v>39978</v>
      </c>
      <c r="K11" s="165">
        <v>30928</v>
      </c>
      <c r="L11" s="158">
        <v>222445</v>
      </c>
    </row>
    <row r="12" spans="1:12">
      <c r="A12" s="722">
        <v>1995</v>
      </c>
      <c r="B12" s="165">
        <v>11028</v>
      </c>
      <c r="C12" s="165">
        <v>1809</v>
      </c>
      <c r="D12" s="165">
        <v>13649</v>
      </c>
      <c r="E12" s="165">
        <v>9554</v>
      </c>
      <c r="F12" s="165">
        <v>26113</v>
      </c>
      <c r="G12" s="165">
        <v>55208</v>
      </c>
      <c r="H12" s="165">
        <v>14447</v>
      </c>
      <c r="I12" s="165">
        <v>15624</v>
      </c>
      <c r="J12" s="165">
        <v>37193</v>
      </c>
      <c r="K12" s="165">
        <v>33733</v>
      </c>
      <c r="L12" s="158">
        <v>222644</v>
      </c>
    </row>
    <row r="13" spans="1:12">
      <c r="A13" s="722">
        <v>1996</v>
      </c>
      <c r="B13" s="165">
        <v>11659</v>
      </c>
      <c r="C13" s="165">
        <v>1850</v>
      </c>
      <c r="D13" s="165">
        <v>13362</v>
      </c>
      <c r="E13" s="165">
        <v>9429</v>
      </c>
      <c r="F13" s="165">
        <v>28350</v>
      </c>
      <c r="G13" s="165">
        <v>53958</v>
      </c>
      <c r="H13" s="165">
        <v>13962</v>
      </c>
      <c r="I13" s="165">
        <v>14611</v>
      </c>
      <c r="J13" s="165">
        <v>34670</v>
      </c>
      <c r="K13" s="165">
        <v>34970</v>
      </c>
      <c r="L13" s="158">
        <v>221217</v>
      </c>
    </row>
    <row r="14" spans="1:12">
      <c r="A14" s="722">
        <v>1997</v>
      </c>
      <c r="B14" s="165">
        <v>12444</v>
      </c>
      <c r="C14" s="165">
        <v>2179</v>
      </c>
      <c r="D14" s="165">
        <v>13990</v>
      </c>
      <c r="E14" s="165">
        <v>10488</v>
      </c>
      <c r="F14" s="165">
        <v>29848</v>
      </c>
      <c r="G14" s="165">
        <v>50709</v>
      </c>
      <c r="H14" s="165">
        <v>15411</v>
      </c>
      <c r="I14" s="165">
        <v>15242</v>
      </c>
      <c r="J14" s="165">
        <v>31874</v>
      </c>
      <c r="K14" s="165">
        <v>40577</v>
      </c>
      <c r="L14" s="158">
        <v>227758</v>
      </c>
    </row>
    <row r="15" spans="1:12">
      <c r="A15" s="722">
        <v>1998</v>
      </c>
      <c r="B15" s="165">
        <v>12621</v>
      </c>
      <c r="C15" s="165">
        <v>2130</v>
      </c>
      <c r="D15" s="165">
        <v>13348</v>
      </c>
      <c r="E15" s="165">
        <v>10177</v>
      </c>
      <c r="F15" s="165">
        <v>27540</v>
      </c>
      <c r="G15" s="165">
        <v>49265</v>
      </c>
      <c r="H15" s="165">
        <v>14419</v>
      </c>
      <c r="I15" s="165">
        <v>16174</v>
      </c>
      <c r="J15" s="165">
        <v>34025</v>
      </c>
      <c r="K15" s="165">
        <v>50276</v>
      </c>
      <c r="L15" s="158">
        <v>235354</v>
      </c>
    </row>
    <row r="16" spans="1:12">
      <c r="A16" s="722">
        <v>1999</v>
      </c>
      <c r="B16" s="165">
        <v>10369</v>
      </c>
      <c r="C16" s="165">
        <v>1929</v>
      </c>
      <c r="D16" s="165">
        <v>12068</v>
      </c>
      <c r="E16" s="165">
        <v>9467</v>
      </c>
      <c r="F16" s="165">
        <v>25265</v>
      </c>
      <c r="G16" s="165">
        <v>44579</v>
      </c>
      <c r="H16" s="165">
        <v>12893</v>
      </c>
      <c r="I16" s="165">
        <v>16644</v>
      </c>
      <c r="J16" s="165">
        <v>37587</v>
      </c>
      <c r="K16" s="165">
        <v>44370</v>
      </c>
      <c r="L16" s="158">
        <v>219529</v>
      </c>
    </row>
    <row r="17" spans="1:12">
      <c r="A17" s="722">
        <v>2000</v>
      </c>
      <c r="B17" s="165">
        <v>10878</v>
      </c>
      <c r="C17" s="165">
        <v>2170</v>
      </c>
      <c r="D17" s="165">
        <v>14344</v>
      </c>
      <c r="E17" s="165">
        <v>10594</v>
      </c>
      <c r="F17" s="165">
        <v>26654</v>
      </c>
      <c r="G17" s="165">
        <v>46261</v>
      </c>
      <c r="H17" s="165">
        <v>14108</v>
      </c>
      <c r="I17" s="165">
        <v>18229</v>
      </c>
      <c r="J17" s="165">
        <v>37245</v>
      </c>
      <c r="K17" s="165">
        <v>46728</v>
      </c>
      <c r="L17" s="158">
        <v>231639</v>
      </c>
    </row>
    <row r="18" spans="1:12">
      <c r="A18" s="722">
        <v>2001</v>
      </c>
      <c r="B18" s="165">
        <v>9735</v>
      </c>
      <c r="C18" s="165">
        <v>1839</v>
      </c>
      <c r="D18" s="165">
        <v>13832</v>
      </c>
      <c r="E18" s="165">
        <v>10244</v>
      </c>
      <c r="F18" s="165">
        <v>23311</v>
      </c>
      <c r="G18" s="165">
        <v>47342</v>
      </c>
      <c r="H18" s="165">
        <v>13972</v>
      </c>
      <c r="I18" s="165">
        <v>17528</v>
      </c>
      <c r="J18" s="165">
        <v>35937</v>
      </c>
      <c r="K18" s="165">
        <v>41421</v>
      </c>
      <c r="L18" s="158">
        <v>218946</v>
      </c>
    </row>
    <row r="19" spans="1:12">
      <c r="A19" s="722">
        <v>2002</v>
      </c>
      <c r="B19" s="165">
        <v>10619</v>
      </c>
      <c r="C19" s="165">
        <v>2189</v>
      </c>
      <c r="D19" s="165">
        <v>13980</v>
      </c>
      <c r="E19" s="165">
        <v>10147</v>
      </c>
      <c r="F19" s="165">
        <v>22523</v>
      </c>
      <c r="G19" s="165">
        <v>53388</v>
      </c>
      <c r="H19" s="165">
        <v>14106</v>
      </c>
      <c r="I19" s="165">
        <v>17773</v>
      </c>
      <c r="J19" s="165">
        <v>40858</v>
      </c>
      <c r="K19" s="165">
        <v>42657</v>
      </c>
      <c r="L19" s="158">
        <v>232293</v>
      </c>
    </row>
    <row r="20" spans="1:12">
      <c r="A20" s="722">
        <v>2003</v>
      </c>
      <c r="B20" s="165">
        <v>8970</v>
      </c>
      <c r="C20" s="165">
        <v>2113</v>
      </c>
      <c r="D20" s="165">
        <v>12779</v>
      </c>
      <c r="E20" s="165">
        <v>9768</v>
      </c>
      <c r="F20" s="165">
        <v>19552</v>
      </c>
      <c r="G20" s="165">
        <v>52157</v>
      </c>
      <c r="H20" s="165">
        <v>12395</v>
      </c>
      <c r="I20" s="165">
        <v>15577</v>
      </c>
      <c r="J20" s="165">
        <v>41676</v>
      </c>
      <c r="K20" s="165">
        <v>37256</v>
      </c>
      <c r="L20" s="158">
        <v>215655</v>
      </c>
    </row>
    <row r="21" spans="1:12">
      <c r="A21" s="722">
        <v>2004</v>
      </c>
      <c r="B21" s="165">
        <v>9420</v>
      </c>
      <c r="C21" s="165">
        <v>2118</v>
      </c>
      <c r="D21" s="165">
        <v>14104</v>
      </c>
      <c r="E21" s="165">
        <v>9862</v>
      </c>
      <c r="F21" s="165">
        <v>21648</v>
      </c>
      <c r="G21" s="165">
        <v>54979</v>
      </c>
      <c r="H21" s="165">
        <v>13790</v>
      </c>
      <c r="I21" s="165">
        <v>16593</v>
      </c>
      <c r="J21" s="165">
        <v>39984</v>
      </c>
      <c r="K21" s="165">
        <v>35856</v>
      </c>
      <c r="L21" s="158">
        <v>222444</v>
      </c>
    </row>
    <row r="22" spans="1:12">
      <c r="A22" s="722">
        <v>2005</v>
      </c>
      <c r="B22" s="165">
        <v>11336</v>
      </c>
      <c r="C22" s="165">
        <v>2483</v>
      </c>
      <c r="D22" s="165">
        <v>15273</v>
      </c>
      <c r="E22" s="165">
        <v>11287</v>
      </c>
      <c r="F22" s="165">
        <v>23958</v>
      </c>
      <c r="G22" s="165">
        <v>60045</v>
      </c>
      <c r="H22" s="165">
        <v>16360</v>
      </c>
      <c r="I22" s="165">
        <v>19235</v>
      </c>
      <c r="J22" s="165">
        <v>38724</v>
      </c>
      <c r="K22" s="165">
        <v>39218</v>
      </c>
      <c r="L22" s="158">
        <v>242261</v>
      </c>
    </row>
    <row r="23" spans="1:12">
      <c r="A23" s="722">
        <v>2006</v>
      </c>
      <c r="B23" s="165">
        <v>11469</v>
      </c>
      <c r="C23" s="165">
        <v>2897</v>
      </c>
      <c r="D23" s="165">
        <v>16926</v>
      </c>
      <c r="E23" s="165">
        <v>12061</v>
      </c>
      <c r="F23" s="165">
        <v>26595</v>
      </c>
      <c r="G23" s="165">
        <v>66761</v>
      </c>
      <c r="H23" s="165">
        <v>16237</v>
      </c>
      <c r="I23" s="165">
        <v>16685</v>
      </c>
      <c r="J23" s="165">
        <v>44367</v>
      </c>
      <c r="K23" s="165">
        <v>38895</v>
      </c>
      <c r="L23" s="158">
        <v>257419</v>
      </c>
    </row>
    <row r="24" spans="1:12">
      <c r="A24" s="722">
        <v>2007</v>
      </c>
      <c r="B24" s="165">
        <v>9653</v>
      </c>
      <c r="C24" s="165">
        <v>2744</v>
      </c>
      <c r="D24" s="165">
        <v>14458</v>
      </c>
      <c r="E24" s="165">
        <v>10690</v>
      </c>
      <c r="F24" s="165">
        <v>25574</v>
      </c>
      <c r="G24" s="165">
        <v>59820</v>
      </c>
      <c r="H24" s="165">
        <v>12916</v>
      </c>
      <c r="I24" s="165">
        <v>12912</v>
      </c>
      <c r="J24" s="165">
        <v>54901</v>
      </c>
      <c r="K24" s="165">
        <v>33808</v>
      </c>
      <c r="L24" s="158">
        <v>241139</v>
      </c>
    </row>
    <row r="25" spans="1:12">
      <c r="A25" s="722">
        <v>2008</v>
      </c>
      <c r="B25" s="165">
        <v>8581</v>
      </c>
      <c r="C25" s="165">
        <v>2589</v>
      </c>
      <c r="D25" s="165">
        <v>14637</v>
      </c>
      <c r="E25" s="165">
        <v>10143</v>
      </c>
      <c r="F25" s="165">
        <v>24863</v>
      </c>
      <c r="G25" s="165">
        <v>61856</v>
      </c>
      <c r="H25" s="165">
        <v>13103</v>
      </c>
      <c r="I25" s="165">
        <v>12729</v>
      </c>
      <c r="J25" s="165">
        <v>50481</v>
      </c>
      <c r="K25" s="165">
        <v>35934</v>
      </c>
      <c r="L25" s="158">
        <v>238839</v>
      </c>
    </row>
    <row r="26" spans="1:12">
      <c r="A26" s="722">
        <v>2009</v>
      </c>
      <c r="B26" s="165">
        <v>6476</v>
      </c>
      <c r="C26" s="165">
        <v>2356</v>
      </c>
      <c r="D26" s="165">
        <v>12070</v>
      </c>
      <c r="E26" s="165">
        <v>8897</v>
      </c>
      <c r="F26" s="165">
        <v>20252</v>
      </c>
      <c r="G26" s="165">
        <v>55091</v>
      </c>
      <c r="H26" s="165">
        <v>11028</v>
      </c>
      <c r="I26" s="165">
        <v>12434</v>
      </c>
      <c r="J26" s="165">
        <v>49339</v>
      </c>
      <c r="K26" s="165">
        <v>32486</v>
      </c>
      <c r="L26" s="158">
        <v>213858</v>
      </c>
    </row>
    <row r="27" spans="1:12">
      <c r="A27" s="722">
        <v>2010</v>
      </c>
      <c r="B27" s="165">
        <v>6912</v>
      </c>
      <c r="C27" s="165">
        <v>2340</v>
      </c>
      <c r="D27" s="165">
        <v>12965</v>
      </c>
      <c r="E27" s="165">
        <v>8538</v>
      </c>
      <c r="F27" s="165">
        <v>20639</v>
      </c>
      <c r="G27" s="165">
        <v>54484</v>
      </c>
      <c r="H27" s="165">
        <v>11745</v>
      </c>
      <c r="I27" s="165">
        <v>12561</v>
      </c>
      <c r="J27" s="165">
        <v>48027</v>
      </c>
      <c r="K27" s="165">
        <v>37174</v>
      </c>
      <c r="L27" s="158">
        <v>218764</v>
      </c>
    </row>
    <row r="28" spans="1:12">
      <c r="A28" s="722">
        <v>2011</v>
      </c>
      <c r="B28" s="165">
        <v>6307</v>
      </c>
      <c r="C28" s="165">
        <v>2524</v>
      </c>
      <c r="D28" s="165">
        <v>13440</v>
      </c>
      <c r="E28" s="165">
        <v>9383</v>
      </c>
      <c r="F28" s="165">
        <v>21610</v>
      </c>
      <c r="G28" s="165">
        <v>53805</v>
      </c>
      <c r="H28" s="165">
        <v>12258</v>
      </c>
      <c r="I28" s="165">
        <v>13502</v>
      </c>
      <c r="J28" s="165">
        <v>44305</v>
      </c>
      <c r="K28" s="165">
        <v>40096</v>
      </c>
      <c r="L28" s="158">
        <v>220738</v>
      </c>
    </row>
    <row r="29" spans="1:12">
      <c r="A29" s="722">
        <v>2012</v>
      </c>
      <c r="B29" s="165">
        <v>6339</v>
      </c>
      <c r="C29" s="165">
        <v>2725</v>
      </c>
      <c r="D29" s="165">
        <v>13782</v>
      </c>
      <c r="E29" s="165">
        <v>10048</v>
      </c>
      <c r="F29" s="165">
        <v>21715</v>
      </c>
      <c r="G29" s="165">
        <v>58933</v>
      </c>
      <c r="H29" s="165">
        <v>11890</v>
      </c>
      <c r="I29" s="165">
        <v>13555</v>
      </c>
      <c r="J29" s="165">
        <v>37448</v>
      </c>
      <c r="K29" s="165">
        <v>41276</v>
      </c>
      <c r="L29" s="158">
        <v>220987</v>
      </c>
    </row>
    <row r="30" spans="1:12">
      <c r="A30" s="723">
        <v>2013</v>
      </c>
      <c r="B30" s="165">
        <v>7036</v>
      </c>
      <c r="C30" s="165">
        <v>3044</v>
      </c>
      <c r="D30" s="165">
        <v>13443</v>
      </c>
      <c r="E30" s="165">
        <v>10979</v>
      </c>
      <c r="F30" s="165">
        <v>26475</v>
      </c>
      <c r="G30" s="165">
        <v>60399</v>
      </c>
      <c r="H30" s="165">
        <v>12915</v>
      </c>
      <c r="I30" s="165">
        <v>14248</v>
      </c>
      <c r="J30" s="165">
        <v>43712</v>
      </c>
      <c r="K30" s="165">
        <v>39351</v>
      </c>
      <c r="L30" s="158">
        <v>235285</v>
      </c>
    </row>
    <row r="31" spans="1:12">
      <c r="A31" s="769">
        <v>2014</v>
      </c>
      <c r="B31" s="770">
        <f>'5E'!B64*'5B'!B31</f>
        <v>8436.1013717642818</v>
      </c>
      <c r="C31" s="770">
        <f>'5E'!C64*'5B'!C31</f>
        <v>2579.1852703928125</v>
      </c>
      <c r="D31" s="770">
        <f>'5E'!D64*'5B'!D31</f>
        <v>13349.95079344355</v>
      </c>
      <c r="E31" s="770">
        <f>'5E'!E64*'5B'!E31</f>
        <v>10960.3687665211</v>
      </c>
      <c r="F31" s="770">
        <f>'5E'!F64*'5B'!F31</f>
        <v>27697.635571609371</v>
      </c>
      <c r="G31" s="770">
        <f>'5E'!G64*'5B'!G31</f>
        <v>64381.025266665223</v>
      </c>
      <c r="H31" s="770">
        <f>'5E'!H64*'5B'!H31</f>
        <v>13735.459480377616</v>
      </c>
      <c r="I31" s="770">
        <f>'5E'!I64*'5B'!I31</f>
        <v>16222.479787136039</v>
      </c>
      <c r="J31" s="770">
        <f>'5E'!J64*'5B'!J31</f>
        <v>48031.549921313584</v>
      </c>
      <c r="K31" s="770">
        <f>'5E'!K64*'5B'!K31</f>
        <v>36018.490967736579</v>
      </c>
      <c r="L31" s="771">
        <f>'5E'!L64*'5B'!L31</f>
        <v>245956.43943879468</v>
      </c>
    </row>
    <row r="32" spans="1:12">
      <c r="A32" s="67" t="s">
        <v>408</v>
      </c>
    </row>
    <row r="33" spans="1:23">
      <c r="A33" s="604" t="s">
        <v>398</v>
      </c>
    </row>
    <row r="35" spans="1:23">
      <c r="A35" s="701" t="s">
        <v>400</v>
      </c>
      <c r="B35" s="701" t="s">
        <v>403</v>
      </c>
      <c r="C35" s="701"/>
      <c r="D35" s="701"/>
      <c r="E35" s="701"/>
      <c r="F35" s="701"/>
      <c r="G35" s="701"/>
      <c r="H35" s="701"/>
      <c r="I35" s="701"/>
      <c r="J35" s="701"/>
      <c r="K35" s="701"/>
      <c r="L35" s="701"/>
      <c r="M35" s="701"/>
      <c r="N35" s="701"/>
      <c r="O35" s="701"/>
      <c r="P35" s="701"/>
      <c r="Q35" s="701"/>
      <c r="R35" s="701"/>
      <c r="S35" s="701"/>
      <c r="T35" s="701"/>
      <c r="U35" s="701"/>
      <c r="V35" s="701"/>
      <c r="W35" s="701"/>
    </row>
    <row r="36" spans="1:23">
      <c r="A36" s="701"/>
      <c r="B36" s="701" t="s">
        <v>11</v>
      </c>
      <c r="C36" s="701"/>
      <c r="D36" s="701" t="s">
        <v>196</v>
      </c>
      <c r="E36" s="701"/>
      <c r="F36" s="701" t="s">
        <v>197</v>
      </c>
      <c r="G36" s="701"/>
      <c r="H36" s="701" t="s">
        <v>198</v>
      </c>
      <c r="I36" s="701"/>
      <c r="J36" s="701" t="s">
        <v>199</v>
      </c>
      <c r="K36" s="701"/>
      <c r="L36" s="701" t="s">
        <v>200</v>
      </c>
      <c r="M36" s="701"/>
      <c r="N36" s="701" t="s">
        <v>201</v>
      </c>
      <c r="O36" s="701"/>
      <c r="P36" s="701" t="s">
        <v>202</v>
      </c>
      <c r="Q36" s="701"/>
      <c r="R36" s="701" t="s">
        <v>203</v>
      </c>
      <c r="S36" s="701"/>
      <c r="T36" s="701" t="s">
        <v>204</v>
      </c>
      <c r="U36" s="701"/>
      <c r="V36" s="701" t="s">
        <v>205</v>
      </c>
      <c r="W36" s="701"/>
    </row>
    <row r="37" spans="1:23">
      <c r="A37" s="701"/>
      <c r="B37" s="701" t="s">
        <v>402</v>
      </c>
      <c r="C37" s="701" t="s">
        <v>292</v>
      </c>
      <c r="D37" s="701" t="s">
        <v>402</v>
      </c>
      <c r="E37" s="701" t="s">
        <v>292</v>
      </c>
      <c r="F37" s="701" t="s">
        <v>402</v>
      </c>
      <c r="G37" s="701" t="s">
        <v>292</v>
      </c>
      <c r="H37" s="701" t="s">
        <v>402</v>
      </c>
      <c r="I37" s="701" t="s">
        <v>292</v>
      </c>
      <c r="J37" s="701" t="s">
        <v>402</v>
      </c>
      <c r="K37" s="701" t="s">
        <v>292</v>
      </c>
      <c r="L37" s="701" t="s">
        <v>402</v>
      </c>
      <c r="M37" s="701" t="s">
        <v>292</v>
      </c>
      <c r="N37" s="701" t="s">
        <v>402</v>
      </c>
      <c r="O37" s="701" t="s">
        <v>292</v>
      </c>
      <c r="P37" s="701" t="s">
        <v>402</v>
      </c>
      <c r="Q37" s="701" t="s">
        <v>292</v>
      </c>
      <c r="R37" s="701" t="s">
        <v>402</v>
      </c>
      <c r="S37" s="701" t="s">
        <v>292</v>
      </c>
      <c r="T37" s="701" t="s">
        <v>402</v>
      </c>
      <c r="U37" s="701" t="s">
        <v>292</v>
      </c>
      <c r="V37" s="701" t="s">
        <v>402</v>
      </c>
      <c r="W37" s="701" t="s">
        <v>292</v>
      </c>
    </row>
    <row r="38" spans="1:23">
      <c r="A38" s="701" t="s">
        <v>206</v>
      </c>
      <c r="B38" s="701">
        <v>240468</v>
      </c>
      <c r="C38" s="701">
        <v>9781</v>
      </c>
      <c r="D38" s="701">
        <v>10445</v>
      </c>
      <c r="E38" s="701">
        <v>125</v>
      </c>
      <c r="F38" s="701">
        <v>2402</v>
      </c>
      <c r="G38" s="701">
        <v>39</v>
      </c>
      <c r="H38" s="701">
        <v>15451</v>
      </c>
      <c r="I38" s="701">
        <v>327</v>
      </c>
      <c r="J38" s="701">
        <v>11683</v>
      </c>
      <c r="K38" s="701">
        <v>217</v>
      </c>
      <c r="L38" s="701">
        <v>26174</v>
      </c>
      <c r="M38" s="701">
        <v>1646</v>
      </c>
      <c r="N38" s="701">
        <v>50620</v>
      </c>
      <c r="O38" s="701">
        <v>2780</v>
      </c>
      <c r="P38" s="701">
        <v>16870</v>
      </c>
      <c r="Q38" s="701">
        <v>792</v>
      </c>
      <c r="R38" s="701">
        <v>18862</v>
      </c>
      <c r="S38" s="701">
        <v>852</v>
      </c>
      <c r="T38" s="701">
        <v>51139</v>
      </c>
      <c r="U38" s="701">
        <v>1399</v>
      </c>
      <c r="V38" s="701">
        <v>32049</v>
      </c>
      <c r="W38" s="701">
        <v>1484</v>
      </c>
    </row>
    <row r="39" spans="1:23">
      <c r="A39" s="701" t="s">
        <v>207</v>
      </c>
      <c r="B39" s="701">
        <v>251375</v>
      </c>
      <c r="C39" s="701">
        <v>9905</v>
      </c>
      <c r="D39" s="701">
        <v>10199</v>
      </c>
      <c r="E39" s="701">
        <v>60</v>
      </c>
      <c r="F39" s="701">
        <v>2571</v>
      </c>
      <c r="G39" s="701">
        <v>46</v>
      </c>
      <c r="H39" s="701">
        <v>15047</v>
      </c>
      <c r="I39" s="701">
        <v>267</v>
      </c>
      <c r="J39" s="701">
        <v>11902</v>
      </c>
      <c r="K39" s="701">
        <v>244</v>
      </c>
      <c r="L39" s="701">
        <v>28190</v>
      </c>
      <c r="M39" s="701">
        <v>1535</v>
      </c>
      <c r="N39" s="701">
        <v>60974</v>
      </c>
      <c r="O39" s="701">
        <v>2950</v>
      </c>
      <c r="P39" s="701">
        <v>19025</v>
      </c>
      <c r="Q39" s="701">
        <v>733</v>
      </c>
      <c r="R39" s="701">
        <v>22896</v>
      </c>
      <c r="S39" s="701">
        <v>927</v>
      </c>
      <c r="T39" s="701">
        <v>43850</v>
      </c>
      <c r="U39" s="701">
        <v>1357</v>
      </c>
      <c r="V39" s="701">
        <v>31639</v>
      </c>
      <c r="W39" s="701">
        <v>1675</v>
      </c>
    </row>
    <row r="40" spans="1:23">
      <c r="A40" s="701" t="s">
        <v>208</v>
      </c>
      <c r="B40" s="701">
        <v>271248</v>
      </c>
      <c r="C40" s="701">
        <v>11127</v>
      </c>
      <c r="D40" s="701">
        <v>11064</v>
      </c>
      <c r="E40" s="701">
        <v>81</v>
      </c>
      <c r="F40" s="701">
        <v>2919</v>
      </c>
      <c r="G40" s="701">
        <v>28</v>
      </c>
      <c r="H40" s="701">
        <v>16188</v>
      </c>
      <c r="I40" s="701">
        <v>252</v>
      </c>
      <c r="J40" s="701">
        <v>12110</v>
      </c>
      <c r="K40" s="701">
        <v>265</v>
      </c>
      <c r="L40" s="701">
        <v>30298</v>
      </c>
      <c r="M40" s="701">
        <v>1867</v>
      </c>
      <c r="N40" s="701">
        <v>70364</v>
      </c>
      <c r="O40" s="701">
        <v>3239</v>
      </c>
      <c r="P40" s="701">
        <v>20815</v>
      </c>
      <c r="Q40" s="701">
        <v>855</v>
      </c>
      <c r="R40" s="701">
        <v>26134</v>
      </c>
      <c r="S40" s="701">
        <v>883</v>
      </c>
      <c r="T40" s="701">
        <v>45329</v>
      </c>
      <c r="U40" s="701">
        <v>1461</v>
      </c>
      <c r="V40" s="701">
        <v>31335</v>
      </c>
      <c r="W40" s="701">
        <v>2102</v>
      </c>
    </row>
    <row r="41" spans="1:23">
      <c r="A41" s="701" t="s">
        <v>209</v>
      </c>
      <c r="B41" s="701">
        <v>241437</v>
      </c>
      <c r="C41" s="701">
        <v>9969</v>
      </c>
      <c r="D41" s="701">
        <v>9558</v>
      </c>
      <c r="E41" s="701">
        <v>113</v>
      </c>
      <c r="F41" s="701">
        <v>2496</v>
      </c>
      <c r="G41" s="701">
        <v>41</v>
      </c>
      <c r="H41" s="701">
        <v>14719</v>
      </c>
      <c r="I41" s="701">
        <v>306</v>
      </c>
      <c r="J41" s="701">
        <v>10238</v>
      </c>
      <c r="K41" s="701">
        <v>209</v>
      </c>
      <c r="L41" s="701">
        <v>28406</v>
      </c>
      <c r="M41" s="701">
        <v>1977</v>
      </c>
      <c r="N41" s="701">
        <v>65226</v>
      </c>
      <c r="O41" s="701">
        <v>2550</v>
      </c>
      <c r="P41" s="701">
        <v>17842</v>
      </c>
      <c r="Q41" s="701">
        <v>742</v>
      </c>
      <c r="R41" s="701">
        <v>21140</v>
      </c>
      <c r="S41" s="701">
        <v>820</v>
      </c>
      <c r="T41" s="701">
        <v>39062</v>
      </c>
      <c r="U41" s="701">
        <v>1246</v>
      </c>
      <c r="V41" s="701">
        <v>28706</v>
      </c>
      <c r="W41" s="701">
        <v>1851</v>
      </c>
    </row>
    <row r="42" spans="1:23">
      <c r="A42" s="701" t="s">
        <v>210</v>
      </c>
      <c r="B42" s="701">
        <v>231992</v>
      </c>
      <c r="C42" s="701">
        <v>9498</v>
      </c>
      <c r="D42" s="701">
        <v>8569</v>
      </c>
      <c r="E42" s="701">
        <v>88</v>
      </c>
      <c r="F42" s="701">
        <v>2327</v>
      </c>
      <c r="G42" s="701">
        <v>26</v>
      </c>
      <c r="H42" s="701">
        <v>13689</v>
      </c>
      <c r="I42" s="701">
        <v>232</v>
      </c>
      <c r="J42" s="701">
        <v>9670</v>
      </c>
      <c r="K42" s="701">
        <v>220</v>
      </c>
      <c r="L42" s="701">
        <v>27992</v>
      </c>
      <c r="M42" s="701">
        <v>1765</v>
      </c>
      <c r="N42" s="701">
        <v>60966</v>
      </c>
      <c r="O42" s="701">
        <v>2391</v>
      </c>
      <c r="P42" s="701">
        <v>16880</v>
      </c>
      <c r="Q42" s="701">
        <v>746</v>
      </c>
      <c r="R42" s="701">
        <v>18735</v>
      </c>
      <c r="S42" s="701">
        <v>750</v>
      </c>
      <c r="T42" s="701">
        <v>40474</v>
      </c>
      <c r="U42" s="701">
        <v>1244</v>
      </c>
      <c r="V42" s="701">
        <v>28369</v>
      </c>
      <c r="W42" s="701">
        <v>1854</v>
      </c>
    </row>
    <row r="43" spans="1:23">
      <c r="A43" s="701" t="s">
        <v>211</v>
      </c>
      <c r="B43" s="701">
        <v>222285</v>
      </c>
      <c r="C43" s="701">
        <v>9333</v>
      </c>
      <c r="D43" s="701">
        <v>8479</v>
      </c>
      <c r="E43" s="701">
        <v>70</v>
      </c>
      <c r="F43" s="701">
        <v>1583</v>
      </c>
      <c r="G43" s="701">
        <v>46</v>
      </c>
      <c r="H43" s="701">
        <v>13230</v>
      </c>
      <c r="I43" s="701">
        <v>247</v>
      </c>
      <c r="J43" s="701">
        <v>9808</v>
      </c>
      <c r="K43" s="701">
        <v>224</v>
      </c>
      <c r="L43" s="701">
        <v>25089</v>
      </c>
      <c r="M43" s="701">
        <v>1505</v>
      </c>
      <c r="N43" s="701">
        <v>60126</v>
      </c>
      <c r="O43" s="701">
        <v>2519</v>
      </c>
      <c r="P43" s="701">
        <v>15324</v>
      </c>
      <c r="Q43" s="701">
        <v>701</v>
      </c>
      <c r="R43" s="701">
        <v>17029</v>
      </c>
      <c r="S43" s="701">
        <v>795</v>
      </c>
      <c r="T43" s="701">
        <v>39393</v>
      </c>
      <c r="U43" s="701">
        <v>1164</v>
      </c>
      <c r="V43" s="701">
        <v>27506</v>
      </c>
      <c r="W43" s="701">
        <v>1914</v>
      </c>
    </row>
    <row r="44" spans="1:23">
      <c r="A44" s="701" t="s">
        <v>212</v>
      </c>
      <c r="B44" s="701">
        <v>215537</v>
      </c>
      <c r="C44" s="701">
        <v>9239</v>
      </c>
      <c r="D44" s="701">
        <v>9253</v>
      </c>
      <c r="E44" s="701">
        <v>69</v>
      </c>
      <c r="F44" s="701">
        <v>1663</v>
      </c>
      <c r="G44" s="701">
        <v>31</v>
      </c>
      <c r="H44" s="701">
        <v>13110</v>
      </c>
      <c r="I44" s="701">
        <v>265</v>
      </c>
      <c r="J44" s="701">
        <v>8832</v>
      </c>
      <c r="K44" s="701">
        <v>192</v>
      </c>
      <c r="L44" s="701">
        <v>23956</v>
      </c>
      <c r="M44" s="701">
        <v>1443</v>
      </c>
      <c r="N44" s="701">
        <v>56492</v>
      </c>
      <c r="O44" s="701">
        <v>2538</v>
      </c>
      <c r="P44" s="701">
        <v>14455</v>
      </c>
      <c r="Q44" s="701">
        <v>652</v>
      </c>
      <c r="R44" s="701">
        <v>16384</v>
      </c>
      <c r="S44" s="701">
        <v>853</v>
      </c>
      <c r="T44" s="701">
        <v>38347</v>
      </c>
      <c r="U44" s="701">
        <v>1171</v>
      </c>
      <c r="V44" s="701">
        <v>28117</v>
      </c>
      <c r="W44" s="701">
        <v>1923</v>
      </c>
    </row>
    <row r="45" spans="1:23">
      <c r="A45" s="701" t="s">
        <v>213</v>
      </c>
      <c r="B45" s="701">
        <v>212431</v>
      </c>
      <c r="C45" s="701">
        <v>8709</v>
      </c>
      <c r="D45" s="701">
        <v>10846</v>
      </c>
      <c r="E45" s="701">
        <v>101</v>
      </c>
      <c r="F45" s="701">
        <v>1775</v>
      </c>
      <c r="G45" s="701">
        <v>36</v>
      </c>
      <c r="H45" s="701">
        <v>13891</v>
      </c>
      <c r="I45" s="701">
        <v>250</v>
      </c>
      <c r="J45" s="701">
        <v>8970</v>
      </c>
      <c r="K45" s="701">
        <v>195</v>
      </c>
      <c r="L45" s="701">
        <v>23602</v>
      </c>
      <c r="M45" s="701">
        <v>1383</v>
      </c>
      <c r="N45" s="701">
        <v>52592</v>
      </c>
      <c r="O45" s="701">
        <v>2300</v>
      </c>
      <c r="P45" s="701">
        <v>13911</v>
      </c>
      <c r="Q45" s="701">
        <v>647</v>
      </c>
      <c r="R45" s="701">
        <v>14987</v>
      </c>
      <c r="S45" s="701">
        <v>752</v>
      </c>
      <c r="T45" s="701">
        <v>37514</v>
      </c>
      <c r="U45" s="701">
        <v>1307</v>
      </c>
      <c r="V45" s="701">
        <v>30222</v>
      </c>
      <c r="W45" s="701">
        <v>1617</v>
      </c>
    </row>
    <row r="46" spans="1:23">
      <c r="A46" s="701" t="s">
        <v>214</v>
      </c>
      <c r="B46" s="701">
        <v>217604</v>
      </c>
      <c r="C46" s="701">
        <v>9457</v>
      </c>
      <c r="D46" s="701">
        <v>11642</v>
      </c>
      <c r="E46" s="701">
        <v>93</v>
      </c>
      <c r="F46" s="701">
        <v>1783</v>
      </c>
      <c r="G46" s="701">
        <v>46</v>
      </c>
      <c r="H46" s="701">
        <v>13484</v>
      </c>
      <c r="I46" s="701">
        <v>301</v>
      </c>
      <c r="J46" s="701">
        <v>9382</v>
      </c>
      <c r="K46" s="701">
        <v>192</v>
      </c>
      <c r="L46" s="701">
        <v>25770</v>
      </c>
      <c r="M46" s="701">
        <v>1838</v>
      </c>
      <c r="N46" s="701">
        <v>53938</v>
      </c>
      <c r="O46" s="701">
        <v>2444</v>
      </c>
      <c r="P46" s="701">
        <v>13705</v>
      </c>
      <c r="Q46" s="701">
        <v>657</v>
      </c>
      <c r="R46" s="701">
        <v>14506</v>
      </c>
      <c r="S46" s="701">
        <v>837</v>
      </c>
      <c r="T46" s="701">
        <v>35896</v>
      </c>
      <c r="U46" s="701">
        <v>1238</v>
      </c>
      <c r="V46" s="701">
        <v>33199</v>
      </c>
      <c r="W46" s="701">
        <v>1706</v>
      </c>
    </row>
    <row r="47" spans="1:23">
      <c r="A47" s="701" t="s">
        <v>215</v>
      </c>
      <c r="B47" s="701">
        <v>215576</v>
      </c>
      <c r="C47" s="701">
        <v>11962</v>
      </c>
      <c r="D47" s="701">
        <v>11802</v>
      </c>
      <c r="E47" s="701">
        <v>190</v>
      </c>
      <c r="F47" s="701">
        <v>1896</v>
      </c>
      <c r="G47" s="701">
        <v>86</v>
      </c>
      <c r="H47" s="701">
        <v>13180</v>
      </c>
      <c r="I47" s="701">
        <v>417</v>
      </c>
      <c r="J47" s="701">
        <v>9488</v>
      </c>
      <c r="K47" s="701">
        <v>327</v>
      </c>
      <c r="L47" s="701">
        <v>27383</v>
      </c>
      <c r="M47" s="701">
        <v>2207</v>
      </c>
      <c r="N47" s="701">
        <v>50700</v>
      </c>
      <c r="O47" s="701">
        <v>2792</v>
      </c>
      <c r="P47" s="701">
        <v>14388</v>
      </c>
      <c r="Q47" s="701">
        <v>872</v>
      </c>
      <c r="R47" s="701">
        <v>14234</v>
      </c>
      <c r="S47" s="701">
        <v>1081</v>
      </c>
      <c r="T47" s="701">
        <v>31376</v>
      </c>
      <c r="U47" s="701">
        <v>1706</v>
      </c>
      <c r="V47" s="701">
        <v>36426</v>
      </c>
      <c r="W47" s="701">
        <v>2215</v>
      </c>
    </row>
    <row r="48" spans="1:23">
      <c r="A48" s="701" t="s">
        <v>216</v>
      </c>
      <c r="B48" s="701">
        <v>230604</v>
      </c>
      <c r="C48" s="701">
        <v>12168</v>
      </c>
      <c r="D48" s="701">
        <v>13528</v>
      </c>
      <c r="E48" s="701">
        <v>192</v>
      </c>
      <c r="F48" s="701">
        <v>2290</v>
      </c>
      <c r="G48" s="701">
        <v>85</v>
      </c>
      <c r="H48" s="701">
        <v>14303</v>
      </c>
      <c r="I48" s="701">
        <v>529</v>
      </c>
      <c r="J48" s="701">
        <v>10873</v>
      </c>
      <c r="K48" s="701">
        <v>375</v>
      </c>
      <c r="L48" s="701">
        <v>27544</v>
      </c>
      <c r="M48" s="701">
        <v>2180</v>
      </c>
      <c r="N48" s="701">
        <v>49390</v>
      </c>
      <c r="O48" s="701">
        <v>2766</v>
      </c>
      <c r="P48" s="701">
        <v>14830</v>
      </c>
      <c r="Q48" s="701">
        <v>861</v>
      </c>
      <c r="R48" s="701">
        <v>15251</v>
      </c>
      <c r="S48" s="701">
        <v>1092</v>
      </c>
      <c r="T48" s="701">
        <v>31530</v>
      </c>
      <c r="U48" s="701">
        <v>1606</v>
      </c>
      <c r="V48" s="701">
        <v>45575</v>
      </c>
      <c r="W48" s="701">
        <v>2400</v>
      </c>
    </row>
    <row r="49" spans="1:23">
      <c r="A49" s="701" t="s">
        <v>217</v>
      </c>
      <c r="B49" s="701">
        <v>208520</v>
      </c>
      <c r="C49" s="701">
        <v>11247</v>
      </c>
      <c r="D49" s="701">
        <v>11175</v>
      </c>
      <c r="E49" s="701">
        <v>208</v>
      </c>
      <c r="F49" s="701">
        <v>1874</v>
      </c>
      <c r="G49" s="701">
        <v>88</v>
      </c>
      <c r="H49" s="701">
        <v>11928</v>
      </c>
      <c r="I49" s="701">
        <v>431</v>
      </c>
      <c r="J49" s="701">
        <v>9130</v>
      </c>
      <c r="K49" s="701">
        <v>414</v>
      </c>
      <c r="L49" s="701">
        <v>24118</v>
      </c>
      <c r="M49" s="701">
        <v>1793</v>
      </c>
      <c r="N49" s="701">
        <v>42295</v>
      </c>
      <c r="O49" s="701">
        <v>2589</v>
      </c>
      <c r="P49" s="701">
        <v>11922</v>
      </c>
      <c r="Q49" s="701">
        <v>765</v>
      </c>
      <c r="R49" s="701">
        <v>14352</v>
      </c>
      <c r="S49" s="701">
        <v>973</v>
      </c>
      <c r="T49" s="701">
        <v>33889</v>
      </c>
      <c r="U49" s="701">
        <v>1523</v>
      </c>
      <c r="V49" s="701">
        <v>43356</v>
      </c>
      <c r="W49" s="701">
        <v>2376</v>
      </c>
    </row>
    <row r="50" spans="1:23">
      <c r="A50" s="701" t="s">
        <v>218</v>
      </c>
      <c r="B50" s="701">
        <v>215236</v>
      </c>
      <c r="C50" s="701">
        <v>11940</v>
      </c>
      <c r="D50" s="701">
        <v>10340</v>
      </c>
      <c r="E50" s="701">
        <v>197</v>
      </c>
      <c r="F50" s="701">
        <v>1950</v>
      </c>
      <c r="G50" s="701">
        <v>103</v>
      </c>
      <c r="H50" s="701">
        <v>12661</v>
      </c>
      <c r="I50" s="701">
        <v>495</v>
      </c>
      <c r="J50" s="701">
        <v>9663</v>
      </c>
      <c r="K50" s="701">
        <v>408</v>
      </c>
      <c r="L50" s="701">
        <v>24636</v>
      </c>
      <c r="M50" s="701">
        <v>1839</v>
      </c>
      <c r="N50" s="701">
        <v>42308</v>
      </c>
      <c r="O50" s="701">
        <v>2786</v>
      </c>
      <c r="P50" s="701">
        <v>12998</v>
      </c>
      <c r="Q50" s="701">
        <v>750</v>
      </c>
      <c r="R50" s="701">
        <v>16779</v>
      </c>
      <c r="S50" s="701">
        <v>1113</v>
      </c>
      <c r="T50" s="701">
        <v>36081</v>
      </c>
      <c r="U50" s="701">
        <v>1553</v>
      </c>
      <c r="V50" s="701">
        <v>43481</v>
      </c>
      <c r="W50" s="701">
        <v>2616</v>
      </c>
    </row>
    <row r="51" spans="1:23">
      <c r="A51" s="701" t="s">
        <v>219</v>
      </c>
      <c r="B51" s="701">
        <v>203959</v>
      </c>
      <c r="C51" s="701">
        <v>11400</v>
      </c>
      <c r="D51" s="701">
        <v>9832</v>
      </c>
      <c r="E51" s="701">
        <v>210</v>
      </c>
      <c r="F51" s="701">
        <v>1874</v>
      </c>
      <c r="G51" s="701">
        <v>68</v>
      </c>
      <c r="H51" s="701">
        <v>13428</v>
      </c>
      <c r="I51" s="701">
        <v>556</v>
      </c>
      <c r="J51" s="701">
        <v>9468</v>
      </c>
      <c r="K51" s="701">
        <v>373</v>
      </c>
      <c r="L51" s="701">
        <v>22998</v>
      </c>
      <c r="M51" s="701">
        <v>1709</v>
      </c>
      <c r="N51" s="701">
        <v>42156</v>
      </c>
      <c r="O51" s="701">
        <v>2724</v>
      </c>
      <c r="P51" s="701">
        <v>12608</v>
      </c>
      <c r="Q51" s="701">
        <v>789</v>
      </c>
      <c r="R51" s="701">
        <v>16037</v>
      </c>
      <c r="S51" s="701">
        <v>1082</v>
      </c>
      <c r="T51" s="701">
        <v>32896</v>
      </c>
      <c r="U51" s="701">
        <v>1556</v>
      </c>
      <c r="V51" s="701">
        <v>38829</v>
      </c>
      <c r="W51" s="701">
        <v>2257</v>
      </c>
    </row>
    <row r="52" spans="1:23">
      <c r="A52" s="701" t="s">
        <v>220</v>
      </c>
      <c r="B52" s="701">
        <v>223866</v>
      </c>
      <c r="C52" s="701">
        <v>13675</v>
      </c>
      <c r="D52" s="701">
        <v>10262</v>
      </c>
      <c r="E52" s="701">
        <v>262</v>
      </c>
      <c r="F52" s="701">
        <v>2078</v>
      </c>
      <c r="G52" s="701">
        <v>124</v>
      </c>
      <c r="H52" s="701">
        <v>13491</v>
      </c>
      <c r="I52" s="701">
        <v>620</v>
      </c>
      <c r="J52" s="701">
        <v>10341</v>
      </c>
      <c r="K52" s="701">
        <v>406</v>
      </c>
      <c r="L52" s="701">
        <v>21699</v>
      </c>
      <c r="M52" s="701">
        <v>1822</v>
      </c>
      <c r="N52" s="701">
        <v>49968</v>
      </c>
      <c r="O52" s="701">
        <v>3367</v>
      </c>
      <c r="P52" s="701">
        <v>13671</v>
      </c>
      <c r="Q52" s="701">
        <v>934</v>
      </c>
      <c r="R52" s="701">
        <v>17738</v>
      </c>
      <c r="S52" s="701">
        <v>1275</v>
      </c>
      <c r="T52" s="701">
        <v>38017</v>
      </c>
      <c r="U52" s="701">
        <v>2004</v>
      </c>
      <c r="V52" s="701">
        <v>42610</v>
      </c>
      <c r="W52" s="701">
        <v>2782</v>
      </c>
    </row>
    <row r="53" spans="1:23">
      <c r="A53" s="701" t="s">
        <v>221</v>
      </c>
      <c r="B53" s="701">
        <v>211623</v>
      </c>
      <c r="C53" s="701">
        <v>13066</v>
      </c>
      <c r="D53" s="701">
        <v>9260</v>
      </c>
      <c r="E53" s="701">
        <v>236</v>
      </c>
      <c r="F53" s="701">
        <v>1989</v>
      </c>
      <c r="G53" s="701">
        <v>91</v>
      </c>
      <c r="H53" s="701">
        <v>12712</v>
      </c>
      <c r="I53" s="701">
        <v>610</v>
      </c>
      <c r="J53" s="701">
        <v>9621</v>
      </c>
      <c r="K53" s="701">
        <v>405</v>
      </c>
      <c r="L53" s="701">
        <v>19691</v>
      </c>
      <c r="M53" s="701">
        <v>1579</v>
      </c>
      <c r="N53" s="701">
        <v>48686</v>
      </c>
      <c r="O53" s="701">
        <v>3278</v>
      </c>
      <c r="P53" s="701">
        <v>12379</v>
      </c>
      <c r="Q53" s="701">
        <v>865</v>
      </c>
      <c r="R53" s="701">
        <v>15151</v>
      </c>
      <c r="S53" s="701">
        <v>1140</v>
      </c>
      <c r="T53" s="701">
        <v>40723</v>
      </c>
      <c r="U53" s="701">
        <v>2221</v>
      </c>
      <c r="V53" s="701">
        <v>37662</v>
      </c>
      <c r="W53" s="701">
        <v>2558</v>
      </c>
    </row>
    <row r="54" spans="1:23">
      <c r="A54" s="701" t="s">
        <v>222</v>
      </c>
      <c r="B54" s="701">
        <v>201872</v>
      </c>
      <c r="C54" s="701">
        <v>13046</v>
      </c>
      <c r="D54" s="701">
        <v>8794</v>
      </c>
      <c r="E54" s="701">
        <v>263</v>
      </c>
      <c r="F54" s="701">
        <v>1890</v>
      </c>
      <c r="G54" s="701">
        <v>126</v>
      </c>
      <c r="H54" s="701">
        <v>12410</v>
      </c>
      <c r="I54" s="701">
        <v>611</v>
      </c>
      <c r="J54" s="701">
        <v>9106</v>
      </c>
      <c r="K54" s="701">
        <v>465</v>
      </c>
      <c r="L54" s="701">
        <v>18648</v>
      </c>
      <c r="M54" s="701">
        <v>1547</v>
      </c>
      <c r="N54" s="701">
        <v>49349</v>
      </c>
      <c r="O54" s="701">
        <v>3395</v>
      </c>
      <c r="P54" s="701">
        <v>11871</v>
      </c>
      <c r="Q54" s="701">
        <v>868</v>
      </c>
      <c r="R54" s="701">
        <v>14353</v>
      </c>
      <c r="S54" s="701">
        <v>1073</v>
      </c>
      <c r="T54" s="701">
        <v>38896</v>
      </c>
      <c r="U54" s="701">
        <v>2234</v>
      </c>
      <c r="V54" s="701">
        <v>32816</v>
      </c>
      <c r="W54" s="701">
        <v>2389</v>
      </c>
    </row>
    <row r="55" spans="1:23">
      <c r="A55" s="701" t="s">
        <v>223</v>
      </c>
      <c r="B55" s="701">
        <v>221930</v>
      </c>
      <c r="C55" s="701">
        <v>13925</v>
      </c>
      <c r="D55" s="701">
        <v>10198</v>
      </c>
      <c r="E55" s="701">
        <v>292</v>
      </c>
      <c r="F55" s="701">
        <v>2178</v>
      </c>
      <c r="G55" s="701">
        <v>112</v>
      </c>
      <c r="H55" s="701">
        <v>14338</v>
      </c>
      <c r="I55" s="701">
        <v>620</v>
      </c>
      <c r="J55" s="701">
        <v>10140</v>
      </c>
      <c r="K55" s="701">
        <v>438</v>
      </c>
      <c r="L55" s="701">
        <v>21139</v>
      </c>
      <c r="M55" s="701">
        <v>1628</v>
      </c>
      <c r="N55" s="701">
        <v>54563</v>
      </c>
      <c r="O55" s="701">
        <v>3722</v>
      </c>
      <c r="P55" s="701">
        <v>14633</v>
      </c>
      <c r="Q55" s="701">
        <v>970</v>
      </c>
      <c r="R55" s="701">
        <v>17518</v>
      </c>
      <c r="S55" s="701">
        <v>1189</v>
      </c>
      <c r="T55" s="701">
        <v>37459</v>
      </c>
      <c r="U55" s="701">
        <v>2144</v>
      </c>
      <c r="V55" s="701">
        <v>35505</v>
      </c>
      <c r="W55" s="701">
        <v>2718</v>
      </c>
    </row>
    <row r="56" spans="1:23">
      <c r="A56" s="701" t="s">
        <v>224</v>
      </c>
      <c r="B56" s="701">
        <v>224619</v>
      </c>
      <c r="C56" s="701">
        <v>13677</v>
      </c>
      <c r="D56" s="701">
        <v>10866</v>
      </c>
      <c r="E56" s="701">
        <v>283</v>
      </c>
      <c r="F56" s="701">
        <v>2568</v>
      </c>
      <c r="G56" s="701">
        <v>112</v>
      </c>
      <c r="H56" s="701">
        <v>14585</v>
      </c>
      <c r="I56" s="701">
        <v>601</v>
      </c>
      <c r="J56" s="701">
        <v>11018</v>
      </c>
      <c r="K56" s="701">
        <v>461</v>
      </c>
      <c r="L56" s="701">
        <v>22672</v>
      </c>
      <c r="M56" s="701">
        <v>1701</v>
      </c>
      <c r="N56" s="701">
        <v>56908</v>
      </c>
      <c r="O56" s="701">
        <v>3550</v>
      </c>
      <c r="P56" s="701">
        <v>14817</v>
      </c>
      <c r="Q56" s="701">
        <v>953</v>
      </c>
      <c r="R56" s="701">
        <v>16243</v>
      </c>
      <c r="S56" s="701">
        <v>1124</v>
      </c>
      <c r="T56" s="701">
        <v>35937</v>
      </c>
      <c r="U56" s="701">
        <v>2120</v>
      </c>
      <c r="V56" s="701">
        <v>34856</v>
      </c>
      <c r="W56" s="701">
        <v>2662</v>
      </c>
    </row>
    <row r="57" spans="1:23">
      <c r="A57" s="701" t="s">
        <v>225</v>
      </c>
      <c r="B57" s="701">
        <v>237402</v>
      </c>
      <c r="C57" s="701">
        <v>13961</v>
      </c>
      <c r="D57" s="701">
        <v>10788</v>
      </c>
      <c r="E57" s="701">
        <v>242</v>
      </c>
      <c r="F57" s="701">
        <v>2747</v>
      </c>
      <c r="G57" s="701">
        <v>111</v>
      </c>
      <c r="H57" s="701">
        <v>15663</v>
      </c>
      <c r="I57" s="701">
        <v>630</v>
      </c>
      <c r="J57" s="701">
        <v>11140</v>
      </c>
      <c r="K57" s="701">
        <v>440</v>
      </c>
      <c r="L57" s="701">
        <v>24930</v>
      </c>
      <c r="M57" s="701">
        <v>1546</v>
      </c>
      <c r="N57" s="701">
        <v>61241</v>
      </c>
      <c r="O57" s="701">
        <v>3349</v>
      </c>
      <c r="P57" s="701">
        <v>13840</v>
      </c>
      <c r="Q57" s="701">
        <v>815</v>
      </c>
      <c r="R57" s="701">
        <v>13809</v>
      </c>
      <c r="S57" s="701">
        <v>930</v>
      </c>
      <c r="T57" s="701">
        <v>45883</v>
      </c>
      <c r="U57" s="701">
        <v>3083</v>
      </c>
      <c r="V57" s="701">
        <v>33693</v>
      </c>
      <c r="W57" s="701">
        <v>2704</v>
      </c>
    </row>
    <row r="58" spans="1:23">
      <c r="A58" s="701" t="s">
        <v>226</v>
      </c>
      <c r="B58" s="701">
        <v>234185</v>
      </c>
      <c r="C58" s="701">
        <v>13594</v>
      </c>
      <c r="D58" s="701">
        <v>8770</v>
      </c>
      <c r="E58" s="701">
        <v>285</v>
      </c>
      <c r="F58" s="701">
        <v>2523</v>
      </c>
      <c r="G58" s="701">
        <v>103</v>
      </c>
      <c r="H58" s="701">
        <v>14435</v>
      </c>
      <c r="I58" s="701">
        <v>588</v>
      </c>
      <c r="J58" s="701">
        <v>10080</v>
      </c>
      <c r="K58" s="701">
        <v>458</v>
      </c>
      <c r="L58" s="701">
        <v>24377</v>
      </c>
      <c r="M58" s="701">
        <v>1452</v>
      </c>
      <c r="N58" s="701">
        <v>59591</v>
      </c>
      <c r="O58" s="701">
        <v>3201</v>
      </c>
      <c r="P58" s="701">
        <v>12494</v>
      </c>
      <c r="Q58" s="701">
        <v>816</v>
      </c>
      <c r="R58" s="701">
        <v>12327</v>
      </c>
      <c r="S58" s="701">
        <v>972</v>
      </c>
      <c r="T58" s="701">
        <v>52547</v>
      </c>
      <c r="U58" s="701">
        <v>3086</v>
      </c>
      <c r="V58" s="701">
        <v>33231</v>
      </c>
      <c r="W58" s="701">
        <v>2536</v>
      </c>
    </row>
    <row r="59" spans="1:23">
      <c r="A59" s="701" t="s">
        <v>227</v>
      </c>
      <c r="B59" s="701">
        <v>217396</v>
      </c>
      <c r="C59" s="701">
        <v>13103</v>
      </c>
      <c r="D59" s="701">
        <v>7103</v>
      </c>
      <c r="E59" s="701">
        <v>286</v>
      </c>
      <c r="F59" s="701">
        <v>2458</v>
      </c>
      <c r="G59" s="701">
        <v>145</v>
      </c>
      <c r="H59" s="701">
        <v>13213</v>
      </c>
      <c r="I59" s="701">
        <v>630</v>
      </c>
      <c r="J59" s="701">
        <v>9312</v>
      </c>
      <c r="K59" s="701">
        <v>440</v>
      </c>
      <c r="L59" s="701">
        <v>21476</v>
      </c>
      <c r="M59" s="701">
        <v>1481</v>
      </c>
      <c r="N59" s="701">
        <v>57635</v>
      </c>
      <c r="O59" s="701">
        <v>3134</v>
      </c>
      <c r="P59" s="701">
        <v>11399</v>
      </c>
      <c r="Q59" s="701">
        <v>812</v>
      </c>
      <c r="R59" s="701">
        <v>11412</v>
      </c>
      <c r="S59" s="701">
        <v>1098</v>
      </c>
      <c r="T59" s="701">
        <v>47491</v>
      </c>
      <c r="U59" s="701">
        <v>2616</v>
      </c>
      <c r="V59" s="701">
        <v>32226</v>
      </c>
      <c r="W59" s="701">
        <v>2351</v>
      </c>
    </row>
    <row r="60" spans="1:23">
      <c r="A60" s="701" t="s">
        <v>228</v>
      </c>
      <c r="B60" s="701">
        <v>201967</v>
      </c>
      <c r="C60" s="701">
        <v>13569</v>
      </c>
      <c r="D60" s="701">
        <v>6133</v>
      </c>
      <c r="E60" s="701">
        <v>301</v>
      </c>
      <c r="F60" s="701">
        <v>2139</v>
      </c>
      <c r="G60" s="701">
        <v>100</v>
      </c>
      <c r="H60" s="701">
        <v>11683</v>
      </c>
      <c r="I60" s="701">
        <v>655</v>
      </c>
      <c r="J60" s="701">
        <v>8244</v>
      </c>
      <c r="K60" s="701">
        <v>470</v>
      </c>
      <c r="L60" s="701">
        <v>18503</v>
      </c>
      <c r="M60" s="701">
        <v>1575</v>
      </c>
      <c r="N60" s="701">
        <v>50807</v>
      </c>
      <c r="O60" s="701">
        <v>3265</v>
      </c>
      <c r="P60" s="701">
        <v>10645</v>
      </c>
      <c r="Q60" s="701">
        <v>832</v>
      </c>
      <c r="R60" s="701">
        <v>11292</v>
      </c>
      <c r="S60" s="701">
        <v>1046</v>
      </c>
      <c r="T60" s="701">
        <v>47045</v>
      </c>
      <c r="U60" s="701">
        <v>2769</v>
      </c>
      <c r="V60" s="701">
        <v>32121</v>
      </c>
      <c r="W60" s="701">
        <v>2444</v>
      </c>
    </row>
    <row r="61" spans="1:23">
      <c r="A61" s="701" t="s">
        <v>229</v>
      </c>
      <c r="B61" s="701">
        <v>200091</v>
      </c>
      <c r="C61" s="701">
        <v>13540</v>
      </c>
      <c r="D61" s="701">
        <v>6458</v>
      </c>
      <c r="E61" s="701">
        <v>313</v>
      </c>
      <c r="F61" s="701">
        <v>2172</v>
      </c>
      <c r="G61" s="701">
        <v>111</v>
      </c>
      <c r="H61" s="701">
        <v>11670</v>
      </c>
      <c r="I61" s="701">
        <v>719</v>
      </c>
      <c r="J61" s="701">
        <v>8172</v>
      </c>
      <c r="K61" s="701">
        <v>512</v>
      </c>
      <c r="L61" s="701">
        <v>18844</v>
      </c>
      <c r="M61" s="701">
        <v>1562</v>
      </c>
      <c r="N61" s="701">
        <v>49023</v>
      </c>
      <c r="O61" s="701">
        <v>3173</v>
      </c>
      <c r="P61" s="701">
        <v>10947</v>
      </c>
      <c r="Q61" s="701">
        <v>865</v>
      </c>
      <c r="R61" s="701">
        <v>11956</v>
      </c>
      <c r="S61" s="701">
        <v>1142</v>
      </c>
      <c r="T61" s="701">
        <v>42419</v>
      </c>
      <c r="U61" s="701">
        <v>2547</v>
      </c>
      <c r="V61" s="701">
        <v>35166</v>
      </c>
      <c r="W61" s="701">
        <v>2491</v>
      </c>
    </row>
    <row r="62" spans="1:23">
      <c r="A62" s="701" t="s">
        <v>230</v>
      </c>
      <c r="B62" s="701">
        <v>217322</v>
      </c>
      <c r="C62" s="701">
        <v>14692</v>
      </c>
      <c r="D62" s="701">
        <v>6380</v>
      </c>
      <c r="E62" s="701">
        <v>347</v>
      </c>
      <c r="F62" s="701">
        <v>2673</v>
      </c>
      <c r="G62" s="701">
        <v>148</v>
      </c>
      <c r="H62" s="701">
        <v>13676</v>
      </c>
      <c r="I62" s="701">
        <v>685</v>
      </c>
      <c r="J62" s="701">
        <v>9481</v>
      </c>
      <c r="K62" s="701">
        <v>495</v>
      </c>
      <c r="L62" s="701">
        <v>20588</v>
      </c>
      <c r="M62" s="701">
        <v>1618</v>
      </c>
      <c r="N62" s="701">
        <v>55687</v>
      </c>
      <c r="O62" s="701">
        <v>3558</v>
      </c>
      <c r="P62" s="701">
        <v>11612</v>
      </c>
      <c r="Q62" s="701">
        <v>916</v>
      </c>
      <c r="R62" s="701">
        <v>12762</v>
      </c>
      <c r="S62" s="701">
        <v>1222</v>
      </c>
      <c r="T62" s="701">
        <v>40270</v>
      </c>
      <c r="U62" s="701">
        <v>2789</v>
      </c>
      <c r="V62" s="701">
        <v>40665</v>
      </c>
      <c r="W62" s="701">
        <v>2763</v>
      </c>
    </row>
    <row r="63" spans="1:23">
      <c r="A63" s="701" t="s">
        <v>231</v>
      </c>
      <c r="B63" s="701">
        <v>203344</v>
      </c>
      <c r="C63" s="701">
        <v>14186</v>
      </c>
      <c r="D63" s="701">
        <v>5576</v>
      </c>
      <c r="E63" s="701">
        <v>407</v>
      </c>
      <c r="F63" s="701">
        <v>2671</v>
      </c>
      <c r="G63" s="701">
        <v>138</v>
      </c>
      <c r="H63" s="701">
        <v>12952</v>
      </c>
      <c r="I63" s="701">
        <v>674</v>
      </c>
      <c r="J63" s="701">
        <v>9575</v>
      </c>
      <c r="K63" s="701">
        <v>493</v>
      </c>
      <c r="L63" s="701">
        <v>20690</v>
      </c>
      <c r="M63" s="701">
        <v>1724</v>
      </c>
      <c r="N63" s="701">
        <v>54399</v>
      </c>
      <c r="O63" s="701">
        <v>3445</v>
      </c>
      <c r="P63" s="701">
        <v>11177</v>
      </c>
      <c r="Q63" s="701">
        <v>833</v>
      </c>
      <c r="R63" s="701">
        <v>12172</v>
      </c>
      <c r="S63" s="701">
        <v>1192</v>
      </c>
      <c r="T63" s="701">
        <v>34578</v>
      </c>
      <c r="U63" s="701">
        <v>2661</v>
      </c>
      <c r="V63" s="701">
        <v>36289</v>
      </c>
      <c r="W63" s="701">
        <v>2494</v>
      </c>
    </row>
    <row r="64" spans="1:23">
      <c r="A64" s="701" t="s">
        <v>379</v>
      </c>
      <c r="B64" s="701">
        <v>248858</v>
      </c>
      <c r="C64" s="701">
        <v>16956</v>
      </c>
      <c r="D64" s="701">
        <v>8268</v>
      </c>
      <c r="E64" s="701">
        <v>521</v>
      </c>
      <c r="F64" s="701">
        <v>3003</v>
      </c>
      <c r="G64" s="701">
        <v>140</v>
      </c>
      <c r="H64" s="701">
        <v>14017</v>
      </c>
      <c r="I64" s="701">
        <v>735</v>
      </c>
      <c r="J64" s="701">
        <v>12066</v>
      </c>
      <c r="K64" s="701">
        <v>599</v>
      </c>
      <c r="L64" s="701">
        <v>26992</v>
      </c>
      <c r="M64" s="701">
        <v>2152</v>
      </c>
      <c r="N64" s="701">
        <v>65122</v>
      </c>
      <c r="O64" s="701">
        <v>4053</v>
      </c>
      <c r="P64" s="701">
        <v>13354</v>
      </c>
      <c r="Q64" s="701">
        <v>961</v>
      </c>
      <c r="R64" s="701">
        <v>15183</v>
      </c>
      <c r="S64" s="701">
        <v>1441</v>
      </c>
      <c r="T64" s="701">
        <v>47222</v>
      </c>
      <c r="U64" s="701">
        <v>3533</v>
      </c>
      <c r="V64" s="701">
        <v>39305</v>
      </c>
      <c r="W64" s="701">
        <v>2678</v>
      </c>
    </row>
    <row r="66" spans="1:12">
      <c r="A66" s="702"/>
      <c r="B66" s="703" t="s">
        <v>299</v>
      </c>
      <c r="C66" s="704" t="s">
        <v>298</v>
      </c>
      <c r="D66" s="704" t="s">
        <v>2</v>
      </c>
      <c r="E66" s="704" t="s">
        <v>3</v>
      </c>
      <c r="F66" s="704" t="s">
        <v>293</v>
      </c>
      <c r="G66" s="704" t="s">
        <v>294</v>
      </c>
      <c r="H66" s="704" t="s">
        <v>295</v>
      </c>
      <c r="I66" s="704" t="s">
        <v>296</v>
      </c>
      <c r="J66" s="704" t="s">
        <v>297</v>
      </c>
      <c r="K66" s="704" t="s">
        <v>9</v>
      </c>
      <c r="L66" s="705" t="s">
        <v>11</v>
      </c>
    </row>
    <row r="67" spans="1:12">
      <c r="A67" s="706">
        <v>1987</v>
      </c>
      <c r="B67" s="701">
        <f>D38+E38</f>
        <v>10570</v>
      </c>
      <c r="C67" s="701">
        <f>F38+G38</f>
        <v>2441</v>
      </c>
      <c r="D67" s="701">
        <f>H38+I38</f>
        <v>15778</v>
      </c>
      <c r="E67" s="701">
        <f>J38+K38</f>
        <v>11900</v>
      </c>
      <c r="F67" s="701">
        <f>L38+M38</f>
        <v>27820</v>
      </c>
      <c r="G67" s="701">
        <f>N38+O38</f>
        <v>53400</v>
      </c>
      <c r="H67" s="701">
        <f>P38+Q38</f>
        <v>17662</v>
      </c>
      <c r="I67" s="701">
        <f>R38+S38</f>
        <v>19714</v>
      </c>
      <c r="J67" s="701">
        <f>T38+U38</f>
        <v>52538</v>
      </c>
      <c r="K67" s="701">
        <f>V38+W38</f>
        <v>33533</v>
      </c>
      <c r="L67" s="701">
        <f>B38+C38</f>
        <v>250249</v>
      </c>
    </row>
    <row r="68" spans="1:12">
      <c r="A68" s="706">
        <v>1988</v>
      </c>
      <c r="B68" s="701">
        <f t="shared" ref="B68:B93" si="0">D39+E39</f>
        <v>10259</v>
      </c>
      <c r="C68" s="701">
        <f t="shared" ref="C68:C93" si="1">F39+G39</f>
        <v>2617</v>
      </c>
      <c r="D68" s="701">
        <f t="shared" ref="D68:D93" si="2">H39+I39</f>
        <v>15314</v>
      </c>
      <c r="E68" s="701">
        <f t="shared" ref="E68:E93" si="3">J39+K39</f>
        <v>12146</v>
      </c>
      <c r="F68" s="701">
        <f t="shared" ref="F68:F93" si="4">L39+M39</f>
        <v>29725</v>
      </c>
      <c r="G68" s="701">
        <f t="shared" ref="G68:G93" si="5">N39+O39</f>
        <v>63924</v>
      </c>
      <c r="H68" s="701">
        <f t="shared" ref="H68:H93" si="6">P39+Q39</f>
        <v>19758</v>
      </c>
      <c r="I68" s="701">
        <f t="shared" ref="I68:I93" si="7">R39+S39</f>
        <v>23823</v>
      </c>
      <c r="J68" s="701">
        <f t="shared" ref="J68:J93" si="8">T39+U39</f>
        <v>45207</v>
      </c>
      <c r="K68" s="701">
        <f t="shared" ref="K68:K93" si="9">V39+W39</f>
        <v>33314</v>
      </c>
      <c r="L68" s="701">
        <f t="shared" ref="L68:L93" si="10">B39+C39</f>
        <v>261280</v>
      </c>
    </row>
    <row r="69" spans="1:12">
      <c r="A69" s="706">
        <v>1989</v>
      </c>
      <c r="B69" s="701">
        <f t="shared" si="0"/>
        <v>11145</v>
      </c>
      <c r="C69" s="701">
        <f t="shared" si="1"/>
        <v>2947</v>
      </c>
      <c r="D69" s="701">
        <f t="shared" si="2"/>
        <v>16440</v>
      </c>
      <c r="E69" s="701">
        <f t="shared" si="3"/>
        <v>12375</v>
      </c>
      <c r="F69" s="701">
        <f t="shared" si="4"/>
        <v>32165</v>
      </c>
      <c r="G69" s="701">
        <f t="shared" si="5"/>
        <v>73603</v>
      </c>
      <c r="H69" s="701">
        <f t="shared" si="6"/>
        <v>21670</v>
      </c>
      <c r="I69" s="701">
        <f t="shared" si="7"/>
        <v>27017</v>
      </c>
      <c r="J69" s="701">
        <f t="shared" si="8"/>
        <v>46790</v>
      </c>
      <c r="K69" s="701">
        <f t="shared" si="9"/>
        <v>33437</v>
      </c>
      <c r="L69" s="701">
        <f t="shared" si="10"/>
        <v>282375</v>
      </c>
    </row>
    <row r="70" spans="1:12">
      <c r="A70" s="706">
        <v>1990</v>
      </c>
      <c r="B70" s="701">
        <f t="shared" si="0"/>
        <v>9671</v>
      </c>
      <c r="C70" s="701">
        <f t="shared" si="1"/>
        <v>2537</v>
      </c>
      <c r="D70" s="701">
        <f t="shared" si="2"/>
        <v>15025</v>
      </c>
      <c r="E70" s="701">
        <f t="shared" si="3"/>
        <v>10447</v>
      </c>
      <c r="F70" s="701">
        <f t="shared" si="4"/>
        <v>30383</v>
      </c>
      <c r="G70" s="701">
        <f t="shared" si="5"/>
        <v>67776</v>
      </c>
      <c r="H70" s="701">
        <f t="shared" si="6"/>
        <v>18584</v>
      </c>
      <c r="I70" s="701">
        <f t="shared" si="7"/>
        <v>21960</v>
      </c>
      <c r="J70" s="701">
        <f t="shared" si="8"/>
        <v>40308</v>
      </c>
      <c r="K70" s="701">
        <f t="shared" si="9"/>
        <v>30557</v>
      </c>
      <c r="L70" s="701">
        <f t="shared" si="10"/>
        <v>251406</v>
      </c>
    </row>
    <row r="71" spans="1:12">
      <c r="A71" s="706">
        <v>1991</v>
      </c>
      <c r="B71" s="701">
        <f t="shared" si="0"/>
        <v>8657</v>
      </c>
      <c r="C71" s="701">
        <f t="shared" si="1"/>
        <v>2353</v>
      </c>
      <c r="D71" s="701">
        <f t="shared" si="2"/>
        <v>13921</v>
      </c>
      <c r="E71" s="701">
        <f t="shared" si="3"/>
        <v>9890</v>
      </c>
      <c r="F71" s="701">
        <f t="shared" si="4"/>
        <v>29757</v>
      </c>
      <c r="G71" s="701">
        <f t="shared" si="5"/>
        <v>63357</v>
      </c>
      <c r="H71" s="701">
        <f t="shared" si="6"/>
        <v>17626</v>
      </c>
      <c r="I71" s="701">
        <f t="shared" si="7"/>
        <v>19485</v>
      </c>
      <c r="J71" s="701">
        <f t="shared" si="8"/>
        <v>41718</v>
      </c>
      <c r="K71" s="701">
        <f t="shared" si="9"/>
        <v>30223</v>
      </c>
      <c r="L71" s="701">
        <f t="shared" si="10"/>
        <v>241490</v>
      </c>
    </row>
    <row r="72" spans="1:12">
      <c r="A72" s="706">
        <v>1992</v>
      </c>
      <c r="B72" s="701">
        <f t="shared" si="0"/>
        <v>8549</v>
      </c>
      <c r="C72" s="701">
        <f t="shared" si="1"/>
        <v>1629</v>
      </c>
      <c r="D72" s="701">
        <f t="shared" si="2"/>
        <v>13477</v>
      </c>
      <c r="E72" s="701">
        <f t="shared" si="3"/>
        <v>10032</v>
      </c>
      <c r="F72" s="701">
        <f t="shared" si="4"/>
        <v>26594</v>
      </c>
      <c r="G72" s="701">
        <f t="shared" si="5"/>
        <v>62645</v>
      </c>
      <c r="H72" s="701">
        <f t="shared" si="6"/>
        <v>16025</v>
      </c>
      <c r="I72" s="701">
        <f t="shared" si="7"/>
        <v>17824</v>
      </c>
      <c r="J72" s="701">
        <f t="shared" si="8"/>
        <v>40557</v>
      </c>
      <c r="K72" s="701">
        <f t="shared" si="9"/>
        <v>29420</v>
      </c>
      <c r="L72" s="701">
        <f t="shared" si="10"/>
        <v>231618</v>
      </c>
    </row>
    <row r="73" spans="1:12">
      <c r="A73" s="706">
        <v>1993</v>
      </c>
      <c r="B73" s="701">
        <f t="shared" si="0"/>
        <v>9322</v>
      </c>
      <c r="C73" s="701">
        <f t="shared" si="1"/>
        <v>1694</v>
      </c>
      <c r="D73" s="701">
        <f t="shared" si="2"/>
        <v>13375</v>
      </c>
      <c r="E73" s="701">
        <f t="shared" si="3"/>
        <v>9024</v>
      </c>
      <c r="F73" s="701">
        <f t="shared" si="4"/>
        <v>25399</v>
      </c>
      <c r="G73" s="701">
        <f t="shared" si="5"/>
        <v>59030</v>
      </c>
      <c r="H73" s="701">
        <f t="shared" si="6"/>
        <v>15107</v>
      </c>
      <c r="I73" s="701">
        <f t="shared" si="7"/>
        <v>17237</v>
      </c>
      <c r="J73" s="701">
        <f t="shared" si="8"/>
        <v>39518</v>
      </c>
      <c r="K73" s="701">
        <f t="shared" si="9"/>
        <v>30040</v>
      </c>
      <c r="L73" s="701">
        <f t="shared" si="10"/>
        <v>224776</v>
      </c>
    </row>
    <row r="74" spans="1:12">
      <c r="A74" s="706">
        <v>1994</v>
      </c>
      <c r="B74" s="701">
        <f t="shared" si="0"/>
        <v>10947</v>
      </c>
      <c r="C74" s="701">
        <f t="shared" si="1"/>
        <v>1811</v>
      </c>
      <c r="D74" s="701">
        <f t="shared" si="2"/>
        <v>14141</v>
      </c>
      <c r="E74" s="701">
        <f t="shared" si="3"/>
        <v>9165</v>
      </c>
      <c r="F74" s="701">
        <f t="shared" si="4"/>
        <v>24985</v>
      </c>
      <c r="G74" s="701">
        <f t="shared" si="5"/>
        <v>54892</v>
      </c>
      <c r="H74" s="701">
        <f t="shared" si="6"/>
        <v>14558</v>
      </c>
      <c r="I74" s="701">
        <f t="shared" si="7"/>
        <v>15739</v>
      </c>
      <c r="J74" s="701">
        <f t="shared" si="8"/>
        <v>38821</v>
      </c>
      <c r="K74" s="701">
        <f t="shared" si="9"/>
        <v>31839</v>
      </c>
      <c r="L74" s="701">
        <f t="shared" si="10"/>
        <v>221140</v>
      </c>
    </row>
    <row r="75" spans="1:12">
      <c r="A75" s="706">
        <v>1995</v>
      </c>
      <c r="B75" s="701">
        <f t="shared" si="0"/>
        <v>11735</v>
      </c>
      <c r="C75" s="701">
        <f t="shared" si="1"/>
        <v>1829</v>
      </c>
      <c r="D75" s="701">
        <f t="shared" si="2"/>
        <v>13785</v>
      </c>
      <c r="E75" s="701">
        <f t="shared" si="3"/>
        <v>9574</v>
      </c>
      <c r="F75" s="701">
        <f t="shared" si="4"/>
        <v>27608</v>
      </c>
      <c r="G75" s="701">
        <f t="shared" si="5"/>
        <v>56382</v>
      </c>
      <c r="H75" s="701">
        <f t="shared" si="6"/>
        <v>14362</v>
      </c>
      <c r="I75" s="701">
        <f t="shared" si="7"/>
        <v>15343</v>
      </c>
      <c r="J75" s="701">
        <f t="shared" si="8"/>
        <v>37134</v>
      </c>
      <c r="K75" s="701">
        <f t="shared" si="9"/>
        <v>34905</v>
      </c>
      <c r="L75" s="701">
        <f t="shared" si="10"/>
        <v>227061</v>
      </c>
    </row>
    <row r="76" spans="1:12">
      <c r="A76" s="706">
        <v>1996</v>
      </c>
      <c r="B76" s="701">
        <f t="shared" si="0"/>
        <v>11992</v>
      </c>
      <c r="C76" s="701">
        <f t="shared" si="1"/>
        <v>1982</v>
      </c>
      <c r="D76" s="701">
        <f t="shared" si="2"/>
        <v>13597</v>
      </c>
      <c r="E76" s="701">
        <f t="shared" si="3"/>
        <v>9815</v>
      </c>
      <c r="F76" s="701">
        <f t="shared" si="4"/>
        <v>29590</v>
      </c>
      <c r="G76" s="701">
        <f t="shared" si="5"/>
        <v>53492</v>
      </c>
      <c r="H76" s="701">
        <f t="shared" si="6"/>
        <v>15260</v>
      </c>
      <c r="I76" s="701">
        <f t="shared" si="7"/>
        <v>15315</v>
      </c>
      <c r="J76" s="701">
        <f t="shared" si="8"/>
        <v>33082</v>
      </c>
      <c r="K76" s="701">
        <f t="shared" si="9"/>
        <v>38641</v>
      </c>
      <c r="L76" s="701">
        <f t="shared" si="10"/>
        <v>227538</v>
      </c>
    </row>
    <row r="77" spans="1:12">
      <c r="A77" s="706">
        <v>1997</v>
      </c>
      <c r="B77" s="701">
        <f t="shared" si="0"/>
        <v>13720</v>
      </c>
      <c r="C77" s="701">
        <f t="shared" si="1"/>
        <v>2375</v>
      </c>
      <c r="D77" s="701">
        <f t="shared" si="2"/>
        <v>14832</v>
      </c>
      <c r="E77" s="701">
        <f t="shared" si="3"/>
        <v>11248</v>
      </c>
      <c r="F77" s="701">
        <f t="shared" si="4"/>
        <v>29724</v>
      </c>
      <c r="G77" s="701">
        <f t="shared" si="5"/>
        <v>52156</v>
      </c>
      <c r="H77" s="701">
        <f t="shared" si="6"/>
        <v>15691</v>
      </c>
      <c r="I77" s="701">
        <f t="shared" si="7"/>
        <v>16343</v>
      </c>
      <c r="J77" s="701">
        <f t="shared" si="8"/>
        <v>33136</v>
      </c>
      <c r="K77" s="701">
        <f t="shared" si="9"/>
        <v>47975</v>
      </c>
      <c r="L77" s="701">
        <f t="shared" si="10"/>
        <v>242772</v>
      </c>
    </row>
    <row r="78" spans="1:12">
      <c r="A78" s="706">
        <v>1998</v>
      </c>
      <c r="B78" s="701">
        <f t="shared" si="0"/>
        <v>11383</v>
      </c>
      <c r="C78" s="701">
        <f t="shared" si="1"/>
        <v>1962</v>
      </c>
      <c r="D78" s="701">
        <f t="shared" si="2"/>
        <v>12359</v>
      </c>
      <c r="E78" s="701">
        <f t="shared" si="3"/>
        <v>9544</v>
      </c>
      <c r="F78" s="701">
        <f t="shared" si="4"/>
        <v>25911</v>
      </c>
      <c r="G78" s="701">
        <f t="shared" si="5"/>
        <v>44884</v>
      </c>
      <c r="H78" s="701">
        <f t="shared" si="6"/>
        <v>12687</v>
      </c>
      <c r="I78" s="701">
        <f t="shared" si="7"/>
        <v>15325</v>
      </c>
      <c r="J78" s="701">
        <f t="shared" si="8"/>
        <v>35412</v>
      </c>
      <c r="K78" s="701">
        <f t="shared" si="9"/>
        <v>45732</v>
      </c>
      <c r="L78" s="701">
        <f t="shared" si="10"/>
        <v>219767</v>
      </c>
    </row>
    <row r="79" spans="1:12">
      <c r="A79" s="706">
        <v>1999</v>
      </c>
      <c r="B79" s="701">
        <f t="shared" si="0"/>
        <v>10537</v>
      </c>
      <c r="C79" s="701">
        <f t="shared" si="1"/>
        <v>2053</v>
      </c>
      <c r="D79" s="701">
        <f t="shared" si="2"/>
        <v>13156</v>
      </c>
      <c r="E79" s="701">
        <f t="shared" si="3"/>
        <v>10071</v>
      </c>
      <c r="F79" s="701">
        <f t="shared" si="4"/>
        <v>26475</v>
      </c>
      <c r="G79" s="701">
        <f t="shared" si="5"/>
        <v>45094</v>
      </c>
      <c r="H79" s="701">
        <f t="shared" si="6"/>
        <v>13748</v>
      </c>
      <c r="I79" s="701">
        <f t="shared" si="7"/>
        <v>17892</v>
      </c>
      <c r="J79" s="701">
        <f t="shared" si="8"/>
        <v>37634</v>
      </c>
      <c r="K79" s="701">
        <f t="shared" si="9"/>
        <v>46097</v>
      </c>
      <c r="L79" s="701">
        <f t="shared" si="10"/>
        <v>227176</v>
      </c>
    </row>
    <row r="80" spans="1:12">
      <c r="A80" s="706">
        <v>2000</v>
      </c>
      <c r="B80" s="701">
        <f t="shared" si="0"/>
        <v>10042</v>
      </c>
      <c r="C80" s="701">
        <f t="shared" si="1"/>
        <v>1942</v>
      </c>
      <c r="D80" s="701">
        <f t="shared" si="2"/>
        <v>13984</v>
      </c>
      <c r="E80" s="701">
        <f t="shared" si="3"/>
        <v>9841</v>
      </c>
      <c r="F80" s="701">
        <f t="shared" si="4"/>
        <v>24707</v>
      </c>
      <c r="G80" s="701">
        <f t="shared" si="5"/>
        <v>44880</v>
      </c>
      <c r="H80" s="701">
        <f t="shared" si="6"/>
        <v>13397</v>
      </c>
      <c r="I80" s="701">
        <f t="shared" si="7"/>
        <v>17119</v>
      </c>
      <c r="J80" s="701">
        <f t="shared" si="8"/>
        <v>34452</v>
      </c>
      <c r="K80" s="701">
        <f t="shared" si="9"/>
        <v>41086</v>
      </c>
      <c r="L80" s="701">
        <f t="shared" si="10"/>
        <v>215359</v>
      </c>
    </row>
    <row r="81" spans="1:12">
      <c r="A81" s="706">
        <v>2001</v>
      </c>
      <c r="B81" s="701">
        <f t="shared" si="0"/>
        <v>10524</v>
      </c>
      <c r="C81" s="701">
        <f t="shared" si="1"/>
        <v>2202</v>
      </c>
      <c r="D81" s="701">
        <f t="shared" si="2"/>
        <v>14111</v>
      </c>
      <c r="E81" s="701">
        <f t="shared" si="3"/>
        <v>10747</v>
      </c>
      <c r="F81" s="701">
        <f t="shared" si="4"/>
        <v>23521</v>
      </c>
      <c r="G81" s="701">
        <f t="shared" si="5"/>
        <v>53335</v>
      </c>
      <c r="H81" s="701">
        <f t="shared" si="6"/>
        <v>14605</v>
      </c>
      <c r="I81" s="701">
        <f t="shared" si="7"/>
        <v>19013</v>
      </c>
      <c r="J81" s="701">
        <f t="shared" si="8"/>
        <v>40021</v>
      </c>
      <c r="K81" s="701">
        <f t="shared" si="9"/>
        <v>45392</v>
      </c>
      <c r="L81" s="701">
        <f t="shared" si="10"/>
        <v>237541</v>
      </c>
    </row>
    <row r="82" spans="1:12">
      <c r="A82" s="706">
        <v>2002</v>
      </c>
      <c r="B82" s="701">
        <f t="shared" si="0"/>
        <v>9496</v>
      </c>
      <c r="C82" s="701">
        <f t="shared" si="1"/>
        <v>2080</v>
      </c>
      <c r="D82" s="701">
        <f t="shared" si="2"/>
        <v>13322</v>
      </c>
      <c r="E82" s="701">
        <f t="shared" si="3"/>
        <v>10026</v>
      </c>
      <c r="F82" s="701">
        <f t="shared" si="4"/>
        <v>21270</v>
      </c>
      <c r="G82" s="701">
        <f t="shared" si="5"/>
        <v>51964</v>
      </c>
      <c r="H82" s="701">
        <f t="shared" si="6"/>
        <v>13244</v>
      </c>
      <c r="I82" s="701">
        <f t="shared" si="7"/>
        <v>16291</v>
      </c>
      <c r="J82" s="701">
        <f t="shared" si="8"/>
        <v>42944</v>
      </c>
      <c r="K82" s="701">
        <f t="shared" si="9"/>
        <v>40220</v>
      </c>
      <c r="L82" s="701">
        <f t="shared" si="10"/>
        <v>224689</v>
      </c>
    </row>
    <row r="83" spans="1:12">
      <c r="A83" s="706">
        <v>2003</v>
      </c>
      <c r="B83" s="701">
        <f t="shared" si="0"/>
        <v>9057</v>
      </c>
      <c r="C83" s="701">
        <f t="shared" si="1"/>
        <v>2016</v>
      </c>
      <c r="D83" s="701">
        <f t="shared" si="2"/>
        <v>13021</v>
      </c>
      <c r="E83" s="701">
        <f t="shared" si="3"/>
        <v>9571</v>
      </c>
      <c r="F83" s="701">
        <f t="shared" si="4"/>
        <v>20195</v>
      </c>
      <c r="G83" s="701">
        <f t="shared" si="5"/>
        <v>52744</v>
      </c>
      <c r="H83" s="701">
        <f t="shared" si="6"/>
        <v>12739</v>
      </c>
      <c r="I83" s="701">
        <f t="shared" si="7"/>
        <v>15426</v>
      </c>
      <c r="J83" s="701">
        <f t="shared" si="8"/>
        <v>41130</v>
      </c>
      <c r="K83" s="701">
        <f t="shared" si="9"/>
        <v>35205</v>
      </c>
      <c r="L83" s="701">
        <f t="shared" si="10"/>
        <v>214918</v>
      </c>
    </row>
    <row r="84" spans="1:12">
      <c r="A84" s="706">
        <v>2004</v>
      </c>
      <c r="B84" s="701">
        <f t="shared" si="0"/>
        <v>10490</v>
      </c>
      <c r="C84" s="701">
        <f t="shared" si="1"/>
        <v>2290</v>
      </c>
      <c r="D84" s="701">
        <f t="shared" si="2"/>
        <v>14958</v>
      </c>
      <c r="E84" s="701">
        <f t="shared" si="3"/>
        <v>10578</v>
      </c>
      <c r="F84" s="701">
        <f t="shared" si="4"/>
        <v>22767</v>
      </c>
      <c r="G84" s="701">
        <f t="shared" si="5"/>
        <v>58285</v>
      </c>
      <c r="H84" s="701">
        <f t="shared" si="6"/>
        <v>15603</v>
      </c>
      <c r="I84" s="701">
        <f t="shared" si="7"/>
        <v>18707</v>
      </c>
      <c r="J84" s="701">
        <f t="shared" si="8"/>
        <v>39603</v>
      </c>
      <c r="K84" s="701">
        <f t="shared" si="9"/>
        <v>38223</v>
      </c>
      <c r="L84" s="701">
        <f t="shared" si="10"/>
        <v>235855</v>
      </c>
    </row>
    <row r="85" spans="1:12">
      <c r="A85" s="706">
        <v>2005</v>
      </c>
      <c r="B85" s="701">
        <f t="shared" si="0"/>
        <v>11149</v>
      </c>
      <c r="C85" s="701">
        <f t="shared" si="1"/>
        <v>2680</v>
      </c>
      <c r="D85" s="701">
        <f t="shared" si="2"/>
        <v>15186</v>
      </c>
      <c r="E85" s="701">
        <f t="shared" si="3"/>
        <v>11479</v>
      </c>
      <c r="F85" s="701">
        <f t="shared" si="4"/>
        <v>24373</v>
      </c>
      <c r="G85" s="701">
        <f t="shared" si="5"/>
        <v>60458</v>
      </c>
      <c r="H85" s="701">
        <f t="shared" si="6"/>
        <v>15770</v>
      </c>
      <c r="I85" s="701">
        <f t="shared" si="7"/>
        <v>17367</v>
      </c>
      <c r="J85" s="701">
        <f t="shared" si="8"/>
        <v>38057</v>
      </c>
      <c r="K85" s="701">
        <f t="shared" si="9"/>
        <v>37518</v>
      </c>
      <c r="L85" s="701">
        <f t="shared" si="10"/>
        <v>238296</v>
      </c>
    </row>
    <row r="86" spans="1:12">
      <c r="A86" s="706">
        <v>2006</v>
      </c>
      <c r="B86" s="701">
        <f t="shared" si="0"/>
        <v>11030</v>
      </c>
      <c r="C86" s="701">
        <f t="shared" si="1"/>
        <v>2858</v>
      </c>
      <c r="D86" s="701">
        <f t="shared" si="2"/>
        <v>16293</v>
      </c>
      <c r="E86" s="701">
        <f t="shared" si="3"/>
        <v>11580</v>
      </c>
      <c r="F86" s="701">
        <f t="shared" si="4"/>
        <v>26476</v>
      </c>
      <c r="G86" s="701">
        <f t="shared" si="5"/>
        <v>64590</v>
      </c>
      <c r="H86" s="701">
        <f t="shared" si="6"/>
        <v>14655</v>
      </c>
      <c r="I86" s="701">
        <f t="shared" si="7"/>
        <v>14739</v>
      </c>
      <c r="J86" s="701">
        <f t="shared" si="8"/>
        <v>48966</v>
      </c>
      <c r="K86" s="701">
        <f t="shared" si="9"/>
        <v>36397</v>
      </c>
      <c r="L86" s="701">
        <f t="shared" si="10"/>
        <v>251363</v>
      </c>
    </row>
    <row r="87" spans="1:12">
      <c r="A87" s="713">
        <v>2007</v>
      </c>
      <c r="B87" s="701">
        <f t="shared" si="0"/>
        <v>9055</v>
      </c>
      <c r="C87" s="701">
        <f t="shared" si="1"/>
        <v>2626</v>
      </c>
      <c r="D87" s="701">
        <f t="shared" si="2"/>
        <v>15023</v>
      </c>
      <c r="E87" s="701">
        <f t="shared" si="3"/>
        <v>10538</v>
      </c>
      <c r="F87" s="701">
        <f t="shared" si="4"/>
        <v>25829</v>
      </c>
      <c r="G87" s="701">
        <f t="shared" si="5"/>
        <v>62792</v>
      </c>
      <c r="H87" s="701">
        <f t="shared" si="6"/>
        <v>13310</v>
      </c>
      <c r="I87" s="701">
        <f t="shared" si="7"/>
        <v>13299</v>
      </c>
      <c r="J87" s="701">
        <f t="shared" si="8"/>
        <v>55633</v>
      </c>
      <c r="K87" s="701">
        <f t="shared" si="9"/>
        <v>35767</v>
      </c>
      <c r="L87" s="701">
        <f t="shared" si="10"/>
        <v>247779</v>
      </c>
    </row>
    <row r="88" spans="1:12">
      <c r="A88" s="713">
        <v>2008</v>
      </c>
      <c r="B88" s="701">
        <f t="shared" si="0"/>
        <v>7389</v>
      </c>
      <c r="C88" s="701">
        <f t="shared" si="1"/>
        <v>2603</v>
      </c>
      <c r="D88" s="701">
        <f t="shared" si="2"/>
        <v>13843</v>
      </c>
      <c r="E88" s="701">
        <f t="shared" si="3"/>
        <v>9752</v>
      </c>
      <c r="F88" s="701">
        <f t="shared" si="4"/>
        <v>22957</v>
      </c>
      <c r="G88" s="701">
        <f t="shared" si="5"/>
        <v>60769</v>
      </c>
      <c r="H88" s="701">
        <f t="shared" si="6"/>
        <v>12211</v>
      </c>
      <c r="I88" s="701">
        <f t="shared" si="7"/>
        <v>12510</v>
      </c>
      <c r="J88" s="701">
        <f t="shared" si="8"/>
        <v>50107</v>
      </c>
      <c r="K88" s="701">
        <f t="shared" si="9"/>
        <v>34577</v>
      </c>
      <c r="L88" s="701">
        <f t="shared" si="10"/>
        <v>230499</v>
      </c>
    </row>
    <row r="89" spans="1:12">
      <c r="A89" s="713">
        <v>2009</v>
      </c>
      <c r="B89" s="701">
        <f t="shared" si="0"/>
        <v>6434</v>
      </c>
      <c r="C89" s="701">
        <f t="shared" si="1"/>
        <v>2239</v>
      </c>
      <c r="D89" s="701">
        <f t="shared" si="2"/>
        <v>12338</v>
      </c>
      <c r="E89" s="701">
        <f t="shared" si="3"/>
        <v>8714</v>
      </c>
      <c r="F89" s="701">
        <f t="shared" si="4"/>
        <v>20078</v>
      </c>
      <c r="G89" s="701">
        <f t="shared" si="5"/>
        <v>54072</v>
      </c>
      <c r="H89" s="701">
        <f t="shared" si="6"/>
        <v>11477</v>
      </c>
      <c r="I89" s="701">
        <f t="shared" si="7"/>
        <v>12338</v>
      </c>
      <c r="J89" s="701">
        <f t="shared" si="8"/>
        <v>49814</v>
      </c>
      <c r="K89" s="701">
        <f t="shared" si="9"/>
        <v>34565</v>
      </c>
      <c r="L89" s="701">
        <f t="shared" si="10"/>
        <v>215536</v>
      </c>
    </row>
    <row r="90" spans="1:12">
      <c r="A90" s="713">
        <v>2010</v>
      </c>
      <c r="B90" s="701">
        <f t="shared" si="0"/>
        <v>6771</v>
      </c>
      <c r="C90" s="701">
        <f t="shared" si="1"/>
        <v>2283</v>
      </c>
      <c r="D90" s="701">
        <f t="shared" si="2"/>
        <v>12389</v>
      </c>
      <c r="E90" s="701">
        <f t="shared" si="3"/>
        <v>8684</v>
      </c>
      <c r="F90" s="701">
        <f t="shared" si="4"/>
        <v>20406</v>
      </c>
      <c r="G90" s="701">
        <f t="shared" si="5"/>
        <v>52196</v>
      </c>
      <c r="H90" s="701">
        <f t="shared" si="6"/>
        <v>11812</v>
      </c>
      <c r="I90" s="701">
        <f t="shared" si="7"/>
        <v>13098</v>
      </c>
      <c r="J90" s="701">
        <f t="shared" si="8"/>
        <v>44966</v>
      </c>
      <c r="K90" s="701">
        <f t="shared" si="9"/>
        <v>37657</v>
      </c>
      <c r="L90" s="701">
        <f t="shared" si="10"/>
        <v>213631</v>
      </c>
    </row>
    <row r="91" spans="1:12">
      <c r="A91" s="713">
        <v>2011</v>
      </c>
      <c r="B91" s="701">
        <f t="shared" si="0"/>
        <v>6727</v>
      </c>
      <c r="C91" s="701">
        <f t="shared" si="1"/>
        <v>2821</v>
      </c>
      <c r="D91" s="701">
        <f t="shared" si="2"/>
        <v>14361</v>
      </c>
      <c r="E91" s="701">
        <f t="shared" si="3"/>
        <v>9976</v>
      </c>
      <c r="F91" s="701">
        <f t="shared" si="4"/>
        <v>22206</v>
      </c>
      <c r="G91" s="701">
        <f t="shared" si="5"/>
        <v>59245</v>
      </c>
      <c r="H91" s="701">
        <f t="shared" si="6"/>
        <v>12528</v>
      </c>
      <c r="I91" s="701">
        <f t="shared" si="7"/>
        <v>13984</v>
      </c>
      <c r="J91" s="701">
        <f t="shared" si="8"/>
        <v>43059</v>
      </c>
      <c r="K91" s="701">
        <f t="shared" si="9"/>
        <v>43428</v>
      </c>
      <c r="L91" s="701">
        <f t="shared" si="10"/>
        <v>232014</v>
      </c>
    </row>
    <row r="92" spans="1:12">
      <c r="A92" s="713">
        <v>2012</v>
      </c>
      <c r="B92" s="701">
        <f t="shared" si="0"/>
        <v>5983</v>
      </c>
      <c r="C92" s="701">
        <f t="shared" si="1"/>
        <v>2809</v>
      </c>
      <c r="D92" s="701">
        <f t="shared" si="2"/>
        <v>13626</v>
      </c>
      <c r="E92" s="701">
        <f t="shared" si="3"/>
        <v>10068</v>
      </c>
      <c r="F92" s="701">
        <f t="shared" si="4"/>
        <v>22414</v>
      </c>
      <c r="G92" s="701">
        <f t="shared" si="5"/>
        <v>57844</v>
      </c>
      <c r="H92" s="701">
        <f t="shared" si="6"/>
        <v>12010</v>
      </c>
      <c r="I92" s="701">
        <f t="shared" si="7"/>
        <v>13364</v>
      </c>
      <c r="J92" s="701">
        <f t="shared" si="8"/>
        <v>37239</v>
      </c>
      <c r="K92" s="701">
        <f t="shared" si="9"/>
        <v>38783</v>
      </c>
      <c r="L92" s="701">
        <f t="shared" si="10"/>
        <v>217530</v>
      </c>
    </row>
    <row r="93" spans="1:12">
      <c r="A93" s="714">
        <v>2013</v>
      </c>
      <c r="B93" s="701">
        <f t="shared" si="0"/>
        <v>8789</v>
      </c>
      <c r="C93" s="701">
        <f t="shared" si="1"/>
        <v>3143</v>
      </c>
      <c r="D93" s="701">
        <f t="shared" si="2"/>
        <v>14752</v>
      </c>
      <c r="E93" s="701">
        <f t="shared" si="3"/>
        <v>12665</v>
      </c>
      <c r="F93" s="701">
        <f t="shared" si="4"/>
        <v>29144</v>
      </c>
      <c r="G93" s="701">
        <f t="shared" si="5"/>
        <v>69175</v>
      </c>
      <c r="H93" s="701">
        <f t="shared" si="6"/>
        <v>14315</v>
      </c>
      <c r="I93" s="701">
        <f t="shared" si="7"/>
        <v>16624</v>
      </c>
      <c r="J93" s="701">
        <f t="shared" si="8"/>
        <v>50755</v>
      </c>
      <c r="K93" s="701">
        <f t="shared" si="9"/>
        <v>41983</v>
      </c>
      <c r="L93" s="701">
        <f t="shared" si="10"/>
        <v>265814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N65"/>
  <sheetViews>
    <sheetView workbookViewId="0">
      <selection activeCell="N12" sqref="N12"/>
    </sheetView>
  </sheetViews>
  <sheetFormatPr defaultRowHeight="12.75"/>
  <sheetData>
    <row r="1" spans="1:14">
      <c r="A1" s="68" t="s">
        <v>469</v>
      </c>
    </row>
    <row r="2" spans="1:14">
      <c r="A2" s="68"/>
    </row>
    <row r="3" spans="1:14">
      <c r="A3" t="s">
        <v>465</v>
      </c>
    </row>
    <row r="4" spans="1:14">
      <c r="A4" s="718"/>
      <c r="B4" s="719" t="s">
        <v>299</v>
      </c>
      <c r="C4" s="720" t="s">
        <v>298</v>
      </c>
      <c r="D4" s="720" t="s">
        <v>2</v>
      </c>
      <c r="E4" s="720" t="s">
        <v>3</v>
      </c>
      <c r="F4" s="720" t="s">
        <v>293</v>
      </c>
      <c r="G4" s="720" t="s">
        <v>294</v>
      </c>
      <c r="H4" s="720" t="s">
        <v>295</v>
      </c>
      <c r="I4" s="720" t="s">
        <v>296</v>
      </c>
      <c r="J4" s="720" t="s">
        <v>297</v>
      </c>
      <c r="K4" s="720" t="s">
        <v>9</v>
      </c>
      <c r="L4" s="721" t="s">
        <v>11</v>
      </c>
    </row>
    <row r="5" spans="1:14">
      <c r="A5" s="722">
        <v>1987</v>
      </c>
      <c r="B5" s="727">
        <f>'5C'!B4/'5A'!B4</f>
        <v>0.78363549618320616</v>
      </c>
      <c r="C5" s="727">
        <f>'5C'!C4/'5A'!C4</f>
        <v>0.79088206144697726</v>
      </c>
      <c r="D5" s="727">
        <f>'5C'!D4/'5A'!D4</f>
        <v>0.79182711650094828</v>
      </c>
      <c r="E5" s="727">
        <f>'5C'!E4/'5A'!E4</f>
        <v>0.79674612183125237</v>
      </c>
      <c r="F5" s="727">
        <f>'5C'!F4/'5A'!F4</f>
        <v>0.78647398843930638</v>
      </c>
      <c r="G5" s="727">
        <f>'5C'!G4/'5A'!G4</f>
        <v>0.78528980400373327</v>
      </c>
      <c r="H5" s="727">
        <f>'5C'!H4/'5A'!H4</f>
        <v>0.77250427209084394</v>
      </c>
      <c r="I5" s="727">
        <f>'5C'!I4/'5A'!I4</f>
        <v>0.76307343779497827</v>
      </c>
      <c r="J5" s="727">
        <f>'5C'!J4/'5A'!J4</f>
        <v>0.77729916959012391</v>
      </c>
      <c r="K5" s="727">
        <f>'5C'!K4/'5A'!K4</f>
        <v>0.76397091852862398</v>
      </c>
      <c r="L5" s="170">
        <f>'5C'!L4/'5A'!L4</f>
        <v>0.79338723835030145</v>
      </c>
    </row>
    <row r="6" spans="1:14">
      <c r="A6" s="722">
        <v>1988</v>
      </c>
      <c r="B6" s="727">
        <f>'5C'!B5/'5A'!B5</f>
        <v>0.7938985098670962</v>
      </c>
      <c r="C6" s="727">
        <f>'5C'!C5/'5A'!C5</f>
        <v>0.80005803830528144</v>
      </c>
      <c r="D6" s="727">
        <f>'5C'!D5/'5A'!D5</f>
        <v>0.80163157894736847</v>
      </c>
      <c r="E6" s="727">
        <f>'5C'!E5/'5A'!E5</f>
        <v>0.80374854142357055</v>
      </c>
      <c r="F6" s="727">
        <f>'5C'!F5/'5A'!F5</f>
        <v>0.79371874662733388</v>
      </c>
      <c r="G6" s="727">
        <f>'5C'!G5/'5A'!G5</f>
        <v>0.79647823458282951</v>
      </c>
      <c r="H6" s="727">
        <f>'5C'!H5/'5A'!H5</f>
        <v>0.7792458709878467</v>
      </c>
      <c r="I6" s="727">
        <f>'5C'!I5/'5A'!I5</f>
        <v>0.77153092557391434</v>
      </c>
      <c r="J6" s="727">
        <f>'5C'!J5/'5A'!J5</f>
        <v>0.78250092489826117</v>
      </c>
      <c r="K6" s="727">
        <f>'5C'!K5/'5A'!K5</f>
        <v>0.77223961656601026</v>
      </c>
      <c r="L6" s="170">
        <f>'5C'!L5/'5A'!L5</f>
        <v>0.8020114264129562</v>
      </c>
    </row>
    <row r="7" spans="1:14">
      <c r="A7" s="722">
        <v>1989</v>
      </c>
      <c r="B7" s="727">
        <f>'5C'!B6/'5A'!B6</f>
        <v>0.79915411594800911</v>
      </c>
      <c r="C7" s="727">
        <f>'5C'!C6/'5A'!C6</f>
        <v>0.80727272727272725</v>
      </c>
      <c r="D7" s="727">
        <f>'5C'!D6/'5A'!D6</f>
        <v>0.80801698178407466</v>
      </c>
      <c r="E7" s="727">
        <f>'5C'!E6/'5A'!E6</f>
        <v>0.80933171977948093</v>
      </c>
      <c r="F7" s="727">
        <f>'5C'!F6/'5A'!F6</f>
        <v>0.79923047592637531</v>
      </c>
      <c r="G7" s="727">
        <f>'5C'!G6/'5A'!G6</f>
        <v>0.80752419782925422</v>
      </c>
      <c r="H7" s="727">
        <f>'5C'!H6/'5A'!H6</f>
        <v>0.78658647712775653</v>
      </c>
      <c r="I7" s="727">
        <f>'5C'!I6/'5A'!I6</f>
        <v>0.77747381063588439</v>
      </c>
      <c r="J7" s="727">
        <f>'5C'!J6/'5A'!J6</f>
        <v>0.79032704422992395</v>
      </c>
      <c r="K7" s="727">
        <f>'5C'!K6/'5A'!K6</f>
        <v>0.77941839640266453</v>
      </c>
      <c r="L7" s="170">
        <f>'5C'!L6/'5A'!L6</f>
        <v>0.80857725331468278</v>
      </c>
    </row>
    <row r="8" spans="1:14">
      <c r="A8" s="722">
        <v>1990</v>
      </c>
      <c r="B8" s="727">
        <f>'5C'!B7/'5A'!B7</f>
        <v>0.79776067179846044</v>
      </c>
      <c r="C8" s="727">
        <f>'5C'!C7/'5A'!C7</f>
        <v>0.80454381536242336</v>
      </c>
      <c r="D8" s="727">
        <f>'5C'!D7/'5A'!D7</f>
        <v>0.80507527796988876</v>
      </c>
      <c r="E8" s="727">
        <f>'5C'!E7/'5A'!E7</f>
        <v>0.80691299165673425</v>
      </c>
      <c r="F8" s="727">
        <f>'5C'!F7/'5A'!F7</f>
        <v>0.79733650770031994</v>
      </c>
      <c r="G8" s="727">
        <f>'5C'!G7/'5A'!G7</f>
        <v>0.8060946207659776</v>
      </c>
      <c r="H8" s="727">
        <f>'5C'!H7/'5A'!H7</f>
        <v>0.78682355752000954</v>
      </c>
      <c r="I8" s="727">
        <f>'5C'!I7/'5A'!I7</f>
        <v>0.77567533922569398</v>
      </c>
      <c r="J8" s="727">
        <f>'5C'!J7/'5A'!J7</f>
        <v>0.7902850188560181</v>
      </c>
      <c r="K8" s="727">
        <f>'5C'!K7/'5A'!K7</f>
        <v>0.77895055805262359</v>
      </c>
      <c r="L8" s="170">
        <f>'5C'!L7/'5A'!L7</f>
        <v>0.80655276750511939</v>
      </c>
    </row>
    <row r="9" spans="1:14">
      <c r="A9" s="722">
        <v>1991</v>
      </c>
      <c r="B9" s="727">
        <f>'5C'!B8/'5A'!B8</f>
        <v>0.78399022303696919</v>
      </c>
      <c r="C9" s="727">
        <f>'5C'!C8/'5A'!C8</f>
        <v>0.78839471855455179</v>
      </c>
      <c r="D9" s="727">
        <f>'5C'!D8/'5A'!D8</f>
        <v>0.78679526803794098</v>
      </c>
      <c r="E9" s="727">
        <f>'5C'!E8/'5A'!E8</f>
        <v>0.78975278795913595</v>
      </c>
      <c r="F9" s="727">
        <f>'5C'!F8/'5A'!F8</f>
        <v>0.78373178319960701</v>
      </c>
      <c r="G9" s="727">
        <f>'5C'!G8/'5A'!G8</f>
        <v>0.78749629378626795</v>
      </c>
      <c r="H9" s="727">
        <f>'5C'!H8/'5A'!H8</f>
        <v>0.77352112676056339</v>
      </c>
      <c r="I9" s="727">
        <f>'5C'!I8/'5A'!I8</f>
        <v>0.76292428198433415</v>
      </c>
      <c r="J9" s="727">
        <f>'5C'!J8/'5A'!J8</f>
        <v>0.77709090311230944</v>
      </c>
      <c r="K9" s="727">
        <f>'5C'!K8/'5A'!K8</f>
        <v>0.76847804019760435</v>
      </c>
      <c r="L9" s="170">
        <f>'5C'!L8/'5A'!L8</f>
        <v>0.79364077812000955</v>
      </c>
    </row>
    <row r="10" spans="1:14">
      <c r="A10" s="722">
        <v>1992</v>
      </c>
      <c r="B10" s="727">
        <f>'5C'!B9/'5A'!B9</f>
        <v>0.76838099914078806</v>
      </c>
      <c r="C10" s="727">
        <f>'5C'!C9/'5A'!C9</f>
        <v>0.77023683280311062</v>
      </c>
      <c r="D10" s="727">
        <f>'5C'!D9/'5A'!D9</f>
        <v>0.77083333333333337</v>
      </c>
      <c r="E10" s="727">
        <f>'5C'!E9/'5A'!E9</f>
        <v>0.77297656639521362</v>
      </c>
      <c r="F10" s="727">
        <f>'5C'!F9/'5A'!F9</f>
        <v>0.76958398744113032</v>
      </c>
      <c r="G10" s="727">
        <f>'5C'!G9/'5A'!G9</f>
        <v>0.76781879688189436</v>
      </c>
      <c r="H10" s="727">
        <f>'5C'!H9/'5A'!H9</f>
        <v>0.76015826163411415</v>
      </c>
      <c r="I10" s="727">
        <f>'5C'!I9/'5A'!I9</f>
        <v>0.75061984662399817</v>
      </c>
      <c r="J10" s="727">
        <f>'5C'!J9/'5A'!J9</f>
        <v>0.76293451190852013</v>
      </c>
      <c r="K10" s="727">
        <f>'5C'!K9/'5A'!K9</f>
        <v>0.75697236500585274</v>
      </c>
      <c r="L10" s="170">
        <f>'5C'!L9/'5A'!L9</f>
        <v>0.7787409721123939</v>
      </c>
    </row>
    <row r="11" spans="1:14">
      <c r="A11" s="722">
        <v>1993</v>
      </c>
      <c r="B11" s="727">
        <f>'5C'!B10/'5A'!B10</f>
        <v>0.77661431064572428</v>
      </c>
      <c r="C11" s="727">
        <f>'5C'!C10/'5A'!C10</f>
        <v>0.77818477818477816</v>
      </c>
      <c r="D11" s="727">
        <f>'5C'!D10/'5A'!D10</f>
        <v>0.78113718411552346</v>
      </c>
      <c r="E11" s="727">
        <f>'5C'!E10/'5A'!E10</f>
        <v>0.77905607391973908</v>
      </c>
      <c r="F11" s="727">
        <f>'5C'!F10/'5A'!F10</f>
        <v>0.78011815033611731</v>
      </c>
      <c r="G11" s="727">
        <f>'5C'!G10/'5A'!G10</f>
        <v>0.77097007141137763</v>
      </c>
      <c r="H11" s="727">
        <f>'5C'!H10/'5A'!H10</f>
        <v>0.76853501438947514</v>
      </c>
      <c r="I11" s="727">
        <f>'5C'!I10/'5A'!I10</f>
        <v>0.75556919300398895</v>
      </c>
      <c r="J11" s="727">
        <f>'5C'!J10/'5A'!J10</f>
        <v>0.77240976709543652</v>
      </c>
      <c r="K11" s="727">
        <f>'5C'!K10/'5A'!K10</f>
        <v>0.76453932763502463</v>
      </c>
      <c r="L11" s="170">
        <f>'5C'!L10/'5A'!L10</f>
        <v>0.78464261480521436</v>
      </c>
    </row>
    <row r="12" spans="1:14">
      <c r="A12" s="722">
        <v>1994</v>
      </c>
      <c r="B12" s="727">
        <f>'5C'!B11/'5A'!B11</f>
        <v>0.78241548960482465</v>
      </c>
      <c r="C12" s="727">
        <f>'5C'!C11/'5A'!C11</f>
        <v>0.78523738872403559</v>
      </c>
      <c r="D12" s="727">
        <f>'5C'!D11/'5A'!D11</f>
        <v>0.78696112139645591</v>
      </c>
      <c r="E12" s="727">
        <f>'5C'!E11/'5A'!E11</f>
        <v>0.78421690114599829</v>
      </c>
      <c r="F12" s="727">
        <f>'5C'!F11/'5A'!F11</f>
        <v>0.78598468175015401</v>
      </c>
      <c r="G12" s="727">
        <f>'5C'!G11/'5A'!G11</f>
        <v>0.77563325657496063</v>
      </c>
      <c r="H12" s="727">
        <f>'5C'!H11/'5A'!H11</f>
        <v>0.77202915527788629</v>
      </c>
      <c r="I12" s="727">
        <f>'5C'!I11/'5A'!I11</f>
        <v>0.76101895734597158</v>
      </c>
      <c r="J12" s="727">
        <f>'5C'!J11/'5A'!J11</f>
        <v>0.77731586791120877</v>
      </c>
      <c r="K12" s="727">
        <f>'5C'!K11/'5A'!K11</f>
        <v>0.7705976298801519</v>
      </c>
      <c r="L12" s="170">
        <f>'5C'!L11/'5A'!L11</f>
        <v>0.79068221644812375</v>
      </c>
    </row>
    <row r="13" spans="1:14">
      <c r="A13" s="722">
        <v>1995</v>
      </c>
      <c r="B13" s="727">
        <f>'5C'!B12/'5A'!B12</f>
        <v>0.78014082483115388</v>
      </c>
      <c r="C13" s="727">
        <f>'5C'!C12/'5A'!C12</f>
        <v>0.78429073856975384</v>
      </c>
      <c r="D13" s="727">
        <f>'5C'!D12/'5A'!D12</f>
        <v>0.78497695254171262</v>
      </c>
      <c r="E13" s="727">
        <f>'5C'!E12/'5A'!E12</f>
        <v>0.78361738199339703</v>
      </c>
      <c r="F13" s="727">
        <f>'5C'!F12/'5A'!F12</f>
        <v>0.78208955223880594</v>
      </c>
      <c r="G13" s="727">
        <f>'5C'!G12/'5A'!G12</f>
        <v>0.77826277372262775</v>
      </c>
      <c r="H13" s="727">
        <f>'5C'!H12/'5A'!H12</f>
        <v>0.77483401018500608</v>
      </c>
      <c r="I13" s="727">
        <f>'5C'!I12/'5A'!I12</f>
        <v>0.76370186628868419</v>
      </c>
      <c r="J13" s="727">
        <f>'5C'!J12/'5A'!J12</f>
        <v>0.77827759912262762</v>
      </c>
      <c r="K13" s="727">
        <f>'5C'!K12/'5A'!K12</f>
        <v>0.77153714328291478</v>
      </c>
      <c r="L13" s="170">
        <f>'5C'!L12/'5A'!L12</f>
        <v>0.79207371304564378</v>
      </c>
    </row>
    <row r="14" spans="1:14">
      <c r="A14" s="722">
        <v>1996</v>
      </c>
      <c r="B14" s="727">
        <f>'5C'!B13/'5A'!B13</f>
        <v>0.77923264311814855</v>
      </c>
      <c r="C14" s="727">
        <f>'5C'!C13/'5A'!C13</f>
        <v>0.78437843784378436</v>
      </c>
      <c r="D14" s="727">
        <f>'5C'!D13/'5A'!D13</f>
        <v>0.78282292771159478</v>
      </c>
      <c r="E14" s="727">
        <f>'5C'!E13/'5A'!E13</f>
        <v>0.78187403993855609</v>
      </c>
      <c r="F14" s="727">
        <f>'5C'!F13/'5A'!F13</f>
        <v>0.7823292402148887</v>
      </c>
      <c r="G14" s="727">
        <f>'5C'!G13/'5A'!G13</f>
        <v>0.77865193700082103</v>
      </c>
      <c r="H14" s="727">
        <f>'5C'!H13/'5A'!H13</f>
        <v>0.77606016294129931</v>
      </c>
      <c r="I14" s="727">
        <f>'5C'!I13/'5A'!I13</f>
        <v>0.76552258372065307</v>
      </c>
      <c r="J14" s="727">
        <f>'5C'!J13/'5A'!J13</f>
        <v>0.78142308634915447</v>
      </c>
      <c r="K14" s="727">
        <f>'5C'!K13/'5A'!K13</f>
        <v>0.77274901160566256</v>
      </c>
      <c r="L14" s="170">
        <f>'5C'!L13/'5A'!L13</f>
        <v>0.79202947326210871</v>
      </c>
      <c r="N14" s="741"/>
    </row>
    <row r="15" spans="1:14">
      <c r="A15" s="722">
        <v>1997</v>
      </c>
      <c r="B15" s="727">
        <f>'5C'!B14/'5A'!B14</f>
        <v>0.7811288237828522</v>
      </c>
      <c r="C15" s="727">
        <f>'5C'!C14/'5A'!C14</f>
        <v>0.78470031545741326</v>
      </c>
      <c r="D15" s="727">
        <f>'5C'!D14/'5A'!D14</f>
        <v>0.78599835868947665</v>
      </c>
      <c r="E15" s="727">
        <f>'5C'!E14/'5A'!E14</f>
        <v>0.78364669873196324</v>
      </c>
      <c r="F15" s="727">
        <f>'5C'!F14/'5A'!F14</f>
        <v>0.78495627395106615</v>
      </c>
      <c r="G15" s="727">
        <f>'5C'!G14/'5A'!G14</f>
        <v>0.78183121757833918</v>
      </c>
      <c r="H15" s="727">
        <f>'5C'!H14/'5A'!H14</f>
        <v>0.7797266514806378</v>
      </c>
      <c r="I15" s="727">
        <f>'5C'!I14/'5A'!I14</f>
        <v>0.77100059916117436</v>
      </c>
      <c r="J15" s="727">
        <f>'5C'!J14/'5A'!J14</f>
        <v>0.78378233192769464</v>
      </c>
      <c r="K15" s="727">
        <f>'5C'!K14/'5A'!K14</f>
        <v>0.77704566066371761</v>
      </c>
      <c r="L15" s="170">
        <f>'5C'!L14/'5A'!L14</f>
        <v>0.79465341767470421</v>
      </c>
    </row>
    <row r="16" spans="1:14">
      <c r="A16" s="722">
        <v>1998</v>
      </c>
      <c r="B16" s="727">
        <f>'5C'!B15/'5A'!B15</f>
        <v>0.78769814388294268</v>
      </c>
      <c r="C16" s="727">
        <f>'5C'!C15/'5A'!C15</f>
        <v>0.79572355861015653</v>
      </c>
      <c r="D16" s="727">
        <f>'5C'!D15/'5A'!D15</f>
        <v>0.7958149634796341</v>
      </c>
      <c r="E16" s="727">
        <f>'5C'!E15/'5A'!E15</f>
        <v>0.7937228990295272</v>
      </c>
      <c r="F16" s="727">
        <f>'5C'!F15/'5A'!F15</f>
        <v>0.79291526096447706</v>
      </c>
      <c r="G16" s="727">
        <f>'5C'!G15/'5A'!G15</f>
        <v>0.79117975538666885</v>
      </c>
      <c r="H16" s="727">
        <f>'5C'!H15/'5A'!H15</f>
        <v>0.78653005286171118</v>
      </c>
      <c r="I16" s="727">
        <f>'5C'!I15/'5A'!I15</f>
        <v>0.78015584970111018</v>
      </c>
      <c r="J16" s="727">
        <f>'5C'!J15/'5A'!J15</f>
        <v>0.79052274399069833</v>
      </c>
      <c r="K16" s="727">
        <f>'5C'!K15/'5A'!K15</f>
        <v>0.78489072448803987</v>
      </c>
      <c r="L16" s="170">
        <f>'5C'!L15/'5A'!L15</f>
        <v>0.80245078317319818</v>
      </c>
    </row>
    <row r="17" spans="1:14">
      <c r="A17" s="722">
        <v>1999</v>
      </c>
      <c r="B17" s="727">
        <f>'5C'!B16/'5A'!B16</f>
        <v>0.7924219389545083</v>
      </c>
      <c r="C17" s="727">
        <f>'5C'!C16/'5A'!C16</f>
        <v>0.80046403712296987</v>
      </c>
      <c r="D17" s="727">
        <f>'5C'!D16/'5A'!D16</f>
        <v>0.80046200911531495</v>
      </c>
      <c r="E17" s="727">
        <f>'5C'!E16/'5A'!E16</f>
        <v>0.79693590789592961</v>
      </c>
      <c r="F17" s="727">
        <f>'5C'!F16/'5A'!F16</f>
        <v>0.79721679931921707</v>
      </c>
      <c r="G17" s="727">
        <f>'5C'!G16/'5A'!G16</f>
        <v>0.7953902524449713</v>
      </c>
      <c r="H17" s="727">
        <f>'5C'!H16/'5A'!H16</f>
        <v>0.79152094782670757</v>
      </c>
      <c r="I17" s="727">
        <f>'5C'!I16/'5A'!I16</f>
        <v>0.78632969557725441</v>
      </c>
      <c r="J17" s="727">
        <f>'5C'!J16/'5A'!J16</f>
        <v>0.7948940553266628</v>
      </c>
      <c r="K17" s="727">
        <f>'5C'!K16/'5A'!K16</f>
        <v>0.78936858775735042</v>
      </c>
      <c r="L17" s="170">
        <f>'5C'!L16/'5A'!L16</f>
        <v>0.80749565959450309</v>
      </c>
    </row>
    <row r="18" spans="1:14">
      <c r="A18" s="722">
        <v>2000</v>
      </c>
      <c r="B18" s="727">
        <f>'5C'!B17/'5A'!B17</f>
        <v>0.79629402380660208</v>
      </c>
      <c r="C18" s="727">
        <f>'5C'!C17/'5A'!C17</f>
        <v>0.8019764348156595</v>
      </c>
      <c r="D18" s="727">
        <f>'5C'!D17/'5A'!D17</f>
        <v>0.80330048963307743</v>
      </c>
      <c r="E18" s="727">
        <f>'5C'!E17/'5A'!E17</f>
        <v>0.80015923566878977</v>
      </c>
      <c r="F18" s="727">
        <f>'5C'!F17/'5A'!F17</f>
        <v>0.79932882862455212</v>
      </c>
      <c r="G18" s="727">
        <f>'5C'!G17/'5A'!G17</f>
        <v>0.79880883386561774</v>
      </c>
      <c r="H18" s="727">
        <f>'5C'!H17/'5A'!H17</f>
        <v>0.795265841223598</v>
      </c>
      <c r="I18" s="727">
        <f>'5C'!I17/'5A'!I17</f>
        <v>0.7905043287068847</v>
      </c>
      <c r="J18" s="727">
        <f>'5C'!J17/'5A'!J17</f>
        <v>0.79762883294556908</v>
      </c>
      <c r="K18" s="727">
        <f>'5C'!K17/'5A'!K17</f>
        <v>0.79367856574791518</v>
      </c>
      <c r="L18" s="170">
        <f>'5C'!L17/'5A'!L17</f>
        <v>0.81036008773924517</v>
      </c>
    </row>
    <row r="19" spans="1:14">
      <c r="A19" s="722">
        <v>2001</v>
      </c>
      <c r="B19" s="727">
        <f>'5C'!B18/'5A'!B18</f>
        <v>0.80872613946240746</v>
      </c>
      <c r="C19" s="727">
        <f>'5C'!C18/'5A'!C18</f>
        <v>0.81405448085274379</v>
      </c>
      <c r="D19" s="727">
        <f>'5C'!D18/'5A'!D18</f>
        <v>0.81636048988285415</v>
      </c>
      <c r="E19" s="727">
        <f>'5C'!E18/'5A'!E18</f>
        <v>0.81255937678130341</v>
      </c>
      <c r="F19" s="727">
        <f>'5C'!F18/'5A'!F18</f>
        <v>0.81197053406998154</v>
      </c>
      <c r="G19" s="727">
        <f>'5C'!G18/'5A'!G18</f>
        <v>0.80927990358541735</v>
      </c>
      <c r="H19" s="727">
        <f>'5C'!H18/'5A'!H18</f>
        <v>0.8081018518518519</v>
      </c>
      <c r="I19" s="727">
        <f>'5C'!I18/'5A'!I18</f>
        <v>0.80216208043544002</v>
      </c>
      <c r="J19" s="727">
        <f>'5C'!J18/'5A'!J18</f>
        <v>0.80837659686169283</v>
      </c>
      <c r="K19" s="727">
        <f>'5C'!K18/'5A'!K18</f>
        <v>0.80562060889929743</v>
      </c>
      <c r="L19" s="170">
        <f>'5C'!L18/'5A'!L18</f>
        <v>0.8219588468714687</v>
      </c>
    </row>
    <row r="20" spans="1:14">
      <c r="A20" s="722">
        <v>2002</v>
      </c>
      <c r="B20" s="727">
        <f>'5C'!B19/'5A'!B19</f>
        <v>0.81791843102295525</v>
      </c>
      <c r="C20" s="727">
        <f>'5C'!C19/'5A'!C19</f>
        <v>0.82466567607726593</v>
      </c>
      <c r="D20" s="727">
        <f>'5C'!D19/'5A'!D19</f>
        <v>0.82540375381929287</v>
      </c>
      <c r="E20" s="727">
        <f>'5C'!E19/'5A'!E19</f>
        <v>0.82161657327220239</v>
      </c>
      <c r="F20" s="727">
        <f>'5C'!F19/'5A'!F19</f>
        <v>0.82013127318684009</v>
      </c>
      <c r="G20" s="727">
        <f>'5C'!G19/'5A'!G19</f>
        <v>0.81855147963244335</v>
      </c>
      <c r="H20" s="727">
        <f>'5C'!H19/'5A'!H19</f>
        <v>0.81585356852904278</v>
      </c>
      <c r="I20" s="727">
        <f>'5C'!I19/'5A'!I19</f>
        <v>0.81253837233099124</v>
      </c>
      <c r="J20" s="727">
        <f>'5C'!J19/'5A'!J19</f>
        <v>0.81657913941874272</v>
      </c>
      <c r="K20" s="727">
        <f>'5C'!K19/'5A'!K19</f>
        <v>0.81502333661231918</v>
      </c>
      <c r="L20" s="170">
        <f>'5C'!L19/'5A'!L19</f>
        <v>0.83263616323458245</v>
      </c>
      <c r="N20" s="741"/>
    </row>
    <row r="21" spans="1:14">
      <c r="A21" s="722">
        <v>2003</v>
      </c>
      <c r="B21" s="727">
        <f>'5C'!B20/'5A'!B20</f>
        <v>0.81863395225464186</v>
      </c>
      <c r="C21" s="727">
        <f>'5C'!C20/'5A'!C20</f>
        <v>0.82578008915304602</v>
      </c>
      <c r="D21" s="727">
        <f>'5C'!D20/'5A'!D20</f>
        <v>0.82615813727868059</v>
      </c>
      <c r="E21" s="727">
        <f>'5C'!E20/'5A'!E20</f>
        <v>0.82202125675927651</v>
      </c>
      <c r="F21" s="727">
        <f>'5C'!F20/'5A'!F20</f>
        <v>0.82070248108542199</v>
      </c>
      <c r="G21" s="727">
        <f>'5C'!G20/'5A'!G20</f>
        <v>0.82210187503193177</v>
      </c>
      <c r="H21" s="727">
        <f>'5C'!H20/'5A'!H20</f>
        <v>0.81745673438675692</v>
      </c>
      <c r="I21" s="727">
        <f>'5C'!I20/'5A'!I20</f>
        <v>0.81636425881547414</v>
      </c>
      <c r="J21" s="727">
        <f>'5C'!J20/'5A'!J20</f>
        <v>0.81895797209148713</v>
      </c>
      <c r="K21" s="727">
        <f>'5C'!K20/'5A'!K20</f>
        <v>0.81670187647570525</v>
      </c>
      <c r="L21" s="170">
        <f>'5C'!L20/'5A'!L20</f>
        <v>0.83565184370011003</v>
      </c>
    </row>
    <row r="22" spans="1:14">
      <c r="A22" s="722">
        <v>2004</v>
      </c>
      <c r="B22" s="727">
        <f>'5C'!B21/'5A'!B21</f>
        <v>0.82303980699638113</v>
      </c>
      <c r="C22" s="727">
        <f>'5C'!C21/'5A'!C21</f>
        <v>0.82764654418197725</v>
      </c>
      <c r="D22" s="727">
        <f>'5C'!D21/'5A'!D21</f>
        <v>0.83051409618573802</v>
      </c>
      <c r="E22" s="727">
        <f>'5C'!E21/'5A'!E21</f>
        <v>0.82596760911336808</v>
      </c>
      <c r="F22" s="727">
        <f>'5C'!F21/'5A'!F21</f>
        <v>0.82464028776978415</v>
      </c>
      <c r="G22" s="727">
        <f>'5C'!G21/'5A'!G21</f>
        <v>0.82581407882612701</v>
      </c>
      <c r="H22" s="727">
        <f>'5C'!H21/'5A'!H21</f>
        <v>0.8227886056971514</v>
      </c>
      <c r="I22" s="727">
        <f>'5C'!I21/'5A'!I21</f>
        <v>0.82032130777903045</v>
      </c>
      <c r="J22" s="727">
        <f>'5C'!J21/'5A'!J21</f>
        <v>0.82400414310992187</v>
      </c>
      <c r="K22" s="727">
        <f>'5C'!K21/'5A'!K21</f>
        <v>0.82102356190140435</v>
      </c>
      <c r="L22" s="170">
        <f>'5C'!L21/'5A'!L21</f>
        <v>0.83766329132037676</v>
      </c>
    </row>
    <row r="23" spans="1:14">
      <c r="A23" s="722">
        <v>2005</v>
      </c>
      <c r="B23" s="727">
        <f>'5C'!B22/'5A'!B22</f>
        <v>0.82720722920991574</v>
      </c>
      <c r="C23" s="727">
        <f>'5C'!C22/'5A'!C22</f>
        <v>0.83447228549734243</v>
      </c>
      <c r="D23" s="727">
        <f>'5C'!D22/'5A'!D22</f>
        <v>0.83425048067360608</v>
      </c>
      <c r="E23" s="727">
        <f>'5C'!E22/'5A'!E22</f>
        <v>0.83152627189324435</v>
      </c>
      <c r="F23" s="727">
        <f>'5C'!F22/'5A'!F22</f>
        <v>0.82798700407266734</v>
      </c>
      <c r="G23" s="727">
        <f>'5C'!G22/'5A'!G22</f>
        <v>0.8317274430063617</v>
      </c>
      <c r="H23" s="727">
        <f>'5C'!H22/'5A'!H22</f>
        <v>0.82854678740836563</v>
      </c>
      <c r="I23" s="727">
        <f>'5C'!I22/'5A'!I22</f>
        <v>0.82547272332101718</v>
      </c>
      <c r="J23" s="727">
        <f>'5C'!J22/'5A'!J22</f>
        <v>0.83182920482354639</v>
      </c>
      <c r="K23" s="727">
        <f>'5C'!K22/'5A'!K22</f>
        <v>0.82520837192072605</v>
      </c>
      <c r="L23" s="170">
        <f>'5C'!L22/'5A'!L22</f>
        <v>0.84262937121312254</v>
      </c>
    </row>
    <row r="24" spans="1:14">
      <c r="A24" s="722">
        <v>2006</v>
      </c>
      <c r="B24" s="727">
        <f>'5C'!B23/'5A'!B23</f>
        <v>0.82563168677441379</v>
      </c>
      <c r="C24" s="727">
        <f>'5C'!C23/'5A'!C23</f>
        <v>0.83550114766641159</v>
      </c>
      <c r="D24" s="727">
        <f>'5C'!D23/'5A'!D23</f>
        <v>0.83226374732603503</v>
      </c>
      <c r="E24" s="727">
        <f>'5C'!E23/'5A'!E23</f>
        <v>0.83204387425325632</v>
      </c>
      <c r="F24" s="727">
        <f>'5C'!F23/'5A'!F23</f>
        <v>0.82763151491556763</v>
      </c>
      <c r="G24" s="727">
        <f>'5C'!G23/'5A'!G23</f>
        <v>0.83090841575802588</v>
      </c>
      <c r="H24" s="727">
        <f>'5C'!H23/'5A'!H23</f>
        <v>0.82625207690481839</v>
      </c>
      <c r="I24" s="727">
        <f>'5C'!I23/'5A'!I23</f>
        <v>0.81958189015338945</v>
      </c>
      <c r="J24" s="727">
        <f>'5C'!J23/'5A'!J23</f>
        <v>0.83568325961985612</v>
      </c>
      <c r="K24" s="727">
        <f>'5C'!K23/'5A'!K23</f>
        <v>0.81912289648138703</v>
      </c>
      <c r="L24" s="170">
        <f>'5C'!L23/'5A'!L23</f>
        <v>0.8412275656527366</v>
      </c>
    </row>
    <row r="25" spans="1:14">
      <c r="A25" s="722">
        <v>2007</v>
      </c>
      <c r="B25" s="727">
        <f>'5C'!B24/'5A'!B24</f>
        <v>0.81780328606797215</v>
      </c>
      <c r="C25" s="727">
        <f>'5C'!C24/'5A'!C24</f>
        <v>0.82851485148514847</v>
      </c>
      <c r="D25" s="727">
        <f>'5C'!D24/'5A'!D24</f>
        <v>0.82628880266075388</v>
      </c>
      <c r="E25" s="727">
        <f>'5C'!E24/'5A'!E24</f>
        <v>0.82551689359556224</v>
      </c>
      <c r="F25" s="727">
        <f>'5C'!F24/'5A'!F24</f>
        <v>0.82327264984562976</v>
      </c>
      <c r="G25" s="727">
        <f>'5C'!G24/'5A'!G24</f>
        <v>0.82364803549221932</v>
      </c>
      <c r="H25" s="727">
        <f>'5C'!H24/'5A'!H24</f>
        <v>0.82038093707305315</v>
      </c>
      <c r="I25" s="727">
        <f>'5C'!I24/'5A'!I24</f>
        <v>0.81017309737936372</v>
      </c>
      <c r="J25" s="727">
        <f>'5C'!J24/'5A'!J24</f>
        <v>0.83198243016963136</v>
      </c>
      <c r="K25" s="727">
        <f>'5C'!K24/'5A'!K24</f>
        <v>0.81121124982465986</v>
      </c>
      <c r="L25" s="170">
        <f>'5C'!L24/'5A'!L24</f>
        <v>0.83553589000845452</v>
      </c>
    </row>
    <row r="26" spans="1:14">
      <c r="A26" s="722">
        <v>2008</v>
      </c>
      <c r="B26" s="727">
        <f>'5C'!B25/'5A'!B25</f>
        <v>0.82211439190584346</v>
      </c>
      <c r="C26" s="727">
        <f>'5C'!C25/'5A'!C25</f>
        <v>0.82971014492753625</v>
      </c>
      <c r="D26" s="727">
        <f>'5C'!D25/'5A'!D25</f>
        <v>0.82885801507694223</v>
      </c>
      <c r="E26" s="727">
        <f>'5C'!E25/'5A'!E25</f>
        <v>0.82848446871363357</v>
      </c>
      <c r="F26" s="727">
        <f>'5C'!F25/'5A'!F25</f>
        <v>0.82787243337702054</v>
      </c>
      <c r="G26" s="727">
        <f>'5C'!G25/'5A'!G25</f>
        <v>0.82692662010284246</v>
      </c>
      <c r="H26" s="727">
        <f>'5C'!H25/'5A'!H25</f>
        <v>0.82332705381276106</v>
      </c>
      <c r="I26" s="727">
        <f>'5C'!I25/'5A'!I25</f>
        <v>0.81683168316831678</v>
      </c>
      <c r="J26" s="727">
        <f>'5C'!J25/'5A'!J25</f>
        <v>0.83341618612050106</v>
      </c>
      <c r="K26" s="727">
        <f>'5C'!K25/'5A'!K25</f>
        <v>0.81771425376889106</v>
      </c>
      <c r="L26" s="170">
        <f>'5C'!L25/'5A'!L25</f>
        <v>0.83834926919674824</v>
      </c>
    </row>
    <row r="27" spans="1:14">
      <c r="A27" s="722">
        <v>2009</v>
      </c>
      <c r="B27" s="727">
        <f>'5C'!B26/'5A'!B26</f>
        <v>0.82754430379746835</v>
      </c>
      <c r="C27" s="727">
        <f>'5C'!C26/'5A'!C26</f>
        <v>0.83512974051896205</v>
      </c>
      <c r="D27" s="727">
        <f>'5C'!D26/'5A'!D26</f>
        <v>0.83377887449448218</v>
      </c>
      <c r="E27" s="727">
        <f>'5C'!E26/'5A'!E26</f>
        <v>0.83221351250466591</v>
      </c>
      <c r="F27" s="727">
        <f>'5C'!F26/'5A'!F26</f>
        <v>0.8338850733731904</v>
      </c>
      <c r="G27" s="727">
        <f>'5C'!G26/'5A'!G26</f>
        <v>0.82963485623566768</v>
      </c>
      <c r="H27" s="727">
        <f>'5C'!H26/'5A'!H26</f>
        <v>0.82855597620335319</v>
      </c>
      <c r="I27" s="727">
        <f>'5C'!I26/'5A'!I26</f>
        <v>0.82284590632820875</v>
      </c>
      <c r="J27" s="727">
        <f>'5C'!J26/'5A'!J26</f>
        <v>0.83717574681296381</v>
      </c>
      <c r="K27" s="727">
        <f>'5C'!K26/'5A'!K26</f>
        <v>0.82229936186576313</v>
      </c>
      <c r="L27" s="170">
        <f>'5C'!L26/'5A'!L26</f>
        <v>0.84306590924322045</v>
      </c>
    </row>
    <row r="28" spans="1:14">
      <c r="A28" s="722">
        <v>2010</v>
      </c>
      <c r="B28" s="727">
        <f>'5C'!B27/'5A'!B27</f>
        <v>0.82880770180202423</v>
      </c>
      <c r="C28" s="727">
        <f>'5C'!C27/'5A'!C27</f>
        <v>0.83649468892261003</v>
      </c>
      <c r="D28" s="727">
        <f>'5C'!D27/'5A'!D27</f>
        <v>0.83544963208960088</v>
      </c>
      <c r="E28" s="727">
        <f>'5C'!E27/'5A'!E27</f>
        <v>0.83562417623799656</v>
      </c>
      <c r="F28" s="727">
        <f>'5C'!F27/'5A'!F27</f>
        <v>0.83618807317191524</v>
      </c>
      <c r="G28" s="727">
        <f>'5C'!G27/'5A'!G27</f>
        <v>0.83041021861950381</v>
      </c>
      <c r="H28" s="727">
        <f>'5C'!H27/'5A'!H27</f>
        <v>0.83007959782153329</v>
      </c>
      <c r="I28" s="727">
        <f>'5C'!I27/'5A'!I27</f>
        <v>0.82421829254011003</v>
      </c>
      <c r="J28" s="727">
        <f>'5C'!J27/'5A'!J27</f>
        <v>0.83807137161733358</v>
      </c>
      <c r="K28" s="727">
        <f>'5C'!K27/'5A'!K27</f>
        <v>0.82293706293706292</v>
      </c>
      <c r="L28" s="170">
        <f>'5C'!L27/'5A'!L27</f>
        <v>0.84495204841893035</v>
      </c>
    </row>
    <row r="29" spans="1:14">
      <c r="A29" s="722">
        <v>2011</v>
      </c>
      <c r="B29" s="727">
        <f>'5C'!B28/'5A'!B28</f>
        <v>0.82840616966580982</v>
      </c>
      <c r="C29" s="727">
        <f>'5C'!C28/'5A'!C28</f>
        <v>0.83384734001542016</v>
      </c>
      <c r="D29" s="727">
        <f>'5C'!D28/'5A'!D28</f>
        <v>0.83399800598205387</v>
      </c>
      <c r="E29" s="727">
        <f>'5C'!E28/'5A'!E28</f>
        <v>0.83167070217917671</v>
      </c>
      <c r="F29" s="727">
        <f>'5C'!F28/'5A'!F28</f>
        <v>0.83399480621294531</v>
      </c>
      <c r="G29" s="727">
        <f>'5C'!G28/'5A'!G28</f>
        <v>0.82799953060300746</v>
      </c>
      <c r="H29" s="727">
        <f>'5C'!H28/'5A'!H28</f>
        <v>0.82670043415340089</v>
      </c>
      <c r="I29" s="727">
        <f>'5C'!I28/'5A'!I28</f>
        <v>0.82309974891577264</v>
      </c>
      <c r="J29" s="727">
        <f>'5C'!J28/'5A'!J28</f>
        <v>0.83521226749964506</v>
      </c>
      <c r="K29" s="727">
        <f>'5C'!K28/'5A'!K28</f>
        <v>0.81994171523730219</v>
      </c>
      <c r="L29" s="170">
        <f>'5C'!L28/'5A'!L28</f>
        <v>0.8429908612149658</v>
      </c>
    </row>
    <row r="30" spans="1:14">
      <c r="A30" s="722">
        <v>2012</v>
      </c>
      <c r="B30" s="727">
        <f>'5C'!B29/'5A'!B29</f>
        <v>0.82767489711934161</v>
      </c>
      <c r="C30" s="727">
        <f>'5C'!C29/'5A'!C29</f>
        <v>0.83484162895927605</v>
      </c>
      <c r="D30" s="727">
        <f>'5C'!D29/'5A'!D29</f>
        <v>0.83731631289891639</v>
      </c>
      <c r="E30" s="727">
        <f>'5C'!E29/'5A'!E29</f>
        <v>0.83288598436223593</v>
      </c>
      <c r="F30" s="727">
        <f>'5C'!F29/'5A'!F29</f>
        <v>0.83600292249761143</v>
      </c>
      <c r="G30" s="727">
        <f>'5C'!G29/'5A'!G29</f>
        <v>0.82770484382073339</v>
      </c>
      <c r="H30" s="727">
        <f>'5C'!H29/'5A'!H29</f>
        <v>0.82818604651162786</v>
      </c>
      <c r="I30" s="727">
        <f>'5C'!I29/'5A'!I29</f>
        <v>0.82455666089965396</v>
      </c>
      <c r="J30" s="727">
        <f>'5C'!J29/'5A'!J29</f>
        <v>0.8363215593648976</v>
      </c>
      <c r="K30" s="727">
        <f>'5C'!K29/'5A'!K29</f>
        <v>0.82073781828900527</v>
      </c>
      <c r="L30" s="170">
        <f>'5C'!L29/'5A'!L29</f>
        <v>0.84273810658785397</v>
      </c>
    </row>
    <row r="31" spans="1:14">
      <c r="A31" s="722">
        <v>2013</v>
      </c>
      <c r="B31" s="727">
        <f>'5C'!B30/'5A'!B30</f>
        <v>0.82930914166085135</v>
      </c>
      <c r="C31" s="727">
        <f>'5C'!C30/'5A'!C30</f>
        <v>0.83839563862928346</v>
      </c>
      <c r="D31" s="727">
        <f>'5C'!D30/'5A'!D30</f>
        <v>0.83988634618338198</v>
      </c>
      <c r="E31" s="727">
        <f>'5C'!E30/'5A'!E30</f>
        <v>0.83683935112506536</v>
      </c>
      <c r="F31" s="727">
        <f>'5C'!F30/'5A'!F30</f>
        <v>0.84008128810379867</v>
      </c>
      <c r="G31" s="727">
        <f>'5C'!G30/'5A'!G30</f>
        <v>0.82726895185764948</v>
      </c>
      <c r="H31" s="727">
        <f>'5C'!H30/'5A'!H30</f>
        <v>0.82862222222222226</v>
      </c>
      <c r="I31" s="727">
        <f>'5C'!I30/'5A'!I30</f>
        <v>0.82435622906714989</v>
      </c>
      <c r="J31" s="727">
        <f>'5C'!J30/'5A'!J30</f>
        <v>0.83817487285406533</v>
      </c>
      <c r="K31" s="727">
        <f>'5C'!K30/'5A'!K30</f>
        <v>0.82100296280039509</v>
      </c>
      <c r="L31" s="170">
        <f>'5C'!L30/'5A'!L30</f>
        <v>0.84274452073684847</v>
      </c>
    </row>
    <row r="32" spans="1:14" ht="38.25">
      <c r="A32" s="740" t="s">
        <v>404</v>
      </c>
      <c r="B32" s="728">
        <f t="shared" ref="B32:L32" si="0">AVERAGE(B5:B31)</f>
        <v>0.80391049453115948</v>
      </c>
      <c r="C32" s="728">
        <f t="shared" si="0"/>
        <v>0.81019993110965349</v>
      </c>
      <c r="D32" s="728">
        <f t="shared" si="0"/>
        <v>0.81059926880772892</v>
      </c>
      <c r="E32" s="728">
        <f t="shared" si="0"/>
        <v>0.80932103400593602</v>
      </c>
      <c r="F32" s="728">
        <f t="shared" si="0"/>
        <v>0.80738424512650853</v>
      </c>
      <c r="G32" s="728">
        <f t="shared" si="0"/>
        <v>0.80568171475582495</v>
      </c>
      <c r="H32" s="728">
        <f t="shared" si="0"/>
        <v>0.80030345536605185</v>
      </c>
      <c r="I32" s="728">
        <f t="shared" si="0"/>
        <v>0.79324529505475705</v>
      </c>
      <c r="J32" s="728">
        <f t="shared" si="0"/>
        <v>0.80527691139364799</v>
      </c>
      <c r="K32" s="728">
        <f t="shared" si="0"/>
        <v>0.79566598603066929</v>
      </c>
      <c r="L32" s="729">
        <f t="shared" si="0"/>
        <v>0.81701637366509716</v>
      </c>
    </row>
    <row r="33" spans="1:12">
      <c r="A33" s="67" t="s">
        <v>405</v>
      </c>
    </row>
    <row r="34" spans="1:12">
      <c r="A34" s="67"/>
    </row>
    <row r="35" spans="1:12">
      <c r="A35" s="67" t="s">
        <v>464</v>
      </c>
    </row>
    <row r="36" spans="1:12">
      <c r="A36" s="718"/>
      <c r="B36" s="719" t="s">
        <v>299</v>
      </c>
      <c r="C36" s="720" t="s">
        <v>298</v>
      </c>
      <c r="D36" s="720" t="s">
        <v>2</v>
      </c>
      <c r="E36" s="720" t="s">
        <v>3</v>
      </c>
      <c r="F36" s="720" t="s">
        <v>293</v>
      </c>
      <c r="G36" s="720" t="s">
        <v>294</v>
      </c>
      <c r="H36" s="720" t="s">
        <v>295</v>
      </c>
      <c r="I36" s="720" t="s">
        <v>296</v>
      </c>
      <c r="J36" s="720" t="s">
        <v>297</v>
      </c>
      <c r="K36" s="720" t="s">
        <v>9</v>
      </c>
      <c r="L36" s="721" t="s">
        <v>11</v>
      </c>
    </row>
    <row r="37" spans="1:12">
      <c r="A37" s="722">
        <v>1987</v>
      </c>
      <c r="B37" s="727">
        <f>'5D'!B4/'5B'!B4</f>
        <v>0.83557151780137418</v>
      </c>
      <c r="C37" s="727">
        <f>'5D'!C4/'5B'!C4</f>
        <v>0.84713608172199928</v>
      </c>
      <c r="D37" s="727">
        <f>'5D'!D4/'5B'!D4</f>
        <v>0.8025840581921766</v>
      </c>
      <c r="E37" s="727">
        <f>'5D'!E4/'5B'!E4</f>
        <v>0.7952291610828196</v>
      </c>
      <c r="F37" s="727">
        <f>'5D'!F4/'5B'!F4</f>
        <v>0.82255077473918148</v>
      </c>
      <c r="G37" s="727">
        <f>'5D'!G4/'5B'!G4</f>
        <v>0.79374970569307324</v>
      </c>
      <c r="H37" s="727">
        <f>'5D'!H4/'5B'!H4</f>
        <v>0.75935500832530012</v>
      </c>
      <c r="I37" s="727">
        <f>'5D'!I4/'5B'!I4</f>
        <v>0.74760970826182893</v>
      </c>
      <c r="J37" s="727">
        <f>'5D'!J4/'5B'!J4</f>
        <v>0.74480431848852902</v>
      </c>
      <c r="K37" s="727">
        <f>'5D'!K4/'5B'!K4</f>
        <v>0.783933454353271</v>
      </c>
      <c r="L37" s="170">
        <f>'5D'!L4/'5B'!L4</f>
        <v>0.79593706010528553</v>
      </c>
    </row>
    <row r="38" spans="1:12">
      <c r="A38" s="722">
        <v>1988</v>
      </c>
      <c r="B38" s="727">
        <f>'5D'!B5/'5B'!B5</f>
        <v>0.85550857995523499</v>
      </c>
      <c r="C38" s="727">
        <f>'5D'!C5/'5B'!C5</f>
        <v>0.86052631578947369</v>
      </c>
      <c r="D38" s="727">
        <f>'5D'!D5/'5B'!D5</f>
        <v>0.80942462900286383</v>
      </c>
      <c r="E38" s="727">
        <f>'5D'!E5/'5B'!E5</f>
        <v>0.80683955925826389</v>
      </c>
      <c r="F38" s="727">
        <f>'5D'!F5/'5B'!F5</f>
        <v>0.82800288392213406</v>
      </c>
      <c r="G38" s="727">
        <f>'5D'!G5/'5B'!G5</f>
        <v>0.79742493799799485</v>
      </c>
      <c r="H38" s="727">
        <f>'5D'!H5/'5B'!H5</f>
        <v>0.76571220577529731</v>
      </c>
      <c r="I38" s="727">
        <f>'5D'!I5/'5B'!I5</f>
        <v>0.75305787339566366</v>
      </c>
      <c r="J38" s="727">
        <f>'5D'!J5/'5B'!J5</f>
        <v>0.75058184007942319</v>
      </c>
      <c r="K38" s="727">
        <f>'5D'!K5/'5B'!K5</f>
        <v>0.79036138780616905</v>
      </c>
      <c r="L38" s="170">
        <f>'5D'!L5/'5B'!L5</f>
        <v>0.80312883184183737</v>
      </c>
    </row>
    <row r="39" spans="1:12">
      <c r="A39" s="722">
        <v>1989</v>
      </c>
      <c r="B39" s="727">
        <f>'5D'!B6/'5B'!B6</f>
        <v>0.86508885170133076</v>
      </c>
      <c r="C39" s="727">
        <f>'5D'!C6/'5B'!C6</f>
        <v>0.84672398458345688</v>
      </c>
      <c r="D39" s="727">
        <f>'5D'!D6/'5B'!D6</f>
        <v>0.81685760199056556</v>
      </c>
      <c r="E39" s="727">
        <f>'5D'!E6/'5B'!E6</f>
        <v>0.82026012335746845</v>
      </c>
      <c r="F39" s="727">
        <f>'5D'!F6/'5B'!F6</f>
        <v>0.83551421514530455</v>
      </c>
      <c r="G39" s="727">
        <f>'5D'!G6/'5B'!G6</f>
        <v>0.80059748724730773</v>
      </c>
      <c r="H39" s="727">
        <f>'5D'!H6/'5B'!H6</f>
        <v>0.77887900289071588</v>
      </c>
      <c r="I39" s="727">
        <f>'5D'!I6/'5B'!I6</f>
        <v>0.76629527308054279</v>
      </c>
      <c r="J39" s="727">
        <f>'5D'!J6/'5B'!J6</f>
        <v>0.75502790096385153</v>
      </c>
      <c r="K39" s="727">
        <f>'5D'!K6/'5B'!K6</f>
        <v>0.79411483938714145</v>
      </c>
      <c r="L39" s="170">
        <f>'5D'!L6/'5B'!L6</f>
        <v>0.80988606757248216</v>
      </c>
    </row>
    <row r="40" spans="1:12">
      <c r="A40" s="722">
        <v>1990</v>
      </c>
      <c r="B40" s="727">
        <f>'5D'!B7/'5B'!B7</f>
        <v>0.86035844729465727</v>
      </c>
      <c r="C40" s="727">
        <f>'5D'!C7/'5B'!C7</f>
        <v>0.81647819063004845</v>
      </c>
      <c r="D40" s="727">
        <f>'5D'!D7/'5B'!D7</f>
        <v>0.81325521786891253</v>
      </c>
      <c r="E40" s="727">
        <f>'5D'!E7/'5B'!E7</f>
        <v>0.81590463256375434</v>
      </c>
      <c r="F40" s="727">
        <f>'5D'!F7/'5B'!F7</f>
        <v>0.83152794408398545</v>
      </c>
      <c r="G40" s="727">
        <f>'5D'!G7/'5B'!G7</f>
        <v>0.79922537768339519</v>
      </c>
      <c r="H40" s="727">
        <f>'5D'!H7/'5B'!H7</f>
        <v>0.77737613453302423</v>
      </c>
      <c r="I40" s="727">
        <f>'5D'!I7/'5B'!I7</f>
        <v>0.76855123674911663</v>
      </c>
      <c r="J40" s="727">
        <f>'5D'!J7/'5B'!J7</f>
        <v>0.75221302113078237</v>
      </c>
      <c r="K40" s="727">
        <f>'5D'!K7/'5B'!K7</f>
        <v>0.79409960118621536</v>
      </c>
      <c r="L40" s="170">
        <f>'5D'!L7/'5B'!L7</f>
        <v>0.8072830948258457</v>
      </c>
    </row>
    <row r="41" spans="1:12">
      <c r="A41" s="722">
        <v>1991</v>
      </c>
      <c r="B41" s="727">
        <f>'5D'!B8/'5B'!B8</f>
        <v>0.82721224824569395</v>
      </c>
      <c r="C41" s="727">
        <f>'5D'!C8/'5B'!C8</f>
        <v>0.77500000000000002</v>
      </c>
      <c r="D41" s="727">
        <f>'5D'!D8/'5B'!D8</f>
        <v>0.79200177491818735</v>
      </c>
      <c r="E41" s="727">
        <f>'5D'!E8/'5B'!E8</f>
        <v>0.78869855049996129</v>
      </c>
      <c r="F41" s="727">
        <f>'5D'!F8/'5B'!F8</f>
        <v>0.81063493792202135</v>
      </c>
      <c r="G41" s="727">
        <f>'5D'!G8/'5B'!G8</f>
        <v>0.78778277753806325</v>
      </c>
      <c r="H41" s="727">
        <f>'5D'!H8/'5B'!H8</f>
        <v>0.76096938775510203</v>
      </c>
      <c r="I41" s="727">
        <f>'5D'!I8/'5B'!I8</f>
        <v>0.75612112205090098</v>
      </c>
      <c r="J41" s="727">
        <f>'5D'!J8/'5B'!J8</f>
        <v>0.74467275494672758</v>
      </c>
      <c r="K41" s="727">
        <f>'5D'!K8/'5B'!K8</f>
        <v>0.77905052819142162</v>
      </c>
      <c r="L41" s="170">
        <f>'5D'!L8/'5B'!L8</f>
        <v>0.79262247688839516</v>
      </c>
    </row>
    <row r="42" spans="1:12">
      <c r="A42" s="722">
        <v>1992</v>
      </c>
      <c r="B42" s="727">
        <f>'5D'!B9/'5B'!B9</f>
        <v>0.79766573295985066</v>
      </c>
      <c r="C42" s="727">
        <f>'5D'!C9/'5B'!C9</f>
        <v>0.77897574123989222</v>
      </c>
      <c r="D42" s="727">
        <f>'5D'!D9/'5B'!D9</f>
        <v>0.7681151273258755</v>
      </c>
      <c r="E42" s="727">
        <f>'5D'!E9/'5B'!E9</f>
        <v>0.76503315296090235</v>
      </c>
      <c r="F42" s="727">
        <f>'5D'!F9/'5B'!F9</f>
        <v>0.78641712746349068</v>
      </c>
      <c r="G42" s="727">
        <f>'5D'!G9/'5B'!G9</f>
        <v>0.77572374877330719</v>
      </c>
      <c r="H42" s="727">
        <f>'5D'!H9/'5B'!H9</f>
        <v>0.74807520143240824</v>
      </c>
      <c r="I42" s="727">
        <f>'5D'!I9/'5B'!I9</f>
        <v>0.74830474670921421</v>
      </c>
      <c r="J42" s="727">
        <f>'5D'!J9/'5B'!J9</f>
        <v>0.73517539472744164</v>
      </c>
      <c r="K42" s="727">
        <f>'5D'!K9/'5B'!K9</f>
        <v>0.76121277359167561</v>
      </c>
      <c r="L42" s="170">
        <f>'5D'!L9/'5B'!L9</f>
        <v>0.77896169640561863</v>
      </c>
    </row>
    <row r="43" spans="1:12">
      <c r="A43" s="722">
        <v>1993</v>
      </c>
      <c r="B43" s="727">
        <f>'5D'!B10/'5B'!B10</f>
        <v>0.80609364353158763</v>
      </c>
      <c r="C43" s="727">
        <f>'5D'!C10/'5B'!C10</f>
        <v>0.81818181818181823</v>
      </c>
      <c r="D43" s="727">
        <f>'5D'!D10/'5B'!D10</f>
        <v>0.7726808766136295</v>
      </c>
      <c r="E43" s="727">
        <f>'5D'!E10/'5B'!E10</f>
        <v>0.77963749891596568</v>
      </c>
      <c r="F43" s="727">
        <f>'5D'!F10/'5B'!F10</f>
        <v>0.78180225829658123</v>
      </c>
      <c r="G43" s="727">
        <f>'5D'!G10/'5B'!G10</f>
        <v>0.78735050475454815</v>
      </c>
      <c r="H43" s="727">
        <f>'5D'!H10/'5B'!H10</f>
        <v>0.75469696969696964</v>
      </c>
      <c r="I43" s="727">
        <f>'5D'!I10/'5B'!I10</f>
        <v>0.76475669450043193</v>
      </c>
      <c r="J43" s="727">
        <f>'5D'!J10/'5B'!J10</f>
        <v>0.73712330873308729</v>
      </c>
      <c r="K43" s="727">
        <f>'5D'!K10/'5B'!K10</f>
        <v>0.76876062925170063</v>
      </c>
      <c r="L43" s="170">
        <f>'5D'!L10/'5B'!L10</f>
        <v>0.78688571809190511</v>
      </c>
    </row>
    <row r="44" spans="1:12">
      <c r="A44" s="722">
        <v>1994</v>
      </c>
      <c r="B44" s="727">
        <f>'5D'!B11/'5B'!B11</f>
        <v>0.81335465813674535</v>
      </c>
      <c r="C44" s="727">
        <f>'5D'!C11/'5B'!C11</f>
        <v>0.82767232767232768</v>
      </c>
      <c r="D44" s="727">
        <f>'5D'!D11/'5B'!D11</f>
        <v>0.782018183859019</v>
      </c>
      <c r="E44" s="727">
        <f>'5D'!E11/'5B'!E11</f>
        <v>0.78884143085958358</v>
      </c>
      <c r="F44" s="727">
        <f>'5D'!F11/'5B'!F11</f>
        <v>0.78070973612374883</v>
      </c>
      <c r="G44" s="727">
        <f>'5D'!G11/'5B'!G11</f>
        <v>0.79211738853051672</v>
      </c>
      <c r="H44" s="727">
        <f>'5D'!H11/'5B'!H11</f>
        <v>0.76109620148637491</v>
      </c>
      <c r="I44" s="727">
        <f>'5D'!I11/'5B'!I11</f>
        <v>0.77166714655917079</v>
      </c>
      <c r="J44" s="727">
        <f>'5D'!J11/'5B'!J11</f>
        <v>0.74474664679582714</v>
      </c>
      <c r="K44" s="727">
        <f>'5D'!K11/'5B'!K11</f>
        <v>0.77200339473815582</v>
      </c>
      <c r="L44" s="170">
        <f>'5D'!L11/'5B'!L11</f>
        <v>0.79155161125028473</v>
      </c>
    </row>
    <row r="45" spans="1:12">
      <c r="A45" s="722">
        <v>1995</v>
      </c>
      <c r="B45" s="727">
        <f>'5D'!B12/'5B'!B12</f>
        <v>0.81537892791127542</v>
      </c>
      <c r="C45" s="727">
        <f>'5D'!C12/'5B'!C12</f>
        <v>0.82565038795070744</v>
      </c>
      <c r="D45" s="727">
        <f>'5D'!D12/'5B'!D12</f>
        <v>0.78555395683453233</v>
      </c>
      <c r="E45" s="727">
        <f>'5D'!E12/'5B'!E12</f>
        <v>0.78711484593837533</v>
      </c>
      <c r="F45" s="727">
        <f>'5D'!F12/'5B'!F12</f>
        <v>0.7826934028714444</v>
      </c>
      <c r="G45" s="727">
        <f>'5D'!G12/'5B'!G12</f>
        <v>0.78572241830809519</v>
      </c>
      <c r="H45" s="727">
        <f>'5D'!H12/'5B'!H12</f>
        <v>0.76613459192872668</v>
      </c>
      <c r="I45" s="727">
        <f>'5D'!I12/'5B'!I12</f>
        <v>0.77646357220952189</v>
      </c>
      <c r="J45" s="727">
        <f>'5D'!J12/'5B'!J12</f>
        <v>0.7506761393452549</v>
      </c>
      <c r="K45" s="727">
        <f>'5D'!K12/'5B'!K12</f>
        <v>0.77208120665583302</v>
      </c>
      <c r="L45" s="170">
        <f>'5D'!L12/'5B'!L12</f>
        <v>0.79212443786645415</v>
      </c>
    </row>
    <row r="46" spans="1:12">
      <c r="A46" s="722">
        <v>1996</v>
      </c>
      <c r="B46" s="727">
        <f>'5D'!B13/'5B'!B13</f>
        <v>0.80334872183559569</v>
      </c>
      <c r="C46" s="727">
        <f>'5D'!C13/'5B'!C13</f>
        <v>0.79535683576956151</v>
      </c>
      <c r="D46" s="727">
        <f>'5D'!D13/'5B'!D13</f>
        <v>0.78154062116160727</v>
      </c>
      <c r="E46" s="727">
        <f>'5D'!E13/'5B'!E13</f>
        <v>0.78725891291642314</v>
      </c>
      <c r="F46" s="727">
        <f>'5D'!F13/'5B'!F13</f>
        <v>0.78301938905153845</v>
      </c>
      <c r="G46" s="727">
        <f>'5D'!G13/'5B'!G13</f>
        <v>0.78551775341747831</v>
      </c>
      <c r="H46" s="727">
        <f>'5D'!H13/'5B'!H13</f>
        <v>0.77142383557102601</v>
      </c>
      <c r="I46" s="727">
        <f>'5D'!I13/'5B'!I13</f>
        <v>0.78330563448238888</v>
      </c>
      <c r="J46" s="727">
        <f>'5D'!J13/'5B'!J13</f>
        <v>0.75147390324258712</v>
      </c>
      <c r="K46" s="727">
        <f>'5D'!K13/'5B'!K13</f>
        <v>0.77832183396394394</v>
      </c>
      <c r="L46" s="170">
        <f>'5D'!L13/'5B'!L13</f>
        <v>0.79395107455101421</v>
      </c>
    </row>
    <row r="47" spans="1:12">
      <c r="A47" s="722">
        <v>1997</v>
      </c>
      <c r="B47" s="727">
        <f>'5D'!B14/'5B'!B14</f>
        <v>0.80361640297061676</v>
      </c>
      <c r="C47" s="727">
        <f>'5D'!C14/'5B'!C14</f>
        <v>0.78465970471732083</v>
      </c>
      <c r="D47" s="727">
        <f>'5D'!D14/'5B'!D14</f>
        <v>0.78090985207926322</v>
      </c>
      <c r="E47" s="727">
        <f>'5D'!E14/'5B'!E14</f>
        <v>0.79172642862534914</v>
      </c>
      <c r="F47" s="727">
        <f>'5D'!F14/'5B'!F14</f>
        <v>0.78727613219739934</v>
      </c>
      <c r="G47" s="727">
        <f>'5D'!G14/'5B'!G14</f>
        <v>0.78850878556989579</v>
      </c>
      <c r="H47" s="727">
        <f>'5D'!H14/'5B'!H14</f>
        <v>0.77492834515009801</v>
      </c>
      <c r="I47" s="727">
        <f>'5D'!I14/'5B'!I14</f>
        <v>0.78733405651118338</v>
      </c>
      <c r="J47" s="727">
        <f>'5D'!J14/'5B'!J14</f>
        <v>0.75885055829345527</v>
      </c>
      <c r="K47" s="727">
        <f>'5D'!K14/'5B'!K14</f>
        <v>0.77959230724893847</v>
      </c>
      <c r="L47" s="170">
        <f>'5D'!L14/'5B'!L14</f>
        <v>0.79930512905999407</v>
      </c>
    </row>
    <row r="48" spans="1:12">
      <c r="A48" s="722">
        <v>1998</v>
      </c>
      <c r="B48" s="727">
        <f>'5D'!B15/'5B'!B15</f>
        <v>0.82210786868160501</v>
      </c>
      <c r="C48" s="727">
        <f>'5D'!C15/'5B'!C15</f>
        <v>0.80865603644646922</v>
      </c>
      <c r="D48" s="727">
        <f>'5D'!D15/'5B'!D15</f>
        <v>0.79604007633587781</v>
      </c>
      <c r="E48" s="727">
        <f>'5D'!E15/'5B'!E15</f>
        <v>0.80635448855082803</v>
      </c>
      <c r="F48" s="727">
        <f>'5D'!F15/'5B'!F15</f>
        <v>0.79439252336448596</v>
      </c>
      <c r="G48" s="727">
        <f>'5D'!G15/'5B'!G15</f>
        <v>0.79516108205823488</v>
      </c>
      <c r="H48" s="727">
        <f>'5D'!H15/'5B'!H15</f>
        <v>0.78279044516829532</v>
      </c>
      <c r="I48" s="727">
        <f>'5D'!I15/'5B'!I15</f>
        <v>0.78812981190917064</v>
      </c>
      <c r="J48" s="727">
        <f>'5D'!J15/'5B'!J15</f>
        <v>0.77047621204229977</v>
      </c>
      <c r="K48" s="727">
        <f>'5D'!K15/'5B'!K15</f>
        <v>0.78545204580605854</v>
      </c>
      <c r="L48" s="170">
        <f>'5D'!L15/'5B'!L15</f>
        <v>0.80846824750696467</v>
      </c>
    </row>
    <row r="49" spans="1:12">
      <c r="A49" s="722">
        <v>1999</v>
      </c>
      <c r="B49" s="727">
        <f>'5D'!B16/'5B'!B16</f>
        <v>0.83171572952594852</v>
      </c>
      <c r="C49" s="727">
        <f>'5D'!C16/'5B'!C16</f>
        <v>0.81255265374894692</v>
      </c>
      <c r="D49" s="727">
        <f>'5D'!D16/'5B'!D16</f>
        <v>0.80079628400796288</v>
      </c>
      <c r="E49" s="727">
        <f>'5D'!E16/'5B'!E16</f>
        <v>0.81129488388036675</v>
      </c>
      <c r="F49" s="727">
        <f>'5D'!F16/'5B'!F16</f>
        <v>0.79727981318438579</v>
      </c>
      <c r="G49" s="727">
        <f>'5D'!G16/'5B'!G16</f>
        <v>0.79876366242608854</v>
      </c>
      <c r="H49" s="727">
        <f>'5D'!H16/'5B'!H16</f>
        <v>0.78625442127088674</v>
      </c>
      <c r="I49" s="727">
        <f>'5D'!I16/'5B'!I16</f>
        <v>0.78978836480971815</v>
      </c>
      <c r="J49" s="727">
        <f>'5D'!J16/'5B'!J16</f>
        <v>0.77871467639015501</v>
      </c>
      <c r="K49" s="727">
        <f>'5D'!K16/'5B'!K16</f>
        <v>0.79257618520238649</v>
      </c>
      <c r="L49" s="170">
        <f>'5D'!L16/'5B'!L16</f>
        <v>0.81066539636116552</v>
      </c>
    </row>
    <row r="50" spans="1:12">
      <c r="A50" s="722">
        <v>2000</v>
      </c>
      <c r="B50" s="727">
        <f>'5D'!B17/'5B'!B17</f>
        <v>0.83465050257039819</v>
      </c>
      <c r="C50" s="727">
        <f>'5D'!C17/'5B'!C17</f>
        <v>0.80579279613813592</v>
      </c>
      <c r="D50" s="727">
        <f>'5D'!D17/'5B'!D17</f>
        <v>0.79973238180196249</v>
      </c>
      <c r="E50" s="727">
        <f>'5D'!E17/'5B'!E17</f>
        <v>0.81167637143732763</v>
      </c>
      <c r="F50" s="727">
        <f>'5D'!F17/'5B'!F17</f>
        <v>0.80080519168369191</v>
      </c>
      <c r="G50" s="727">
        <f>'5D'!G17/'5B'!G17</f>
        <v>0.80029409220655656</v>
      </c>
      <c r="H50" s="727">
        <f>'5D'!H17/'5B'!H17</f>
        <v>0.78736466123451276</v>
      </c>
      <c r="I50" s="727">
        <f>'5D'!I17/'5B'!I17</f>
        <v>0.79759352439291187</v>
      </c>
      <c r="J50" s="727">
        <f>'5D'!J17/'5B'!J17</f>
        <v>0.78605799670761045</v>
      </c>
      <c r="K50" s="727">
        <f>'5D'!K17/'5B'!K17</f>
        <v>0.79480201387943938</v>
      </c>
      <c r="L50" s="170">
        <f>'5D'!L17/'5B'!L17</f>
        <v>0.81348200175592622</v>
      </c>
    </row>
    <row r="51" spans="1:12">
      <c r="A51" s="722">
        <v>2001</v>
      </c>
      <c r="B51" s="727">
        <f>'5D'!B18/'5B'!B18</f>
        <v>0.85237719989493044</v>
      </c>
      <c r="C51" s="727">
        <f>'5D'!C18/'5B'!C18</f>
        <v>0.83137432188065097</v>
      </c>
      <c r="D51" s="727">
        <f>'5D'!D18/'5B'!D18</f>
        <v>0.81149897330595477</v>
      </c>
      <c r="E51" s="727">
        <f>'5D'!E18/'5B'!E18</f>
        <v>0.82340647857889238</v>
      </c>
      <c r="F51" s="727">
        <f>'5D'!F18/'5B'!F18</f>
        <v>0.80915686070325243</v>
      </c>
      <c r="G51" s="727">
        <f>'5D'!G18/'5B'!G18</f>
        <v>0.8134504029278854</v>
      </c>
      <c r="H51" s="727">
        <f>'5D'!H18/'5B'!H18</f>
        <v>0.79417950321150454</v>
      </c>
      <c r="I51" s="727">
        <f>'5D'!I18/'5B'!I18</f>
        <v>0.80599622936496984</v>
      </c>
      <c r="J51" s="727">
        <f>'5D'!J18/'5B'!J18</f>
        <v>0.79968401611072792</v>
      </c>
      <c r="K51" s="727">
        <f>'5D'!K18/'5B'!K18</f>
        <v>0.80529201337584566</v>
      </c>
      <c r="L51" s="170">
        <f>'5D'!L18/'5B'!L18</f>
        <v>0.82359446588575169</v>
      </c>
    </row>
    <row r="52" spans="1:12">
      <c r="A52" s="722">
        <v>2002</v>
      </c>
      <c r="B52" s="727">
        <f>'5D'!B19/'5B'!B19</f>
        <v>0.86998197607733896</v>
      </c>
      <c r="C52" s="727">
        <f>'5D'!C19/'5B'!C19</f>
        <v>0.83998465080583273</v>
      </c>
      <c r="D52" s="727">
        <f>'5D'!D19/'5B'!D19</f>
        <v>0.82133834674813466</v>
      </c>
      <c r="E52" s="727">
        <f>'5D'!E19/'5B'!E19</f>
        <v>0.83069995906672123</v>
      </c>
      <c r="F52" s="727">
        <f>'5D'!F19/'5B'!F19</f>
        <v>0.81534173182739644</v>
      </c>
      <c r="G52" s="727">
        <f>'5D'!G19/'5B'!G19</f>
        <v>0.82050809165936645</v>
      </c>
      <c r="H52" s="727">
        <f>'5D'!H19/'5B'!H19</f>
        <v>0.79834738808081951</v>
      </c>
      <c r="I52" s="727">
        <f>'5D'!I19/'5B'!I19</f>
        <v>0.80691001543630259</v>
      </c>
      <c r="J52" s="727">
        <f>'5D'!J19/'5B'!J19</f>
        <v>0.81249627140215164</v>
      </c>
      <c r="K52" s="727">
        <f>'5D'!K19/'5B'!K19</f>
        <v>0.8168083639705882</v>
      </c>
      <c r="L52" s="170">
        <f>'5D'!L19/'5B'!L19</f>
        <v>0.83275556113212279</v>
      </c>
    </row>
    <row r="53" spans="1:12">
      <c r="A53" s="722">
        <v>2003</v>
      </c>
      <c r="B53" s="727">
        <f>'5D'!B20/'5B'!B20</f>
        <v>0.87070471753057654</v>
      </c>
      <c r="C53" s="727">
        <f>'5D'!C20/'5B'!C20</f>
        <v>0.82765374069721898</v>
      </c>
      <c r="D53" s="727">
        <f>'5D'!D20/'5B'!D20</f>
        <v>0.8223823926893622</v>
      </c>
      <c r="E53" s="727">
        <f>'5D'!E20/'5B'!E20</f>
        <v>0.83309168443496806</v>
      </c>
      <c r="F53" s="727">
        <f>'5D'!F20/'5B'!F20</f>
        <v>0.81876046901172528</v>
      </c>
      <c r="G53" s="727">
        <f>'5D'!G20/'5B'!G20</f>
        <v>0.81980792505619215</v>
      </c>
      <c r="H53" s="727">
        <f>'5D'!H20/'5B'!H20</f>
        <v>0.80076232314749018</v>
      </c>
      <c r="I53" s="727">
        <f>'5D'!I20/'5B'!I20</f>
        <v>0.8054291623578077</v>
      </c>
      <c r="J53" s="727">
        <f>'5D'!J20/'5B'!J20</f>
        <v>0.81676008309489279</v>
      </c>
      <c r="K53" s="727">
        <f>'5D'!K20/'5B'!K20</f>
        <v>0.82320966922244077</v>
      </c>
      <c r="L53" s="170">
        <f>'5D'!L20/'5B'!L20</f>
        <v>0.83353947480307045</v>
      </c>
    </row>
    <row r="54" spans="1:12">
      <c r="A54" s="722">
        <v>2004</v>
      </c>
      <c r="B54" s="727">
        <f>'5D'!B21/'5B'!B21</f>
        <v>0.87432708372006684</v>
      </c>
      <c r="C54" s="727">
        <f>'5D'!C21/'5B'!C21</f>
        <v>0.84382470119521913</v>
      </c>
      <c r="D54" s="727">
        <f>'5D'!D21/'5B'!D21</f>
        <v>0.82416876059136324</v>
      </c>
      <c r="E54" s="727">
        <f>'5D'!E21/'5B'!E21</f>
        <v>0.83512575154543145</v>
      </c>
      <c r="F54" s="727">
        <f>'5D'!F21/'5B'!F21</f>
        <v>0.82236742136453422</v>
      </c>
      <c r="G54" s="727">
        <f>'5D'!G21/'5B'!G21</f>
        <v>0.82368011026547616</v>
      </c>
      <c r="H54" s="727">
        <f>'5D'!H21/'5B'!H21</f>
        <v>0.80347258637767294</v>
      </c>
      <c r="I54" s="727">
        <f>'5D'!I21/'5B'!I21</f>
        <v>0.81206871237703715</v>
      </c>
      <c r="J54" s="727">
        <f>'5D'!J21/'5B'!J21</f>
        <v>0.82210708117443865</v>
      </c>
      <c r="K54" s="727">
        <f>'5D'!K21/'5B'!K21</f>
        <v>0.82861896838602334</v>
      </c>
      <c r="L54" s="170">
        <f>'5D'!L21/'5B'!L21</f>
        <v>0.84010242388077738</v>
      </c>
    </row>
    <row r="55" spans="1:12">
      <c r="A55" s="722">
        <v>2005</v>
      </c>
      <c r="B55" s="727">
        <f>'5D'!B22/'5B'!B22</f>
        <v>0.88087652498251612</v>
      </c>
      <c r="C55" s="727">
        <f>'5D'!C22/'5B'!C22</f>
        <v>0.86036036036036034</v>
      </c>
      <c r="D55" s="727">
        <f>'5D'!D22/'5B'!D22</f>
        <v>0.83340608970861074</v>
      </c>
      <c r="E55" s="727">
        <f>'5D'!E22/'5B'!E22</f>
        <v>0.83681791221826807</v>
      </c>
      <c r="F55" s="727">
        <f>'5D'!F22/'5B'!F22</f>
        <v>0.82588162294460343</v>
      </c>
      <c r="G55" s="727">
        <f>'5D'!G22/'5B'!G22</f>
        <v>0.82508863055486847</v>
      </c>
      <c r="H55" s="727">
        <f>'5D'!H22/'5B'!H22</f>
        <v>0.81002129029063719</v>
      </c>
      <c r="I55" s="727">
        <f>'5D'!I22/'5B'!I22</f>
        <v>0.82468701766420849</v>
      </c>
      <c r="J55" s="727">
        <f>'5D'!J22/'5B'!J22</f>
        <v>0.8258653415513233</v>
      </c>
      <c r="K55" s="727">
        <f>'5D'!K22/'5B'!K22</f>
        <v>0.83838556586429513</v>
      </c>
      <c r="L55" s="170">
        <f>'5D'!L22/'5B'!L22</f>
        <v>0.84547009143575069</v>
      </c>
    </row>
    <row r="56" spans="1:12">
      <c r="A56" s="722">
        <v>2006</v>
      </c>
      <c r="B56" s="727">
        <f>'5D'!B23/'5B'!B23</f>
        <v>0.88331792975970425</v>
      </c>
      <c r="C56" s="727">
        <f>'5D'!C23/'5B'!C23</f>
        <v>0.86066547831253715</v>
      </c>
      <c r="D56" s="727">
        <f>'5D'!D23/'5B'!D23</f>
        <v>0.84778362133734031</v>
      </c>
      <c r="E56" s="727">
        <f>'5D'!E23/'5B'!E23</f>
        <v>0.84413493840985443</v>
      </c>
      <c r="F56" s="727">
        <f>'5D'!F23/'5B'!F23</f>
        <v>0.82141643759458871</v>
      </c>
      <c r="G56" s="727">
        <f>'5D'!G23/'5B'!G23</f>
        <v>0.82231145380418047</v>
      </c>
      <c r="H56" s="727">
        <f>'5D'!H23/'5B'!H23</f>
        <v>0.81527415143603132</v>
      </c>
      <c r="I56" s="727">
        <f>'5D'!I23/'5B'!I23</f>
        <v>0.83848434594703247</v>
      </c>
      <c r="J56" s="727">
        <f>'5D'!J23/'5B'!J23</f>
        <v>0.80920332676734519</v>
      </c>
      <c r="K56" s="727">
        <f>'5D'!K23/'5B'!K23</f>
        <v>0.84497403923442893</v>
      </c>
      <c r="L56" s="170">
        <f>'5D'!L23/'5B'!L23</f>
        <v>0.84443693597645986</v>
      </c>
    </row>
    <row r="57" spans="1:12">
      <c r="A57" s="722">
        <v>2007</v>
      </c>
      <c r="B57" s="727">
        <f>'5D'!B24/'5B'!B24</f>
        <v>0.88235831809872034</v>
      </c>
      <c r="C57" s="727">
        <f>'5D'!C24/'5B'!C24</f>
        <v>0.85111662531017374</v>
      </c>
      <c r="D57" s="727">
        <f>'5D'!D24/'5B'!D24</f>
        <v>0.8501705280489239</v>
      </c>
      <c r="E57" s="727">
        <f>'5D'!E24/'5B'!E24</f>
        <v>0.84319293263921757</v>
      </c>
      <c r="F57" s="727">
        <f>'5D'!F24/'5B'!F24</f>
        <v>0.81287943803439178</v>
      </c>
      <c r="G57" s="727">
        <f>'5D'!G24/'5B'!G24</f>
        <v>0.82021609170185927</v>
      </c>
      <c r="H57" s="727">
        <f>'5D'!H24/'5B'!H24</f>
        <v>0.8127359677825321</v>
      </c>
      <c r="I57" s="727">
        <f>'5D'!I24/'5B'!I24</f>
        <v>0.83643194921292996</v>
      </c>
      <c r="J57" s="727">
        <f>'5D'!J24/'5B'!J24</f>
        <v>0.79830454254638517</v>
      </c>
      <c r="K57" s="727">
        <f>'5D'!K24/'5B'!K24</f>
        <v>0.83982511923688397</v>
      </c>
      <c r="L57" s="170">
        <f>'5D'!L24/'5B'!L24</f>
        <v>0.83555326093735927</v>
      </c>
    </row>
    <row r="58" spans="1:12">
      <c r="A58" s="722">
        <v>2008</v>
      </c>
      <c r="B58" s="727">
        <f>'5D'!B25/'5B'!B25</f>
        <v>0.88073488658524068</v>
      </c>
      <c r="C58" s="727">
        <f>'5D'!C25/'5B'!C25</f>
        <v>0.84774066797642433</v>
      </c>
      <c r="D58" s="727">
        <f>'5D'!D25/'5B'!D25</f>
        <v>0.84901392111368912</v>
      </c>
      <c r="E58" s="727">
        <f>'5D'!E25/'5B'!E25</f>
        <v>0.84258182422329286</v>
      </c>
      <c r="F58" s="727">
        <f>'5D'!F25/'5B'!F25</f>
        <v>0.82034446350798473</v>
      </c>
      <c r="G58" s="727">
        <f>'5D'!G25/'5B'!G25</f>
        <v>0.82646571535460422</v>
      </c>
      <c r="H58" s="727">
        <f>'5D'!H25/'5B'!H25</f>
        <v>0.81183395291201987</v>
      </c>
      <c r="I58" s="727">
        <f>'5D'!I25/'5B'!I25</f>
        <v>0.8279024390243902</v>
      </c>
      <c r="J58" s="727">
        <f>'5D'!J25/'5B'!J25</f>
        <v>0.80616106932400711</v>
      </c>
      <c r="K58" s="727">
        <f>'5D'!K25/'5B'!K25</f>
        <v>0.83930490026626803</v>
      </c>
      <c r="L58" s="170">
        <f>'5D'!L25/'5B'!L25</f>
        <v>0.8404645025072579</v>
      </c>
    </row>
    <row r="59" spans="1:12">
      <c r="A59" s="722">
        <v>2009</v>
      </c>
      <c r="B59" s="727">
        <f>'5D'!B26/'5B'!B26</f>
        <v>0.87289392101361374</v>
      </c>
      <c r="C59" s="727">
        <f>'5D'!C26/'5B'!C26</f>
        <v>0.84870317002881845</v>
      </c>
      <c r="D59" s="727">
        <f>'5D'!D26/'5B'!D26</f>
        <v>0.85059901338971111</v>
      </c>
      <c r="E59" s="727">
        <f>'5D'!E26/'5B'!E26</f>
        <v>0.84620505992010653</v>
      </c>
      <c r="F59" s="727">
        <f>'5D'!F26/'5B'!F26</f>
        <v>0.82708486482071386</v>
      </c>
      <c r="G59" s="727">
        <f>'5D'!G26/'5B'!G26</f>
        <v>0.83568708948318493</v>
      </c>
      <c r="H59" s="727">
        <f>'5D'!H26/'5B'!H26</f>
        <v>0.81040564373897706</v>
      </c>
      <c r="I59" s="727">
        <f>'5D'!I26/'5B'!I26</f>
        <v>0.82213700079344088</v>
      </c>
      <c r="J59" s="727">
        <f>'5D'!J26/'5B'!J26</f>
        <v>0.81051023425436142</v>
      </c>
      <c r="K59" s="727">
        <f>'5D'!K26/'5B'!K26</f>
        <v>0.84517522179150295</v>
      </c>
      <c r="L59" s="170">
        <f>'5D'!L26/'5B'!L26</f>
        <v>0.84411744970416536</v>
      </c>
    </row>
    <row r="60" spans="1:12">
      <c r="A60" s="722">
        <v>2010</v>
      </c>
      <c r="B60" s="727">
        <f>'5D'!B27/'5B'!B27</f>
        <v>0.86910599773670316</v>
      </c>
      <c r="C60" s="727">
        <f>'5D'!C27/'5B'!C27</f>
        <v>0.84507042253521125</v>
      </c>
      <c r="D60" s="727">
        <f>'5D'!D27/'5B'!D27</f>
        <v>0.84816171660342798</v>
      </c>
      <c r="E60" s="727">
        <f>'5D'!E27/'5B'!E27</f>
        <v>0.84309272242519995</v>
      </c>
      <c r="F60" s="727">
        <f>'5D'!F27/'5B'!F27</f>
        <v>0.826982409744761</v>
      </c>
      <c r="G60" s="727">
        <f>'5D'!G27/'5B'!G27</f>
        <v>0.83855080493735956</v>
      </c>
      <c r="H60" s="727">
        <f>'5D'!H27/'5B'!H27</f>
        <v>0.80860585197934598</v>
      </c>
      <c r="I60" s="727">
        <f>'5D'!I27/'5B'!I27</f>
        <v>0.81692247658688866</v>
      </c>
      <c r="J60" s="727">
        <f>'5D'!J27/'5B'!J27</f>
        <v>0.81163706420157844</v>
      </c>
      <c r="K60" s="727">
        <f>'5D'!K27/'5B'!K27</f>
        <v>0.84798576577398599</v>
      </c>
      <c r="L60" s="170">
        <f>'5D'!L27/'5B'!L27</f>
        <v>0.84472040096069934</v>
      </c>
    </row>
    <row r="61" spans="1:12">
      <c r="A61" s="722">
        <v>2011</v>
      </c>
      <c r="B61" s="727">
        <f>'5D'!B28/'5B'!B28</f>
        <v>0.87767881992763708</v>
      </c>
      <c r="C61" s="727">
        <f>'5D'!C28/'5B'!C28</f>
        <v>0.85762827047230716</v>
      </c>
      <c r="D61" s="727">
        <f>'5D'!D28/'5B'!D28</f>
        <v>0.84005250328145509</v>
      </c>
      <c r="E61" s="727">
        <f>'5D'!E28/'5B'!E28</f>
        <v>0.84144919738140078</v>
      </c>
      <c r="F61" s="727">
        <f>'5D'!F28/'5B'!F28</f>
        <v>0.82374018449340547</v>
      </c>
      <c r="G61" s="727">
        <f>'5D'!G28/'5B'!G28</f>
        <v>0.83557218952370604</v>
      </c>
      <c r="H61" s="727">
        <f>'5D'!H28/'5B'!H28</f>
        <v>0.8044890726520969</v>
      </c>
      <c r="I61" s="727">
        <f>'5D'!I28/'5B'!I28</f>
        <v>0.80724620351548493</v>
      </c>
      <c r="J61" s="727">
        <f>'5D'!J28/'5B'!J28</f>
        <v>0.80963780563575893</v>
      </c>
      <c r="K61" s="727">
        <f>'5D'!K28/'5B'!K28</f>
        <v>0.84696140765932282</v>
      </c>
      <c r="L61" s="170">
        <f>'5D'!L28/'5B'!L28</f>
        <v>0.84273017424369678</v>
      </c>
    </row>
    <row r="62" spans="1:12">
      <c r="A62" s="722">
        <v>2012</v>
      </c>
      <c r="B62" s="727">
        <f>'5D'!B29/'5B'!B29</f>
        <v>0.88164116828929073</v>
      </c>
      <c r="C62" s="727">
        <f>'5D'!C29/'5B'!C29</f>
        <v>0.87564267352185088</v>
      </c>
      <c r="D62" s="727">
        <f>'5D'!D29/'5B'!D29</f>
        <v>0.83755697356426617</v>
      </c>
      <c r="E62" s="727">
        <f>'5D'!E29/'5B'!E29</f>
        <v>0.84721753794266441</v>
      </c>
      <c r="F62" s="727">
        <f>'5D'!F29/'5B'!F29</f>
        <v>0.82020774315391876</v>
      </c>
      <c r="G62" s="727">
        <f>'5D'!G29/'5B'!G29</f>
        <v>0.83853388540288276</v>
      </c>
      <c r="H62" s="727">
        <f>'5D'!H29/'5B'!H29</f>
        <v>0.80061948690323881</v>
      </c>
      <c r="I62" s="727">
        <f>'5D'!I29/'5B'!I29</f>
        <v>0.80211846854843483</v>
      </c>
      <c r="J62" s="727">
        <f>'5D'!J29/'5B'!J29</f>
        <v>0.80952895652737844</v>
      </c>
      <c r="K62" s="727">
        <f>'5D'!K29/'5B'!K29</f>
        <v>0.84757387215343227</v>
      </c>
      <c r="L62" s="170">
        <f>'5D'!L29/'5B'!L29</f>
        <v>0.84320114773676835</v>
      </c>
    </row>
    <row r="63" spans="1:12">
      <c r="A63" s="723">
        <v>2013</v>
      </c>
      <c r="B63" s="727">
        <f>'5D'!B30/'5B'!B30</f>
        <v>0.8819252945600401</v>
      </c>
      <c r="C63" s="727">
        <f>'5D'!C30/'5B'!C30</f>
        <v>0.87799250072108448</v>
      </c>
      <c r="D63" s="727">
        <f>'5D'!D30/'5B'!D30</f>
        <v>0.84361468465641665</v>
      </c>
      <c r="E63" s="727">
        <f>'5D'!E30/'5B'!E30</f>
        <v>0.85320174075225363</v>
      </c>
      <c r="F63" s="727">
        <f>'5D'!F30/'5B'!F30</f>
        <v>0.82024351705548848</v>
      </c>
      <c r="G63" s="727">
        <f>'5D'!G30/'5B'!G30</f>
        <v>0.84314929852725617</v>
      </c>
      <c r="H63" s="727">
        <f>'5D'!H30/'5B'!H30</f>
        <v>0.8006819590824551</v>
      </c>
      <c r="I63" s="727">
        <f>'5D'!I30/'5B'!I30</f>
        <v>0.80579120009048755</v>
      </c>
      <c r="J63" s="727">
        <f>'5D'!J30/'5B'!J30</f>
        <v>0.80894218669035456</v>
      </c>
      <c r="K63" s="727">
        <f>'5D'!K30/'5B'!K30</f>
        <v>0.84813673297842529</v>
      </c>
      <c r="L63" s="170">
        <f>'5D'!L30/'5B'!L30</f>
        <v>0.84511772417880426</v>
      </c>
    </row>
    <row r="64" spans="1:12" ht="38.25">
      <c r="A64" s="135" t="s">
        <v>404</v>
      </c>
      <c r="B64" s="171">
        <f>AVERAGE(B37:B63)</f>
        <v>0.84998502486289995</v>
      </c>
      <c r="C64" s="171">
        <f t="shared" ref="C64:L64" si="1">AVERAGE(C37:C63)</f>
        <v>0.83226372068177235</v>
      </c>
      <c r="D64" s="171">
        <f t="shared" si="1"/>
        <v>0.81412067285300338</v>
      </c>
      <c r="E64" s="171">
        <f t="shared" si="1"/>
        <v>0.81763288075502427</v>
      </c>
      <c r="F64" s="171">
        <f t="shared" si="1"/>
        <v>0.81063087015948754</v>
      </c>
      <c r="G64" s="171">
        <f t="shared" si="1"/>
        <v>0.80929486708901377</v>
      </c>
      <c r="H64" s="171">
        <f t="shared" si="1"/>
        <v>0.78690687369679846</v>
      </c>
      <c r="I64" s="171">
        <f t="shared" si="1"/>
        <v>0.79300385135337725</v>
      </c>
      <c r="J64" s="171">
        <f t="shared" si="1"/>
        <v>0.7815345426358421</v>
      </c>
      <c r="K64" s="171">
        <f t="shared" si="1"/>
        <v>0.80809680893243696</v>
      </c>
      <c r="L64" s="172">
        <f t="shared" si="1"/>
        <v>0.81852060953577233</v>
      </c>
    </row>
    <row r="65" spans="1:1">
      <c r="A65" s="67" t="s">
        <v>406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enableFormatConditionsCalculation="0">
    <pageSetUpPr fitToPage="1"/>
  </sheetPr>
  <dimension ref="A1:Y118"/>
  <sheetViews>
    <sheetView zoomScalePageLayoutView="125" workbookViewId="0">
      <pane xSplit="1" ySplit="3" topLeftCell="B4" activePane="bottomRight" state="frozen"/>
      <selection pane="topRight" activeCell="B1" sqref="B1"/>
      <selection pane="bottomLeft" activeCell="A4" sqref="A4"/>
      <selection pane="bottomRight" activeCell="J10" sqref="J10"/>
    </sheetView>
  </sheetViews>
  <sheetFormatPr defaultColWidth="8.83203125" defaultRowHeight="12.75"/>
  <cols>
    <col min="1" max="1" width="12.5" style="261" customWidth="1"/>
    <col min="2" max="2" width="10" style="261" bestFit="1" customWidth="1"/>
    <col min="3" max="3" width="9.5" style="261" bestFit="1" customWidth="1"/>
    <col min="4" max="5" width="9.83203125" style="261" bestFit="1" customWidth="1"/>
    <col min="6" max="6" width="10.6640625" style="261" bestFit="1" customWidth="1"/>
    <col min="7" max="7" width="10.1640625" style="261" bestFit="1" customWidth="1"/>
    <col min="8" max="8" width="9.6640625" style="261" bestFit="1" customWidth="1"/>
    <col min="9" max="9" width="10.6640625" style="261" bestFit="1" customWidth="1"/>
    <col min="10" max="10" width="9.6640625" style="261" bestFit="1" customWidth="1"/>
    <col min="11" max="11" width="9.83203125" style="261" bestFit="1" customWidth="1"/>
    <col min="12" max="12" width="13.83203125" style="261" customWidth="1"/>
    <col min="13" max="13" width="13" style="261" customWidth="1"/>
    <col min="14" max="24" width="8.83203125" style="261"/>
    <col min="25" max="25" width="11.33203125" style="261" customWidth="1"/>
    <col min="26" max="16384" width="8.83203125" style="261"/>
  </cols>
  <sheetData>
    <row r="1" spans="1:25">
      <c r="A1" s="95" t="s">
        <v>467</v>
      </c>
    </row>
    <row r="3" spans="1:25" ht="43.5" customHeight="1">
      <c r="A3" s="153"/>
      <c r="B3" s="142" t="s">
        <v>299</v>
      </c>
      <c r="C3" s="142" t="s">
        <v>298</v>
      </c>
      <c r="D3" s="142" t="s">
        <v>2</v>
      </c>
      <c r="E3" s="142" t="s">
        <v>3</v>
      </c>
      <c r="F3" s="142" t="s">
        <v>293</v>
      </c>
      <c r="G3" s="142" t="s">
        <v>294</v>
      </c>
      <c r="H3" s="142" t="s">
        <v>295</v>
      </c>
      <c r="I3" s="142" t="s">
        <v>296</v>
      </c>
      <c r="J3" s="142" t="s">
        <v>297</v>
      </c>
      <c r="K3" s="145" t="s">
        <v>9</v>
      </c>
      <c r="L3" s="150" t="s">
        <v>42</v>
      </c>
      <c r="N3" s="726" t="s">
        <v>299</v>
      </c>
      <c r="O3" s="726" t="s">
        <v>298</v>
      </c>
      <c r="P3" s="726" t="s">
        <v>2</v>
      </c>
      <c r="Q3" s="726" t="s">
        <v>3</v>
      </c>
      <c r="R3" s="726" t="s">
        <v>293</v>
      </c>
      <c r="S3" s="726" t="s">
        <v>294</v>
      </c>
      <c r="T3" s="726" t="s">
        <v>295</v>
      </c>
      <c r="U3" s="726" t="s">
        <v>296</v>
      </c>
      <c r="V3" s="726" t="s">
        <v>297</v>
      </c>
      <c r="W3" s="726" t="s">
        <v>9</v>
      </c>
      <c r="X3" s="121"/>
      <c r="Y3" s="121"/>
    </row>
    <row r="4" spans="1:25">
      <c r="A4" s="247">
        <v>1987</v>
      </c>
      <c r="B4" s="199">
        <f>'5C'!B4-'5D'!B4</f>
        <v>-4132</v>
      </c>
      <c r="C4" s="199">
        <f>'5C'!C4-'5D'!C4</f>
        <v>72</v>
      </c>
      <c r="D4" s="199">
        <f>'5C'!D4-'5D'!D4</f>
        <v>-2001</v>
      </c>
      <c r="E4" s="199">
        <f>'5C'!E4-'5D'!E4</f>
        <v>-1339</v>
      </c>
      <c r="F4" s="199">
        <f>'5C'!F4-'5D'!F4</f>
        <v>-6240</v>
      </c>
      <c r="G4" s="199">
        <f>'5C'!G4-'5D'!G4</f>
        <v>31888</v>
      </c>
      <c r="H4" s="199">
        <f>'5C'!H4-'5D'!H4</f>
        <v>-3316</v>
      </c>
      <c r="I4" s="199">
        <f>'5C'!I4-'5D'!I4</f>
        <v>-6171</v>
      </c>
      <c r="J4" s="199">
        <f>'5C'!J4-'5D'!J4</f>
        <v>-20182</v>
      </c>
      <c r="K4" s="199">
        <f>'5C'!K4-'5D'!K4</f>
        <v>11804</v>
      </c>
      <c r="L4" s="186">
        <f>SUM(ABS(K4)+ABS(J4)+ABS(B4)+ABS(C4)+ABS(D4)+ABS(E4)+ABS(F4)+ABS(G4)+ABS(H4)+ABS(I4))/2</f>
        <v>43572.5</v>
      </c>
      <c r="N4" s="725">
        <f>'5C'!B4-'5D'!B4</f>
        <v>-4132</v>
      </c>
      <c r="O4" s="725">
        <f>'5C'!C4-'5D'!C4</f>
        <v>72</v>
      </c>
      <c r="P4" s="725">
        <f>'5C'!D4-'5D'!D4</f>
        <v>-2001</v>
      </c>
      <c r="Q4" s="725">
        <f>'5C'!E4-'5D'!E4</f>
        <v>-1339</v>
      </c>
      <c r="R4" s="725">
        <f>'5C'!F4-'5D'!F4</f>
        <v>-6240</v>
      </c>
      <c r="S4" s="725">
        <f>'5C'!G4-'5D'!G4</f>
        <v>31888</v>
      </c>
      <c r="T4" s="725">
        <f>'5C'!H4-'5D'!H4</f>
        <v>-3316</v>
      </c>
      <c r="U4" s="725">
        <f>'5C'!I4-'5D'!I4</f>
        <v>-6171</v>
      </c>
      <c r="V4" s="725">
        <f>'5C'!J4-'5D'!J4</f>
        <v>-20182</v>
      </c>
      <c r="W4" s="725">
        <f>'5C'!K4-'5D'!K4</f>
        <v>11804</v>
      </c>
      <c r="X4" s="724"/>
      <c r="Y4" s="724"/>
    </row>
    <row r="5" spans="1:25">
      <c r="A5" s="247">
        <v>1988</v>
      </c>
      <c r="B5" s="199">
        <f>'5C'!B5-'5D'!B5</f>
        <v>-2435</v>
      </c>
      <c r="C5" s="199">
        <f>'5C'!C5-'5D'!C5</f>
        <v>141</v>
      </c>
      <c r="D5" s="199">
        <f>'5C'!D5-'5D'!D5</f>
        <v>-314</v>
      </c>
      <c r="E5" s="199">
        <f>'5C'!E5-'5D'!E5</f>
        <v>-988</v>
      </c>
      <c r="F5" s="199">
        <f>'5C'!F5-'5D'!F5</f>
        <v>-6648</v>
      </c>
      <c r="G5" s="199">
        <f>'5C'!G5-'5D'!G5</f>
        <v>13325</v>
      </c>
      <c r="H5" s="199">
        <f>'5C'!H5-'5D'!H5</f>
        <v>-6430</v>
      </c>
      <c r="I5" s="199">
        <f>'5C'!I5-'5D'!I5</f>
        <v>-11919</v>
      </c>
      <c r="J5" s="199">
        <f>'5C'!J5-'5D'!J5</f>
        <v>-3816</v>
      </c>
      <c r="K5" s="199">
        <f>'5C'!K5-'5D'!K5</f>
        <v>19193</v>
      </c>
      <c r="L5" s="174">
        <f t="shared" ref="L5:L31" si="0">SUM(ABS(K5)+ABS(J5)+ABS(B5)+ABS(C5)+ABS(D5)+ABS(E5)+ABS(F5)+ABS(G5)+ABS(H5)+ABS(I5))/2</f>
        <v>32604.5</v>
      </c>
      <c r="N5" s="725">
        <f>'5C'!B5-'5D'!B5</f>
        <v>-2435</v>
      </c>
      <c r="O5" s="725">
        <f>'5C'!C5-'5D'!C5</f>
        <v>141</v>
      </c>
      <c r="P5" s="725">
        <f>'5C'!D5-'5D'!D5</f>
        <v>-314</v>
      </c>
      <c r="Q5" s="725">
        <f>'5C'!E5-'5D'!E5</f>
        <v>-988</v>
      </c>
      <c r="R5" s="725">
        <f>'5C'!F5-'5D'!F5</f>
        <v>-6648</v>
      </c>
      <c r="S5" s="725">
        <f>'5C'!G5-'5D'!G5</f>
        <v>13325</v>
      </c>
      <c r="T5" s="725">
        <f>'5C'!H5-'5D'!H5</f>
        <v>-6430</v>
      </c>
      <c r="U5" s="725">
        <f>'5C'!I5-'5D'!I5</f>
        <v>-11919</v>
      </c>
      <c r="V5" s="725">
        <f>'5C'!J5-'5D'!J5</f>
        <v>-3816</v>
      </c>
      <c r="W5" s="725">
        <f>'5C'!K5-'5D'!K5</f>
        <v>19193</v>
      </c>
      <c r="X5" s="724"/>
      <c r="Y5" s="724"/>
    </row>
    <row r="6" spans="1:25">
      <c r="A6" s="247">
        <v>1989</v>
      </c>
      <c r="B6" s="199">
        <f>'5C'!B6-'5D'!B6</f>
        <v>-3109</v>
      </c>
      <c r="C6" s="199">
        <f>'5C'!C6-'5D'!C6</f>
        <v>-192</v>
      </c>
      <c r="D6" s="199">
        <f>'5C'!D6-'5D'!D6</f>
        <v>610</v>
      </c>
      <c r="E6" s="199">
        <f>'5C'!E6-'5D'!E6</f>
        <v>-197</v>
      </c>
      <c r="F6" s="199">
        <f>'5C'!F6-'5D'!F6</f>
        <v>-8741</v>
      </c>
      <c r="G6" s="199">
        <f>'5C'!G6-'5D'!G6</f>
        <v>3698</v>
      </c>
      <c r="H6" s="199">
        <f>'5C'!H6-'5D'!H6</f>
        <v>-7799</v>
      </c>
      <c r="I6" s="199">
        <f>'5C'!I6-'5D'!I6</f>
        <v>-13589</v>
      </c>
      <c r="J6" s="199">
        <f>'5C'!J6-'5D'!J6</f>
        <v>2410</v>
      </c>
      <c r="K6" s="199">
        <f>'5C'!K6-'5D'!K6</f>
        <v>27218</v>
      </c>
      <c r="L6" s="174">
        <f t="shared" si="0"/>
        <v>33781.5</v>
      </c>
      <c r="N6" s="725">
        <f>'5C'!B6-'5D'!B6</f>
        <v>-3109</v>
      </c>
      <c r="O6" s="725">
        <f>'5C'!C6-'5D'!C6</f>
        <v>-192</v>
      </c>
      <c r="P6" s="725">
        <f>'5C'!D6-'5D'!D6</f>
        <v>610</v>
      </c>
      <c r="Q6" s="725">
        <f>'5C'!E6-'5D'!E6</f>
        <v>-197</v>
      </c>
      <c r="R6" s="725">
        <f>'5C'!F6-'5D'!F6</f>
        <v>-8741</v>
      </c>
      <c r="S6" s="725">
        <f>'5C'!G6-'5D'!G6</f>
        <v>3698</v>
      </c>
      <c r="T6" s="725">
        <f>'5C'!H6-'5D'!H6</f>
        <v>-7799</v>
      </c>
      <c r="U6" s="725">
        <f>'5C'!I6-'5D'!I6</f>
        <v>-13589</v>
      </c>
      <c r="V6" s="725">
        <f>'5C'!J6-'5D'!J6</f>
        <v>2410</v>
      </c>
      <c r="W6" s="725">
        <f>'5C'!K6-'5D'!K6</f>
        <v>27218</v>
      </c>
      <c r="X6" s="724"/>
      <c r="Y6" s="724"/>
    </row>
    <row r="7" spans="1:25">
      <c r="A7" s="247">
        <v>1990</v>
      </c>
      <c r="B7" s="199">
        <f>'5C'!B7-'5D'!B7</f>
        <v>-2149</v>
      </c>
      <c r="C7" s="199">
        <f>'5C'!C7-'5D'!C7</f>
        <v>-296</v>
      </c>
      <c r="D7" s="199">
        <f>'5C'!D7-'5D'!D7</f>
        <v>-414</v>
      </c>
      <c r="E7" s="199">
        <f>'5C'!E7-'5D'!E7</f>
        <v>695</v>
      </c>
      <c r="F7" s="199">
        <f>'5C'!F7-'5D'!F7</f>
        <v>-8427</v>
      </c>
      <c r="G7" s="199">
        <f>'5C'!G7-'5D'!G7</f>
        <v>-11451</v>
      </c>
      <c r="H7" s="199">
        <f>'5C'!H7-'5D'!H7</f>
        <v>-6612</v>
      </c>
      <c r="I7" s="199">
        <f>'5C'!I7-'5D'!I7</f>
        <v>-12333</v>
      </c>
      <c r="J7" s="199">
        <f>'5C'!J7-'5D'!J7</f>
        <v>10451</v>
      </c>
      <c r="K7" s="199">
        <f>'5C'!K7-'5D'!K7</f>
        <v>30634</v>
      </c>
      <c r="L7" s="174">
        <f t="shared" si="0"/>
        <v>41731</v>
      </c>
      <c r="N7" s="725">
        <f>'5C'!B7-'5D'!B7</f>
        <v>-2149</v>
      </c>
      <c r="O7" s="725">
        <f>'5C'!C7-'5D'!C7</f>
        <v>-296</v>
      </c>
      <c r="P7" s="725">
        <f>'5C'!D7-'5D'!D7</f>
        <v>-414</v>
      </c>
      <c r="Q7" s="725">
        <f>'5C'!E7-'5D'!E7</f>
        <v>695</v>
      </c>
      <c r="R7" s="725">
        <f>'5C'!F7-'5D'!F7</f>
        <v>-8427</v>
      </c>
      <c r="S7" s="725">
        <f>'5C'!G7-'5D'!G7</f>
        <v>-11451</v>
      </c>
      <c r="T7" s="725">
        <f>'5C'!H7-'5D'!H7</f>
        <v>-6612</v>
      </c>
      <c r="U7" s="725">
        <f>'5C'!I7-'5D'!I7</f>
        <v>-12333</v>
      </c>
      <c r="V7" s="725">
        <f>'5C'!J7-'5D'!J7</f>
        <v>10451</v>
      </c>
      <c r="W7" s="725">
        <f>'5C'!K7-'5D'!K7</f>
        <v>30634</v>
      </c>
      <c r="X7" s="724"/>
      <c r="Y7" s="724"/>
    </row>
    <row r="8" spans="1:25">
      <c r="A8" s="247">
        <v>1991</v>
      </c>
      <c r="B8" s="199">
        <f>'5C'!B8-'5D'!B8</f>
        <v>-1379</v>
      </c>
      <c r="C8" s="199">
        <f>'5C'!C8-'5D'!C8</f>
        <v>-211</v>
      </c>
      <c r="D8" s="199">
        <f>'5C'!D8-'5D'!D8</f>
        <v>486</v>
      </c>
      <c r="E8" s="199">
        <f>'5C'!E8-'5D'!E8</f>
        <v>-48</v>
      </c>
      <c r="F8" s="199">
        <f>'5C'!F8-'5D'!F8</f>
        <v>-10628</v>
      </c>
      <c r="G8" s="199">
        <f>'5C'!G8-'5D'!G8</f>
        <v>-8125</v>
      </c>
      <c r="H8" s="199">
        <f>'5C'!H8-'5D'!H8</f>
        <v>-5541</v>
      </c>
      <c r="I8" s="199">
        <f>'5C'!I8-'5D'!I8</f>
        <v>-7202</v>
      </c>
      <c r="J8" s="199">
        <f>'5C'!J8-'5D'!J8</f>
        <v>6168</v>
      </c>
      <c r="K8" s="199">
        <f>'5C'!K8-'5D'!K8</f>
        <v>26174</v>
      </c>
      <c r="L8" s="174">
        <f t="shared" si="0"/>
        <v>32981</v>
      </c>
      <c r="N8" s="725">
        <f>'5C'!B8-'5D'!B8</f>
        <v>-1379</v>
      </c>
      <c r="O8" s="725">
        <f>'5C'!C8-'5D'!C8</f>
        <v>-211</v>
      </c>
      <c r="P8" s="725">
        <f>'5C'!D8-'5D'!D8</f>
        <v>486</v>
      </c>
      <c r="Q8" s="725">
        <f>'5C'!E8-'5D'!E8</f>
        <v>-48</v>
      </c>
      <c r="R8" s="725">
        <f>'5C'!F8-'5D'!F8</f>
        <v>-10628</v>
      </c>
      <c r="S8" s="725">
        <f>'5C'!G8-'5D'!G8</f>
        <v>-8125</v>
      </c>
      <c r="T8" s="725">
        <f>'5C'!H8-'5D'!H8</f>
        <v>-5541</v>
      </c>
      <c r="U8" s="725">
        <f>'5C'!I8-'5D'!I8</f>
        <v>-7202</v>
      </c>
      <c r="V8" s="725">
        <f>'5C'!J8-'5D'!J8</f>
        <v>6168</v>
      </c>
      <c r="W8" s="725">
        <f>'5C'!K8-'5D'!K8</f>
        <v>26174</v>
      </c>
      <c r="X8" s="724"/>
      <c r="Y8" s="724"/>
    </row>
    <row r="9" spans="1:25">
      <c r="A9" s="247">
        <v>1992</v>
      </c>
      <c r="B9" s="199">
        <f>'5C'!B9-'5D'!B9</f>
        <v>-2283</v>
      </c>
      <c r="C9" s="199">
        <f>'5C'!C9-'5D'!C9</f>
        <v>156</v>
      </c>
      <c r="D9" s="199">
        <f>'5C'!D9-'5D'!D9</f>
        <v>322</v>
      </c>
      <c r="E9" s="199">
        <f>'5C'!E9-'5D'!E9</f>
        <v>-736</v>
      </c>
      <c r="F9" s="199">
        <f>'5C'!F9-'5D'!F9</f>
        <v>-8124</v>
      </c>
      <c r="G9" s="199">
        <f>'5C'!G9-'5D'!G9</f>
        <v>-11033</v>
      </c>
      <c r="H9" s="199">
        <f>'5C'!H9-'5D'!H9</f>
        <v>-4608</v>
      </c>
      <c r="I9" s="199">
        <f>'5C'!I9-'5D'!I9</f>
        <v>-5742</v>
      </c>
      <c r="J9" s="199">
        <f>'5C'!J9-'5D'!J9</f>
        <v>2340</v>
      </c>
      <c r="K9" s="199">
        <f>'5C'!K9-'5D'!K9</f>
        <v>29794</v>
      </c>
      <c r="L9" s="174">
        <f t="shared" si="0"/>
        <v>32569</v>
      </c>
      <c r="N9" s="725">
        <f>'5C'!B9-'5D'!B9</f>
        <v>-2283</v>
      </c>
      <c r="O9" s="725">
        <f>'5C'!C9-'5D'!C9</f>
        <v>156</v>
      </c>
      <c r="P9" s="725">
        <f>'5C'!D9-'5D'!D9</f>
        <v>322</v>
      </c>
      <c r="Q9" s="725">
        <f>'5C'!E9-'5D'!E9</f>
        <v>-736</v>
      </c>
      <c r="R9" s="725">
        <f>'5C'!F9-'5D'!F9</f>
        <v>-8124</v>
      </c>
      <c r="S9" s="725">
        <f>'5C'!G9-'5D'!G9</f>
        <v>-11033</v>
      </c>
      <c r="T9" s="725">
        <f>'5C'!H9-'5D'!H9</f>
        <v>-4608</v>
      </c>
      <c r="U9" s="725">
        <f>'5C'!I9-'5D'!I9</f>
        <v>-5742</v>
      </c>
      <c r="V9" s="725">
        <f>'5C'!J9-'5D'!J9</f>
        <v>2340</v>
      </c>
      <c r="W9" s="725">
        <f>'5C'!K9-'5D'!K9</f>
        <v>29794</v>
      </c>
      <c r="X9" s="724"/>
      <c r="Y9" s="724"/>
    </row>
    <row r="10" spans="1:25">
      <c r="A10" s="247">
        <v>1993</v>
      </c>
      <c r="B10" s="199">
        <f>'5C'!B10-'5D'!B10</f>
        <v>-2941</v>
      </c>
      <c r="C10" s="199">
        <f>'5C'!C10-'5D'!C10</f>
        <v>337</v>
      </c>
      <c r="D10" s="199">
        <f>'5C'!D10-'5D'!D10</f>
        <v>-752</v>
      </c>
      <c r="E10" s="199">
        <f>'5C'!E10-'5D'!E10</f>
        <v>-390</v>
      </c>
      <c r="F10" s="199">
        <f>'5C'!F10-'5D'!F10</f>
        <v>-5847</v>
      </c>
      <c r="G10" s="199">
        <f>'5C'!G10-'5D'!G10</f>
        <v>-11076</v>
      </c>
      <c r="H10" s="199">
        <f>'5C'!H10-'5D'!H10</f>
        <v>-3727</v>
      </c>
      <c r="I10" s="199">
        <f>'5C'!I10-'5D'!I10</f>
        <v>-3624</v>
      </c>
      <c r="J10" s="199">
        <f>'5C'!J10-'5D'!J10</f>
        <v>17</v>
      </c>
      <c r="K10" s="199">
        <f>'5C'!K10-'5D'!K10</f>
        <v>28584</v>
      </c>
      <c r="L10" s="174">
        <f t="shared" si="0"/>
        <v>28647.5</v>
      </c>
      <c r="N10" s="725">
        <f>'5C'!B10-'5D'!B10</f>
        <v>-2941</v>
      </c>
      <c r="O10" s="725">
        <f>'5C'!C10-'5D'!C10</f>
        <v>337</v>
      </c>
      <c r="P10" s="725">
        <f>'5C'!D10-'5D'!D10</f>
        <v>-752</v>
      </c>
      <c r="Q10" s="725">
        <f>'5C'!E10-'5D'!E10</f>
        <v>-390</v>
      </c>
      <c r="R10" s="725">
        <f>'5C'!F10-'5D'!F10</f>
        <v>-5847</v>
      </c>
      <c r="S10" s="725">
        <f>'5C'!G10-'5D'!G10</f>
        <v>-11076</v>
      </c>
      <c r="T10" s="725">
        <f>'5C'!H10-'5D'!H10</f>
        <v>-3727</v>
      </c>
      <c r="U10" s="725">
        <f>'5C'!I10-'5D'!I10</f>
        <v>-3624</v>
      </c>
      <c r="V10" s="725">
        <f>'5C'!J10-'5D'!J10</f>
        <v>17</v>
      </c>
      <c r="W10" s="725">
        <f>'5C'!K10-'5D'!K10</f>
        <v>28584</v>
      </c>
      <c r="X10" s="724"/>
      <c r="Y10" s="724"/>
    </row>
    <row r="11" spans="1:25">
      <c r="A11" s="247">
        <v>1994</v>
      </c>
      <c r="B11" s="199">
        <f>'5C'!B11-'5D'!B11</f>
        <v>-5241</v>
      </c>
      <c r="C11" s="199">
        <f>'5C'!C11-'5D'!C11</f>
        <v>460</v>
      </c>
      <c r="D11" s="199">
        <f>'5C'!D11-'5D'!D11</f>
        <v>-2032</v>
      </c>
      <c r="E11" s="199">
        <f>'5C'!E11-'5D'!E11</f>
        <v>-448</v>
      </c>
      <c r="F11" s="199">
        <f>'5C'!F11-'5D'!F11</f>
        <v>-7884</v>
      </c>
      <c r="G11" s="199">
        <f>'5C'!G11-'5D'!G11</f>
        <v>-4674</v>
      </c>
      <c r="H11" s="199">
        <f>'5C'!H11-'5D'!H11</f>
        <v>-2884</v>
      </c>
      <c r="I11" s="199">
        <f>'5C'!I11-'5D'!I11</f>
        <v>-3234</v>
      </c>
      <c r="J11" s="199">
        <f>'5C'!J11-'5D'!J11</f>
        <v>-338</v>
      </c>
      <c r="K11" s="199">
        <f>'5C'!K11-'5D'!K11</f>
        <v>26490</v>
      </c>
      <c r="L11" s="174">
        <f t="shared" si="0"/>
        <v>26842.5</v>
      </c>
      <c r="N11" s="725">
        <f>'5C'!B11-'5D'!B11</f>
        <v>-5241</v>
      </c>
      <c r="O11" s="725">
        <f>'5C'!C11-'5D'!C11</f>
        <v>460</v>
      </c>
      <c r="P11" s="725">
        <f>'5C'!D11-'5D'!D11</f>
        <v>-2032</v>
      </c>
      <c r="Q11" s="725">
        <f>'5C'!E11-'5D'!E11</f>
        <v>-448</v>
      </c>
      <c r="R11" s="725">
        <f>'5C'!F11-'5D'!F11</f>
        <v>-7884</v>
      </c>
      <c r="S11" s="725">
        <f>'5C'!G11-'5D'!G11</f>
        <v>-4674</v>
      </c>
      <c r="T11" s="725">
        <f>'5C'!H11-'5D'!H11</f>
        <v>-2884</v>
      </c>
      <c r="U11" s="725">
        <f>'5C'!I11-'5D'!I11</f>
        <v>-3234</v>
      </c>
      <c r="V11" s="725">
        <f>'5C'!J11-'5D'!J11</f>
        <v>-338</v>
      </c>
      <c r="W11" s="725">
        <f>'5C'!K11-'5D'!K11</f>
        <v>26490</v>
      </c>
      <c r="X11" s="724"/>
      <c r="Y11" s="724"/>
    </row>
    <row r="12" spans="1:25">
      <c r="A12" s="247">
        <v>1995</v>
      </c>
      <c r="B12" s="199">
        <f>'5C'!B12-'5D'!B12</f>
        <v>-5599</v>
      </c>
      <c r="C12" s="199">
        <f>'5C'!C12-'5D'!C12</f>
        <v>198</v>
      </c>
      <c r="D12" s="199">
        <f>'5C'!D12-'5D'!D12</f>
        <v>-1558</v>
      </c>
      <c r="E12" s="199">
        <f>'5C'!E12-'5D'!E12</f>
        <v>-772</v>
      </c>
      <c r="F12" s="199">
        <f>'5C'!F12-'5D'!F12</f>
        <v>-8035</v>
      </c>
      <c r="G12" s="199">
        <f>'5C'!G12-'5D'!G12</f>
        <v>-1897</v>
      </c>
      <c r="H12" s="199">
        <f>'5C'!H12-'5D'!H12</f>
        <v>-2427</v>
      </c>
      <c r="I12" s="199">
        <f>'5C'!I12-'5D'!I12</f>
        <v>-2693</v>
      </c>
      <c r="J12" s="199">
        <f>'5C'!J12-'5D'!J12</f>
        <v>4676</v>
      </c>
      <c r="K12" s="199">
        <f>'5C'!K12-'5D'!K12</f>
        <v>18041</v>
      </c>
      <c r="L12" s="174">
        <f t="shared" si="0"/>
        <v>22948</v>
      </c>
      <c r="N12" s="725">
        <f>'5C'!B12-'5D'!B12</f>
        <v>-5599</v>
      </c>
      <c r="O12" s="725">
        <f>'5C'!C12-'5D'!C12</f>
        <v>198</v>
      </c>
      <c r="P12" s="725">
        <f>'5C'!D12-'5D'!D12</f>
        <v>-1558</v>
      </c>
      <c r="Q12" s="725">
        <f>'5C'!E12-'5D'!E12</f>
        <v>-772</v>
      </c>
      <c r="R12" s="725">
        <f>'5C'!F12-'5D'!F12</f>
        <v>-8035</v>
      </c>
      <c r="S12" s="725">
        <f>'5C'!G12-'5D'!G12</f>
        <v>-1897</v>
      </c>
      <c r="T12" s="725">
        <f>'5C'!H12-'5D'!H12</f>
        <v>-2427</v>
      </c>
      <c r="U12" s="725">
        <f>'5C'!I12-'5D'!I12</f>
        <v>-2693</v>
      </c>
      <c r="V12" s="725">
        <f>'5C'!J12-'5D'!J12</f>
        <v>4676</v>
      </c>
      <c r="W12" s="725">
        <f>'5C'!K12-'5D'!K12</f>
        <v>18041</v>
      </c>
      <c r="X12" s="724"/>
      <c r="Y12" s="724"/>
    </row>
    <row r="13" spans="1:25">
      <c r="A13" s="247">
        <v>1996</v>
      </c>
      <c r="B13" s="199">
        <f>'5C'!B13-'5D'!B13</f>
        <v>-6541</v>
      </c>
      <c r="C13" s="199">
        <f>'5C'!C13-'5D'!C13</f>
        <v>289</v>
      </c>
      <c r="D13" s="199">
        <f>'5C'!D13-'5D'!D13</f>
        <v>-811</v>
      </c>
      <c r="E13" s="199">
        <f>'5C'!E13-'5D'!E13</f>
        <v>-776</v>
      </c>
      <c r="F13" s="199">
        <f>'5C'!F13-'5D'!F13</f>
        <v>-12040</v>
      </c>
      <c r="G13" s="199">
        <f>'5C'!G13-'5D'!G13</f>
        <v>-1800</v>
      </c>
      <c r="H13" s="199">
        <f>'5C'!H13-'5D'!H13</f>
        <v>-2817</v>
      </c>
      <c r="I13" s="199">
        <f>'5C'!I13-'5D'!I13</f>
        <v>-1764</v>
      </c>
      <c r="J13" s="199">
        <f>'5C'!J13-'5D'!J13</f>
        <v>13157</v>
      </c>
      <c r="K13" s="199">
        <f>'5C'!K13-'5D'!K13</f>
        <v>13503</v>
      </c>
      <c r="L13" s="174">
        <f t="shared" si="0"/>
        <v>26749</v>
      </c>
      <c r="N13" s="725">
        <f>'5C'!B13-'5D'!B13</f>
        <v>-6541</v>
      </c>
      <c r="O13" s="725">
        <f>'5C'!C13-'5D'!C13</f>
        <v>289</v>
      </c>
      <c r="P13" s="725">
        <f>'5C'!D13-'5D'!D13</f>
        <v>-811</v>
      </c>
      <c r="Q13" s="725">
        <f>'5C'!E13-'5D'!E13</f>
        <v>-776</v>
      </c>
      <c r="R13" s="725">
        <f>'5C'!F13-'5D'!F13</f>
        <v>-12040</v>
      </c>
      <c r="S13" s="725">
        <f>'5C'!G13-'5D'!G13</f>
        <v>-1800</v>
      </c>
      <c r="T13" s="725">
        <f>'5C'!H13-'5D'!H13</f>
        <v>-2817</v>
      </c>
      <c r="U13" s="725">
        <f>'5C'!I13-'5D'!I13</f>
        <v>-1764</v>
      </c>
      <c r="V13" s="725">
        <f>'5C'!J13-'5D'!J13</f>
        <v>13157</v>
      </c>
      <c r="W13" s="725">
        <f>'5C'!K13-'5D'!K13</f>
        <v>13503</v>
      </c>
      <c r="X13" s="724"/>
      <c r="Y13" s="724"/>
    </row>
    <row r="14" spans="1:25">
      <c r="A14" s="247">
        <v>1997</v>
      </c>
      <c r="B14" s="199">
        <f>'5C'!B14-'5D'!B14</f>
        <v>-7005</v>
      </c>
      <c r="C14" s="199">
        <f>'5C'!C14-'5D'!C14</f>
        <v>-189</v>
      </c>
      <c r="D14" s="199">
        <f>'5C'!D14-'5D'!D14</f>
        <v>-1539</v>
      </c>
      <c r="E14" s="199">
        <f>'5C'!E14-'5D'!E14</f>
        <v>-1527</v>
      </c>
      <c r="F14" s="199">
        <f>'5C'!F14-'5D'!F14</f>
        <v>-13871</v>
      </c>
      <c r="G14" s="199">
        <f>'5C'!G14-'5D'!G14</f>
        <v>4905</v>
      </c>
      <c r="H14" s="199">
        <f>'5C'!H14-'5D'!H14</f>
        <v>-5142</v>
      </c>
      <c r="I14" s="199">
        <f>'5C'!I14-'5D'!I14</f>
        <v>-2374</v>
      </c>
      <c r="J14" s="199">
        <f>'5C'!J14-'5D'!J14</f>
        <v>26488</v>
      </c>
      <c r="K14" s="199">
        <f>'5C'!K14-'5D'!K14</f>
        <v>1406</v>
      </c>
      <c r="L14" s="174">
        <f t="shared" si="0"/>
        <v>32223</v>
      </c>
      <c r="N14" s="725">
        <f>'5C'!B14-'5D'!B14</f>
        <v>-7005</v>
      </c>
      <c r="O14" s="725">
        <f>'5C'!C14-'5D'!C14</f>
        <v>-189</v>
      </c>
      <c r="P14" s="725">
        <f>'5C'!D14-'5D'!D14</f>
        <v>-1539</v>
      </c>
      <c r="Q14" s="725">
        <f>'5C'!E14-'5D'!E14</f>
        <v>-1527</v>
      </c>
      <c r="R14" s="725">
        <f>'5C'!F14-'5D'!F14</f>
        <v>-13871</v>
      </c>
      <c r="S14" s="725">
        <f>'5C'!G14-'5D'!G14</f>
        <v>4905</v>
      </c>
      <c r="T14" s="725">
        <f>'5C'!H14-'5D'!H14</f>
        <v>-5142</v>
      </c>
      <c r="U14" s="725">
        <f>'5C'!I14-'5D'!I14</f>
        <v>-2374</v>
      </c>
      <c r="V14" s="725">
        <f>'5C'!J14-'5D'!J14</f>
        <v>26488</v>
      </c>
      <c r="W14" s="725">
        <f>'5C'!K14-'5D'!K14</f>
        <v>1406</v>
      </c>
      <c r="X14" s="724"/>
      <c r="Y14" s="724"/>
    </row>
    <row r="15" spans="1:25">
      <c r="A15" s="247">
        <v>1998</v>
      </c>
      <c r="B15" s="199">
        <f>'5C'!B15-'5D'!B15</f>
        <v>-6807</v>
      </c>
      <c r="C15" s="199">
        <f>'5C'!C15-'5D'!C15</f>
        <v>-46</v>
      </c>
      <c r="D15" s="199">
        <f>'5C'!D15-'5D'!D15</f>
        <v>-1254</v>
      </c>
      <c r="E15" s="199">
        <f>'5C'!E15-'5D'!E15</f>
        <v>-2489</v>
      </c>
      <c r="F15" s="199">
        <f>'5C'!F15-'5D'!F15</f>
        <v>-11558</v>
      </c>
      <c r="G15" s="199">
        <f>'5C'!G15-'5D'!G15</f>
        <v>8825</v>
      </c>
      <c r="H15" s="199">
        <f>'5C'!H15-'5D'!H15</f>
        <v>-2367</v>
      </c>
      <c r="I15" s="199">
        <f>'5C'!I15-'5D'!I15</f>
        <v>-1557</v>
      </c>
      <c r="J15" s="199">
        <f>'5C'!J15-'5D'!J15</f>
        <v>32605</v>
      </c>
      <c r="K15" s="199">
        <f>'5C'!K15-'5D'!K15</f>
        <v>-13788</v>
      </c>
      <c r="L15" s="174">
        <f t="shared" si="0"/>
        <v>40648</v>
      </c>
      <c r="N15" s="725">
        <f>'5C'!B15-'5D'!B15</f>
        <v>-6807</v>
      </c>
      <c r="O15" s="725">
        <f>'5C'!C15-'5D'!C15</f>
        <v>-46</v>
      </c>
      <c r="P15" s="725">
        <f>'5C'!D15-'5D'!D15</f>
        <v>-1254</v>
      </c>
      <c r="Q15" s="725">
        <f>'5C'!E15-'5D'!E15</f>
        <v>-2489</v>
      </c>
      <c r="R15" s="725">
        <f>'5C'!F15-'5D'!F15</f>
        <v>-11558</v>
      </c>
      <c r="S15" s="725">
        <f>'5C'!G15-'5D'!G15</f>
        <v>8825</v>
      </c>
      <c r="T15" s="725">
        <f>'5C'!H15-'5D'!H15</f>
        <v>-2367</v>
      </c>
      <c r="U15" s="725">
        <f>'5C'!I15-'5D'!I15</f>
        <v>-1557</v>
      </c>
      <c r="V15" s="725">
        <f>'5C'!J15-'5D'!J15</f>
        <v>32605</v>
      </c>
      <c r="W15" s="725">
        <f>'5C'!K15-'5D'!K15</f>
        <v>-13788</v>
      </c>
      <c r="X15" s="724"/>
      <c r="Y15" s="724"/>
    </row>
    <row r="16" spans="1:25">
      <c r="A16" s="247">
        <v>1999</v>
      </c>
      <c r="B16" s="199">
        <f>'5C'!B16-'5D'!B16</f>
        <v>-3593</v>
      </c>
      <c r="C16" s="199">
        <f>'5C'!C16-'5D'!C16</f>
        <v>141</v>
      </c>
      <c r="D16" s="199">
        <f>'5C'!D16-'5D'!D16</f>
        <v>753</v>
      </c>
      <c r="E16" s="199">
        <f>'5C'!E16-'5D'!E16</f>
        <v>-676</v>
      </c>
      <c r="F16" s="199">
        <f>'5C'!F16-'5D'!F16</f>
        <v>-9339</v>
      </c>
      <c r="G16" s="199">
        <f>'5C'!G16-'5D'!G16</f>
        <v>14466</v>
      </c>
      <c r="H16" s="199">
        <f>'5C'!H16-'5D'!H16</f>
        <v>-1803</v>
      </c>
      <c r="I16" s="199">
        <f>'5C'!I16-'5D'!I16</f>
        <v>-5692</v>
      </c>
      <c r="J16" s="199">
        <f>'5C'!J16-'5D'!J16</f>
        <v>16434</v>
      </c>
      <c r="K16" s="199">
        <f>'5C'!K16-'5D'!K16</f>
        <v>-9978</v>
      </c>
      <c r="L16" s="174">
        <f t="shared" si="0"/>
        <v>31437.5</v>
      </c>
      <c r="N16" s="725">
        <f>'5C'!B16-'5D'!B16</f>
        <v>-3593</v>
      </c>
      <c r="O16" s="725">
        <f>'5C'!C16-'5D'!C16</f>
        <v>141</v>
      </c>
      <c r="P16" s="725">
        <f>'5C'!D16-'5D'!D16</f>
        <v>753</v>
      </c>
      <c r="Q16" s="725">
        <f>'5C'!E16-'5D'!E16</f>
        <v>-676</v>
      </c>
      <c r="R16" s="725">
        <f>'5C'!F16-'5D'!F16</f>
        <v>-9339</v>
      </c>
      <c r="S16" s="725">
        <f>'5C'!G16-'5D'!G16</f>
        <v>14466</v>
      </c>
      <c r="T16" s="725">
        <f>'5C'!H16-'5D'!H16</f>
        <v>-1803</v>
      </c>
      <c r="U16" s="725">
        <f>'5C'!I16-'5D'!I16</f>
        <v>-5692</v>
      </c>
      <c r="V16" s="725">
        <f>'5C'!J16-'5D'!J16</f>
        <v>16434</v>
      </c>
      <c r="W16" s="725">
        <f>'5C'!K16-'5D'!K16</f>
        <v>-9978</v>
      </c>
      <c r="X16" s="724"/>
      <c r="Y16" s="724"/>
    </row>
    <row r="17" spans="1:25">
      <c r="A17" s="247">
        <v>2000</v>
      </c>
      <c r="B17" s="199">
        <f>'5C'!B17-'5D'!B17</f>
        <v>-4389</v>
      </c>
      <c r="C17" s="199">
        <f>'5C'!C17-'5D'!C17</f>
        <v>-60</v>
      </c>
      <c r="D17" s="199">
        <f>'5C'!D17-'5D'!D17</f>
        <v>-1055</v>
      </c>
      <c r="E17" s="199">
        <f>'5C'!E17-'5D'!E17</f>
        <v>-1549</v>
      </c>
      <c r="F17" s="199">
        <f>'5C'!F17-'5D'!F17</f>
        <v>-9028</v>
      </c>
      <c r="G17" s="199">
        <f>'5C'!G17-'5D'!G17</f>
        <v>18520</v>
      </c>
      <c r="H17" s="199">
        <f>'5C'!H17-'5D'!H17</f>
        <v>-3189</v>
      </c>
      <c r="I17" s="199">
        <f>'5C'!I17-'5D'!I17</f>
        <v>-6724</v>
      </c>
      <c r="J17" s="199">
        <f>'5C'!J17-'5D'!J17</f>
        <v>20008</v>
      </c>
      <c r="K17" s="199">
        <f>'5C'!K17-'5D'!K17</f>
        <v>-11799</v>
      </c>
      <c r="L17" s="174">
        <f t="shared" si="0"/>
        <v>38160.5</v>
      </c>
      <c r="N17" s="725">
        <f>'5C'!B17-'5D'!B17</f>
        <v>-4389</v>
      </c>
      <c r="O17" s="725">
        <f>'5C'!C17-'5D'!C17</f>
        <v>-60</v>
      </c>
      <c r="P17" s="725">
        <f>'5C'!D17-'5D'!D17</f>
        <v>-1055</v>
      </c>
      <c r="Q17" s="725">
        <f>'5C'!E17-'5D'!E17</f>
        <v>-1549</v>
      </c>
      <c r="R17" s="725">
        <f>'5C'!F17-'5D'!F17</f>
        <v>-9028</v>
      </c>
      <c r="S17" s="725">
        <f>'5C'!G17-'5D'!G17</f>
        <v>18520</v>
      </c>
      <c r="T17" s="725">
        <f>'5C'!H17-'5D'!H17</f>
        <v>-3189</v>
      </c>
      <c r="U17" s="725">
        <f>'5C'!I17-'5D'!I17</f>
        <v>-6724</v>
      </c>
      <c r="V17" s="725">
        <f>'5C'!J17-'5D'!J17</f>
        <v>20008</v>
      </c>
      <c r="W17" s="725">
        <f>'5C'!K17-'5D'!K17</f>
        <v>-11799</v>
      </c>
      <c r="X17" s="724"/>
      <c r="Y17" s="724"/>
    </row>
    <row r="18" spans="1:25">
      <c r="A18" s="247">
        <v>2001</v>
      </c>
      <c r="B18" s="199">
        <f>'5C'!B18-'5D'!B18</f>
        <v>-3507</v>
      </c>
      <c r="C18" s="199">
        <f>'5C'!C18-'5D'!C18</f>
        <v>223</v>
      </c>
      <c r="D18" s="199">
        <f>'5C'!D18-'5D'!D18</f>
        <v>-1567</v>
      </c>
      <c r="E18" s="199">
        <f>'5C'!E18-'5D'!E18</f>
        <v>-1691</v>
      </c>
      <c r="F18" s="199">
        <f>'5C'!F18-'5D'!F18</f>
        <v>-5675</v>
      </c>
      <c r="G18" s="199">
        <f>'5C'!G18-'5D'!G18</f>
        <v>9064</v>
      </c>
      <c r="H18" s="199">
        <f>'5C'!H18-'5D'!H18</f>
        <v>-3499</v>
      </c>
      <c r="I18" s="199">
        <f>'5C'!I18-'5D'!I18</f>
        <v>-6917</v>
      </c>
      <c r="J18" s="199">
        <f>'5C'!J18-'5D'!J18</f>
        <v>19495</v>
      </c>
      <c r="K18" s="199">
        <f>'5C'!K18-'5D'!K18</f>
        <v>-5645</v>
      </c>
      <c r="L18" s="174">
        <f t="shared" si="0"/>
        <v>28641.5</v>
      </c>
      <c r="N18" s="725">
        <f>'5C'!B18-'5D'!B18</f>
        <v>-3507</v>
      </c>
      <c r="O18" s="725">
        <f>'5C'!C18-'5D'!C18</f>
        <v>223</v>
      </c>
      <c r="P18" s="725">
        <f>'5C'!D18-'5D'!D18</f>
        <v>-1567</v>
      </c>
      <c r="Q18" s="725">
        <f>'5C'!E18-'5D'!E18</f>
        <v>-1691</v>
      </c>
      <c r="R18" s="725">
        <f>'5C'!F18-'5D'!F18</f>
        <v>-5675</v>
      </c>
      <c r="S18" s="725">
        <f>'5C'!G18-'5D'!G18</f>
        <v>9064</v>
      </c>
      <c r="T18" s="725">
        <f>'5C'!H18-'5D'!H18</f>
        <v>-3499</v>
      </c>
      <c r="U18" s="725">
        <f>'5C'!I18-'5D'!I18</f>
        <v>-6917</v>
      </c>
      <c r="V18" s="725">
        <f>'5C'!J18-'5D'!J18</f>
        <v>19495</v>
      </c>
      <c r="W18" s="725">
        <f>'5C'!K18-'5D'!K18</f>
        <v>-5645</v>
      </c>
      <c r="X18" s="724"/>
      <c r="Y18" s="724"/>
    </row>
    <row r="19" spans="1:25">
      <c r="A19" s="247">
        <v>2002</v>
      </c>
      <c r="B19" s="199">
        <f>'5C'!B19-'5D'!B19</f>
        <v>-3279</v>
      </c>
      <c r="C19" s="199">
        <f>'5C'!C19-'5D'!C19</f>
        <v>31</v>
      </c>
      <c r="D19" s="199">
        <f>'5C'!D19-'5D'!D19</f>
        <v>-743</v>
      </c>
      <c r="E19" s="199">
        <f>'5C'!E19-'5D'!E19</f>
        <v>-470</v>
      </c>
      <c r="F19" s="199">
        <f>'5C'!F19-'5D'!F19</f>
        <v>-2406</v>
      </c>
      <c r="G19" s="199">
        <f>'5C'!G19-'5D'!G19</f>
        <v>3178</v>
      </c>
      <c r="H19" s="199">
        <f>'5C'!H19-'5D'!H19</f>
        <v>-3052</v>
      </c>
      <c r="I19" s="199">
        <f>'5C'!I19-'5D'!I19</f>
        <v>-5862</v>
      </c>
      <c r="J19" s="199">
        <f>'5C'!J19-'5D'!J19</f>
        <v>16207</v>
      </c>
      <c r="K19" s="199">
        <f>'5C'!K19-'5D'!K19</f>
        <v>-3716</v>
      </c>
      <c r="L19" s="174">
        <f t="shared" si="0"/>
        <v>19472</v>
      </c>
      <c r="N19" s="725">
        <f>'5C'!B19-'5D'!B19</f>
        <v>-3279</v>
      </c>
      <c r="O19" s="725">
        <f>'5C'!C19-'5D'!C19</f>
        <v>31</v>
      </c>
      <c r="P19" s="725">
        <f>'5C'!D19-'5D'!D19</f>
        <v>-743</v>
      </c>
      <c r="Q19" s="725">
        <f>'5C'!E19-'5D'!E19</f>
        <v>-470</v>
      </c>
      <c r="R19" s="725">
        <f>'5C'!F19-'5D'!F19</f>
        <v>-2406</v>
      </c>
      <c r="S19" s="725">
        <f>'5C'!G19-'5D'!G19</f>
        <v>3178</v>
      </c>
      <c r="T19" s="725">
        <f>'5C'!H19-'5D'!H19</f>
        <v>-3052</v>
      </c>
      <c r="U19" s="725">
        <f>'5C'!I19-'5D'!I19</f>
        <v>-5862</v>
      </c>
      <c r="V19" s="725">
        <f>'5C'!J19-'5D'!J19</f>
        <v>16207</v>
      </c>
      <c r="W19" s="725">
        <f>'5C'!K19-'5D'!K19</f>
        <v>-3716</v>
      </c>
      <c r="X19" s="724"/>
      <c r="Y19" s="724"/>
    </row>
    <row r="20" spans="1:25">
      <c r="A20" s="247">
        <v>2003</v>
      </c>
      <c r="B20" s="199">
        <f>'5C'!B20-'5D'!B20</f>
        <v>-1563</v>
      </c>
      <c r="C20" s="199">
        <f>'5C'!C20-'5D'!C20</f>
        <v>110</v>
      </c>
      <c r="D20" s="199">
        <f>'5C'!D20-'5D'!D20</f>
        <v>846</v>
      </c>
      <c r="E20" s="199">
        <f>'5C'!E20-'5D'!E20</f>
        <v>-951</v>
      </c>
      <c r="F20" s="199">
        <f>'5C'!F20-'5D'!F20</f>
        <v>-135</v>
      </c>
      <c r="G20" s="199">
        <f>'5C'!G20-'5D'!G20</f>
        <v>-3884</v>
      </c>
      <c r="H20" s="199">
        <f>'5C'!H20-'5D'!H20</f>
        <v>-1531</v>
      </c>
      <c r="I20" s="199">
        <f>'5C'!I20-'5D'!I20</f>
        <v>-3654</v>
      </c>
      <c r="J20" s="199">
        <f>'5C'!J20-'5D'!J20</f>
        <v>7916</v>
      </c>
      <c r="K20" s="199">
        <f>'5C'!K20-'5D'!K20</f>
        <v>2176</v>
      </c>
      <c r="L20" s="174">
        <f t="shared" si="0"/>
        <v>11383</v>
      </c>
      <c r="N20" s="725">
        <f>'5C'!B20-'5D'!B20</f>
        <v>-1563</v>
      </c>
      <c r="O20" s="725">
        <f>'5C'!C20-'5D'!C20</f>
        <v>110</v>
      </c>
      <c r="P20" s="725">
        <f>'5C'!D20-'5D'!D20</f>
        <v>846</v>
      </c>
      <c r="Q20" s="725">
        <f>'5C'!E20-'5D'!E20</f>
        <v>-951</v>
      </c>
      <c r="R20" s="725">
        <f>'5C'!F20-'5D'!F20</f>
        <v>-135</v>
      </c>
      <c r="S20" s="725">
        <f>'5C'!G20-'5D'!G20</f>
        <v>-3884</v>
      </c>
      <c r="T20" s="725">
        <f>'5C'!H20-'5D'!H20</f>
        <v>-1531</v>
      </c>
      <c r="U20" s="725">
        <f>'5C'!I20-'5D'!I20</f>
        <v>-3654</v>
      </c>
      <c r="V20" s="725">
        <f>'5C'!J20-'5D'!J20</f>
        <v>7916</v>
      </c>
      <c r="W20" s="725">
        <f>'5C'!K20-'5D'!K20</f>
        <v>2176</v>
      </c>
      <c r="X20" s="724"/>
      <c r="Y20" s="724"/>
    </row>
    <row r="21" spans="1:25">
      <c r="A21" s="247">
        <v>2004</v>
      </c>
      <c r="B21" s="199">
        <f>'5C'!B21-'5D'!B21</f>
        <v>-2597</v>
      </c>
      <c r="C21" s="199">
        <f>'5C'!C21-'5D'!C21</f>
        <v>-226</v>
      </c>
      <c r="D21" s="199">
        <f>'5C'!D21-'5D'!D21</f>
        <v>-1584</v>
      </c>
      <c r="E21" s="199">
        <f>'5C'!E21-'5D'!E21</f>
        <v>-835</v>
      </c>
      <c r="F21" s="199">
        <f>'5C'!F21-'5D'!F21</f>
        <v>-2391</v>
      </c>
      <c r="G21" s="199">
        <f>'5C'!G21-'5D'!G21</f>
        <v>-7479</v>
      </c>
      <c r="H21" s="199">
        <f>'5C'!H21-'5D'!H21</f>
        <v>-2814</v>
      </c>
      <c r="I21" s="199">
        <f>'5C'!I21-'5D'!I21</f>
        <v>-4951</v>
      </c>
      <c r="J21" s="199">
        <f>'5C'!J21-'5D'!J21</f>
        <v>17295</v>
      </c>
      <c r="K21" s="199">
        <f>'5C'!K21-'5D'!K21</f>
        <v>6063</v>
      </c>
      <c r="L21" s="174">
        <f t="shared" si="0"/>
        <v>23117.5</v>
      </c>
      <c r="N21" s="725">
        <f>'5C'!B21-'5D'!B21</f>
        <v>-2597</v>
      </c>
      <c r="O21" s="725">
        <f>'5C'!C21-'5D'!C21</f>
        <v>-226</v>
      </c>
      <c r="P21" s="725">
        <f>'5C'!D21-'5D'!D21</f>
        <v>-1584</v>
      </c>
      <c r="Q21" s="725">
        <f>'5C'!E21-'5D'!E21</f>
        <v>-835</v>
      </c>
      <c r="R21" s="725">
        <f>'5C'!F21-'5D'!F21</f>
        <v>-2391</v>
      </c>
      <c r="S21" s="725">
        <f>'5C'!G21-'5D'!G21</f>
        <v>-7479</v>
      </c>
      <c r="T21" s="725">
        <f>'5C'!H21-'5D'!H21</f>
        <v>-2814</v>
      </c>
      <c r="U21" s="725">
        <f>'5C'!I21-'5D'!I21</f>
        <v>-4951</v>
      </c>
      <c r="V21" s="725">
        <f>'5C'!J21-'5D'!J21</f>
        <v>17295</v>
      </c>
      <c r="W21" s="725">
        <f>'5C'!K21-'5D'!K21</f>
        <v>6063</v>
      </c>
      <c r="X21" s="724"/>
      <c r="Y21" s="724"/>
    </row>
    <row r="22" spans="1:25">
      <c r="A22" s="247">
        <v>2005</v>
      </c>
      <c r="B22" s="199">
        <f>'5C'!B22-'5D'!B22</f>
        <v>-4562</v>
      </c>
      <c r="C22" s="199">
        <f>'5C'!C22-'5D'!C22</f>
        <v>-285</v>
      </c>
      <c r="D22" s="199">
        <f>'5C'!D22-'5D'!D22</f>
        <v>-2690</v>
      </c>
      <c r="E22" s="199">
        <f>'5C'!E22-'5D'!E22</f>
        <v>-2314</v>
      </c>
      <c r="F22" s="199">
        <f>'5C'!F22-'5D'!F22</f>
        <v>-5864</v>
      </c>
      <c r="G22" s="199">
        <f>'5C'!G22-'5D'!G22</f>
        <v>-10756</v>
      </c>
      <c r="H22" s="199">
        <f>'5C'!H22-'5D'!H22</f>
        <v>-6753</v>
      </c>
      <c r="I22" s="199">
        <f>'5C'!I22-'5D'!I22</f>
        <v>-7841</v>
      </c>
      <c r="J22" s="199">
        <f>'5C'!J22-'5D'!J22</f>
        <v>36396</v>
      </c>
      <c r="K22" s="199">
        <f>'5C'!K22-'5D'!K22</f>
        <v>5335</v>
      </c>
      <c r="L22" s="174">
        <f t="shared" si="0"/>
        <v>41398</v>
      </c>
      <c r="N22" s="725">
        <f>'5C'!B22-'5D'!B22</f>
        <v>-4562</v>
      </c>
      <c r="O22" s="725">
        <f>'5C'!C22-'5D'!C22</f>
        <v>-285</v>
      </c>
      <c r="P22" s="725">
        <f>'5C'!D22-'5D'!D22</f>
        <v>-2690</v>
      </c>
      <c r="Q22" s="725">
        <f>'5C'!E22-'5D'!E22</f>
        <v>-2314</v>
      </c>
      <c r="R22" s="725">
        <f>'5C'!F22-'5D'!F22</f>
        <v>-5864</v>
      </c>
      <c r="S22" s="725">
        <f>'5C'!G22-'5D'!G22</f>
        <v>-10756</v>
      </c>
      <c r="T22" s="725">
        <f>'5C'!H22-'5D'!H22</f>
        <v>-6753</v>
      </c>
      <c r="U22" s="725">
        <f>'5C'!I22-'5D'!I22</f>
        <v>-7841</v>
      </c>
      <c r="V22" s="725">
        <f>'5C'!J22-'5D'!J22</f>
        <v>36396</v>
      </c>
      <c r="W22" s="725">
        <f>'5C'!K22-'5D'!K22</f>
        <v>5335</v>
      </c>
      <c r="X22" s="724"/>
      <c r="Y22" s="724"/>
    </row>
    <row r="23" spans="1:25">
      <c r="A23" s="247">
        <v>2006</v>
      </c>
      <c r="B23" s="199">
        <f>'5C'!B23-'5D'!B23</f>
        <v>-4215</v>
      </c>
      <c r="C23" s="199">
        <f>'5C'!C23-'5D'!C23</f>
        <v>-713</v>
      </c>
      <c r="D23" s="199">
        <f>'5C'!D23-'5D'!D23</f>
        <v>-3698</v>
      </c>
      <c r="E23" s="199">
        <f>'5C'!E23-'5D'!E23</f>
        <v>-3565</v>
      </c>
      <c r="F23" s="199">
        <f>'5C'!F23-'5D'!F23</f>
        <v>-9588</v>
      </c>
      <c r="G23" s="199">
        <f>'5C'!G23-'5D'!G23</f>
        <v>-17533</v>
      </c>
      <c r="H23" s="199">
        <f>'5C'!H23-'5D'!H23</f>
        <v>-5794</v>
      </c>
      <c r="I23" s="199">
        <f>'5C'!I23-'5D'!I23</f>
        <v>-3434</v>
      </c>
      <c r="J23" s="199">
        <f>'5C'!J23-'5D'!J23</f>
        <v>40093</v>
      </c>
      <c r="K23" s="199">
        <f>'5C'!K23-'5D'!K23</f>
        <v>9294</v>
      </c>
      <c r="L23" s="174">
        <f t="shared" si="0"/>
        <v>48963.5</v>
      </c>
      <c r="N23" s="725">
        <f>'5C'!B23-'5D'!B23</f>
        <v>-4215</v>
      </c>
      <c r="O23" s="725">
        <f>'5C'!C23-'5D'!C23</f>
        <v>-713</v>
      </c>
      <c r="P23" s="725">
        <f>'5C'!D23-'5D'!D23</f>
        <v>-3698</v>
      </c>
      <c r="Q23" s="725">
        <f>'5C'!E23-'5D'!E23</f>
        <v>-3565</v>
      </c>
      <c r="R23" s="725">
        <f>'5C'!F23-'5D'!F23</f>
        <v>-9588</v>
      </c>
      <c r="S23" s="725">
        <f>'5C'!G23-'5D'!G23</f>
        <v>-17533</v>
      </c>
      <c r="T23" s="725">
        <f>'5C'!H23-'5D'!H23</f>
        <v>-5794</v>
      </c>
      <c r="U23" s="725">
        <f>'5C'!I23-'5D'!I23</f>
        <v>-3434</v>
      </c>
      <c r="V23" s="725">
        <f>'5C'!J23-'5D'!J23</f>
        <v>40093</v>
      </c>
      <c r="W23" s="725">
        <f>'5C'!K23-'5D'!K23</f>
        <v>9294</v>
      </c>
      <c r="X23" s="724"/>
      <c r="Y23" s="724"/>
    </row>
    <row r="24" spans="1:25">
      <c r="A24" s="247">
        <v>2007</v>
      </c>
      <c r="B24" s="199">
        <f>'5C'!B24-'5D'!B24</f>
        <v>-2386</v>
      </c>
      <c r="C24" s="199">
        <f>'5C'!C24-'5D'!C24</f>
        <v>-652</v>
      </c>
      <c r="D24" s="199">
        <f>'5C'!D24-'5D'!D24</f>
        <v>-2533</v>
      </c>
      <c r="E24" s="199">
        <f>'5C'!E24-'5D'!E24</f>
        <v>-868</v>
      </c>
      <c r="F24" s="199">
        <f>'5C'!F24-'5D'!F24</f>
        <v>-10108</v>
      </c>
      <c r="G24" s="199">
        <f>'5C'!G24-'5D'!G24</f>
        <v>-10808</v>
      </c>
      <c r="H24" s="199">
        <f>'5C'!H24-'5D'!H24</f>
        <v>-2708</v>
      </c>
      <c r="I24" s="199">
        <f>'5C'!I24-'5D'!I24</f>
        <v>3844</v>
      </c>
      <c r="J24" s="199">
        <f>'5C'!J24-'5D'!J24</f>
        <v>13666</v>
      </c>
      <c r="K24" s="199">
        <f>'5C'!K24-'5D'!K24</f>
        <v>12457</v>
      </c>
      <c r="L24" s="174">
        <f t="shared" si="0"/>
        <v>30015</v>
      </c>
      <c r="N24" s="725">
        <f>'5C'!B24-'5D'!B24</f>
        <v>-2386</v>
      </c>
      <c r="O24" s="725">
        <f>'5C'!C24-'5D'!C24</f>
        <v>-652</v>
      </c>
      <c r="P24" s="725">
        <f>'5C'!D24-'5D'!D24</f>
        <v>-2533</v>
      </c>
      <c r="Q24" s="725">
        <f>'5C'!E24-'5D'!E24</f>
        <v>-868</v>
      </c>
      <c r="R24" s="725">
        <f>'5C'!F24-'5D'!F24</f>
        <v>-10108</v>
      </c>
      <c r="S24" s="725">
        <f>'5C'!G24-'5D'!G24</f>
        <v>-10808</v>
      </c>
      <c r="T24" s="725">
        <f>'5C'!H24-'5D'!H24</f>
        <v>-2708</v>
      </c>
      <c r="U24" s="725">
        <f>'5C'!I24-'5D'!I24</f>
        <v>3844</v>
      </c>
      <c r="V24" s="725">
        <f>'5C'!J24-'5D'!J24</f>
        <v>13666</v>
      </c>
      <c r="W24" s="725">
        <f>'5C'!K24-'5D'!K24</f>
        <v>12457</v>
      </c>
      <c r="X24" s="724"/>
      <c r="Y24" s="724"/>
    </row>
    <row r="25" spans="1:25">
      <c r="A25" s="247">
        <v>2008</v>
      </c>
      <c r="B25" s="199">
        <f>'5C'!B25-'5D'!B25</f>
        <v>-618</v>
      </c>
      <c r="C25" s="199">
        <f>'5C'!C25-'5D'!C25</f>
        <v>-299</v>
      </c>
      <c r="D25" s="199">
        <f>'5C'!D25-'5D'!D25</f>
        <v>-1333</v>
      </c>
      <c r="E25" s="199">
        <f>'5C'!E25-'5D'!E25</f>
        <v>-888</v>
      </c>
      <c r="F25" s="199">
        <f>'5C'!F25-'5D'!F25</f>
        <v>-7808</v>
      </c>
      <c r="G25" s="199">
        <f>'5C'!G25-'5D'!G25</f>
        <v>-12486</v>
      </c>
      <c r="H25" s="199">
        <f>'5C'!H25-'5D'!H25</f>
        <v>-3051</v>
      </c>
      <c r="I25" s="199">
        <f>'5C'!I25-'5D'!I25</f>
        <v>2451</v>
      </c>
      <c r="J25" s="199">
        <f>'5C'!J25-'5D'!J25</f>
        <v>16579</v>
      </c>
      <c r="K25" s="199">
        <f>'5C'!K25-'5D'!K25</f>
        <v>7947</v>
      </c>
      <c r="L25" s="174">
        <f t="shared" si="0"/>
        <v>26730</v>
      </c>
      <c r="N25" s="725">
        <f>'5C'!B25-'5D'!B25</f>
        <v>-618</v>
      </c>
      <c r="O25" s="725">
        <f>'5C'!C25-'5D'!C25</f>
        <v>-299</v>
      </c>
      <c r="P25" s="725">
        <f>'5C'!D25-'5D'!D25</f>
        <v>-1333</v>
      </c>
      <c r="Q25" s="725">
        <f>'5C'!E25-'5D'!E25</f>
        <v>-888</v>
      </c>
      <c r="R25" s="725">
        <f>'5C'!F25-'5D'!F25</f>
        <v>-7808</v>
      </c>
      <c r="S25" s="725">
        <f>'5C'!G25-'5D'!G25</f>
        <v>-12486</v>
      </c>
      <c r="T25" s="725">
        <f>'5C'!H25-'5D'!H25</f>
        <v>-3051</v>
      </c>
      <c r="U25" s="725">
        <f>'5C'!I25-'5D'!I25</f>
        <v>2451</v>
      </c>
      <c r="V25" s="725">
        <f>'5C'!J25-'5D'!J25</f>
        <v>16579</v>
      </c>
      <c r="W25" s="725">
        <f>'5C'!K25-'5D'!K25</f>
        <v>7947</v>
      </c>
      <c r="X25" s="724"/>
      <c r="Y25" s="724"/>
    </row>
    <row r="26" spans="1:25">
      <c r="A26" s="247">
        <v>2009</v>
      </c>
      <c r="B26" s="199">
        <f>'5C'!B26-'5D'!B26</f>
        <v>1696</v>
      </c>
      <c r="C26" s="199">
        <f>'5C'!C26-'5D'!C26</f>
        <v>-264</v>
      </c>
      <c r="D26" s="199">
        <f>'5C'!D26-'5D'!D26</f>
        <v>94</v>
      </c>
      <c r="E26" s="199">
        <f>'5C'!E26-'5D'!E26</f>
        <v>21</v>
      </c>
      <c r="F26" s="199">
        <f>'5C'!F26-'5D'!F26</f>
        <v>-3375</v>
      </c>
      <c r="G26" s="199">
        <f>'5C'!G26-'5D'!G26</f>
        <v>-8059</v>
      </c>
      <c r="H26" s="199">
        <f>'5C'!H26-'5D'!H26</f>
        <v>-1836</v>
      </c>
      <c r="I26" s="199">
        <f>'5C'!I26-'5D'!I26</f>
        <v>1375</v>
      </c>
      <c r="J26" s="199">
        <f>'5C'!J26-'5D'!J26</f>
        <v>3460</v>
      </c>
      <c r="K26" s="199">
        <f>'5C'!K26-'5D'!K26</f>
        <v>7074</v>
      </c>
      <c r="L26" s="174">
        <f t="shared" si="0"/>
        <v>13627</v>
      </c>
      <c r="N26" s="725">
        <f>'5C'!B26-'5D'!B26</f>
        <v>1696</v>
      </c>
      <c r="O26" s="725">
        <f>'5C'!C26-'5D'!C26</f>
        <v>-264</v>
      </c>
      <c r="P26" s="725">
        <f>'5C'!D26-'5D'!D26</f>
        <v>94</v>
      </c>
      <c r="Q26" s="725">
        <f>'5C'!E26-'5D'!E26</f>
        <v>21</v>
      </c>
      <c r="R26" s="725">
        <f>'5C'!F26-'5D'!F26</f>
        <v>-3375</v>
      </c>
      <c r="S26" s="725">
        <f>'5C'!G26-'5D'!G26</f>
        <v>-8059</v>
      </c>
      <c r="T26" s="725">
        <f>'5C'!H26-'5D'!H26</f>
        <v>-1836</v>
      </c>
      <c r="U26" s="725">
        <f>'5C'!I26-'5D'!I26</f>
        <v>1375</v>
      </c>
      <c r="V26" s="725">
        <f>'5C'!J26-'5D'!J26</f>
        <v>3460</v>
      </c>
      <c r="W26" s="725">
        <f>'5C'!K26-'5D'!K26</f>
        <v>7074</v>
      </c>
      <c r="X26" s="724"/>
      <c r="Y26" s="724"/>
    </row>
    <row r="27" spans="1:25">
      <c r="A27" s="247">
        <v>2010</v>
      </c>
      <c r="B27" s="199">
        <f>'5C'!B27-'5D'!B27</f>
        <v>-197</v>
      </c>
      <c r="C27" s="199">
        <f>'5C'!C27-'5D'!C27</f>
        <v>-135</v>
      </c>
      <c r="D27" s="199">
        <f>'5C'!D27-'5D'!D27</f>
        <v>-135</v>
      </c>
      <c r="E27" s="199">
        <f>'5C'!E27-'5D'!E27</f>
        <v>338</v>
      </c>
      <c r="F27" s="199">
        <f>'5C'!F27-'5D'!F27</f>
        <v>-3406</v>
      </c>
      <c r="G27" s="199">
        <f>'5C'!G27-'5D'!G27</f>
        <v>-3775</v>
      </c>
      <c r="H27" s="199">
        <f>'5C'!H27-'5D'!H27</f>
        <v>-1838</v>
      </c>
      <c r="I27" s="199">
        <f>'5C'!I27-'5D'!I27</f>
        <v>1515</v>
      </c>
      <c r="J27" s="199">
        <f>'5C'!J27-'5D'!J27</f>
        <v>3475</v>
      </c>
      <c r="K27" s="199">
        <f>'5C'!K27-'5D'!K27</f>
        <v>4014</v>
      </c>
      <c r="L27" s="174">
        <f t="shared" si="0"/>
        <v>9414</v>
      </c>
      <c r="N27" s="725">
        <f>'5C'!B27-'5D'!B27</f>
        <v>-197</v>
      </c>
      <c r="O27" s="725">
        <f>'5C'!C27-'5D'!C27</f>
        <v>-135</v>
      </c>
      <c r="P27" s="725">
        <f>'5C'!D27-'5D'!D27</f>
        <v>-135</v>
      </c>
      <c r="Q27" s="725">
        <f>'5C'!E27-'5D'!E27</f>
        <v>338</v>
      </c>
      <c r="R27" s="725">
        <f>'5C'!F27-'5D'!F27</f>
        <v>-3406</v>
      </c>
      <c r="S27" s="725">
        <f>'5C'!G27-'5D'!G27</f>
        <v>-3775</v>
      </c>
      <c r="T27" s="725">
        <f>'5C'!H27-'5D'!H27</f>
        <v>-1838</v>
      </c>
      <c r="U27" s="725">
        <f>'5C'!I27-'5D'!I27</f>
        <v>1515</v>
      </c>
      <c r="V27" s="725">
        <f>'5C'!J27-'5D'!J27</f>
        <v>3475</v>
      </c>
      <c r="W27" s="725">
        <f>'5C'!K27-'5D'!K27</f>
        <v>4014</v>
      </c>
      <c r="X27" s="724"/>
      <c r="Y27" s="724"/>
    </row>
    <row r="28" spans="1:25">
      <c r="A28" s="247">
        <v>2011</v>
      </c>
      <c r="B28" s="199">
        <f>'5C'!B28-'5D'!B28</f>
        <v>138</v>
      </c>
      <c r="C28" s="199">
        <f>'5C'!C28-'5D'!C28</f>
        <v>-361</v>
      </c>
      <c r="D28" s="199">
        <f>'5C'!D28-'5D'!D28</f>
        <v>-1729</v>
      </c>
      <c r="E28" s="199">
        <f>'5C'!E28-'5D'!E28</f>
        <v>-796</v>
      </c>
      <c r="F28" s="199">
        <f>'5C'!F28-'5D'!F28</f>
        <v>-4589</v>
      </c>
      <c r="G28" s="199">
        <f>'5C'!G28-'5D'!G28</f>
        <v>-4414</v>
      </c>
      <c r="H28" s="199">
        <f>'5C'!H28-'5D'!H28</f>
        <v>-3118</v>
      </c>
      <c r="I28" s="199">
        <f>'5C'!I28-'5D'!I28</f>
        <v>922</v>
      </c>
      <c r="J28" s="199">
        <f>'5C'!J28-'5D'!J28</f>
        <v>14519</v>
      </c>
      <c r="K28" s="199">
        <f>'5C'!K28-'5D'!K28</f>
        <v>-706</v>
      </c>
      <c r="L28" s="174">
        <f t="shared" si="0"/>
        <v>15646</v>
      </c>
      <c r="N28" s="725">
        <f>'5C'!B28-'5D'!B28</f>
        <v>138</v>
      </c>
      <c r="O28" s="725">
        <f>'5C'!C28-'5D'!C28</f>
        <v>-361</v>
      </c>
      <c r="P28" s="725">
        <f>'5C'!D28-'5D'!D28</f>
        <v>-1729</v>
      </c>
      <c r="Q28" s="725">
        <f>'5C'!E28-'5D'!E28</f>
        <v>-796</v>
      </c>
      <c r="R28" s="725">
        <f>'5C'!F28-'5D'!F28</f>
        <v>-4589</v>
      </c>
      <c r="S28" s="725">
        <f>'5C'!G28-'5D'!G28</f>
        <v>-4414</v>
      </c>
      <c r="T28" s="725">
        <f>'5C'!H28-'5D'!H28</f>
        <v>-3118</v>
      </c>
      <c r="U28" s="725">
        <f>'5C'!I28-'5D'!I28</f>
        <v>922</v>
      </c>
      <c r="V28" s="725">
        <f>'5C'!J28-'5D'!J28</f>
        <v>14519</v>
      </c>
      <c r="W28" s="725">
        <f>'5C'!K28-'5D'!K28</f>
        <v>-706</v>
      </c>
      <c r="X28" s="724"/>
      <c r="Y28" s="724"/>
    </row>
    <row r="29" spans="1:25">
      <c r="A29" s="562">
        <v>2012</v>
      </c>
      <c r="B29" s="199">
        <f>'5C'!B29-'5D'!B29</f>
        <v>97</v>
      </c>
      <c r="C29" s="199">
        <f>'5C'!C29-'5D'!C29</f>
        <v>-880</v>
      </c>
      <c r="D29" s="199">
        <f>'5C'!D29-'5D'!D29</f>
        <v>-2500</v>
      </c>
      <c r="E29" s="199">
        <f>'5C'!E29-'5D'!E29</f>
        <v>-2911</v>
      </c>
      <c r="F29" s="199">
        <f>'5C'!F29-'5D'!F29</f>
        <v>-6840</v>
      </c>
      <c r="G29" s="199">
        <f>'5C'!G29-'5D'!G29</f>
        <v>-13223</v>
      </c>
      <c r="H29" s="199">
        <f>'5C'!H29-'5D'!H29</f>
        <v>-2987</v>
      </c>
      <c r="I29" s="199">
        <f>'5C'!I29-'5D'!I29</f>
        <v>1696</v>
      </c>
      <c r="J29" s="199">
        <f>'5C'!J29-'5D'!J29</f>
        <v>32660</v>
      </c>
      <c r="K29" s="333">
        <f>'5C'!K29-'5D'!K29</f>
        <v>-5079</v>
      </c>
      <c r="L29" s="158">
        <f t="shared" si="0"/>
        <v>34436.5</v>
      </c>
      <c r="N29" s="725">
        <f>'5C'!B29-'5D'!B29</f>
        <v>97</v>
      </c>
      <c r="O29" s="725">
        <f>'5C'!C29-'5D'!C29</f>
        <v>-880</v>
      </c>
      <c r="P29" s="725">
        <f>'5C'!D29-'5D'!D29</f>
        <v>-2500</v>
      </c>
      <c r="Q29" s="725">
        <f>'5C'!E29-'5D'!E29</f>
        <v>-2911</v>
      </c>
      <c r="R29" s="725">
        <f>'5C'!F29-'5D'!F29</f>
        <v>-6840</v>
      </c>
      <c r="S29" s="725">
        <f>'5C'!G29-'5D'!G29</f>
        <v>-13223</v>
      </c>
      <c r="T29" s="725">
        <f>'5C'!H29-'5D'!H29</f>
        <v>-2987</v>
      </c>
      <c r="U29" s="725">
        <f>'5C'!I29-'5D'!I29</f>
        <v>1696</v>
      </c>
      <c r="V29" s="725">
        <f>'5C'!J29-'5D'!J29</f>
        <v>32660</v>
      </c>
      <c r="W29" s="725">
        <f>'5C'!K29-'5D'!K29</f>
        <v>-5079</v>
      </c>
      <c r="X29" s="724"/>
      <c r="Y29" s="724"/>
    </row>
    <row r="30" spans="1:25">
      <c r="A30" s="562">
        <v>2013</v>
      </c>
      <c r="B30" s="199">
        <f>'5C'!B30-'5D'!B30</f>
        <v>-1094</v>
      </c>
      <c r="C30" s="199">
        <f>'5C'!C30-'5D'!C30</f>
        <v>-891</v>
      </c>
      <c r="D30" s="199">
        <f>'5C'!D30-'5D'!D30</f>
        <v>-2506</v>
      </c>
      <c r="E30" s="199">
        <f>'5C'!E30-'5D'!E30</f>
        <v>-2983</v>
      </c>
      <c r="F30" s="199">
        <f>'5C'!F30-'5D'!F30</f>
        <v>-10353</v>
      </c>
      <c r="G30" s="199">
        <f>'5C'!G30-'5D'!G30</f>
        <v>-8607</v>
      </c>
      <c r="H30" s="199">
        <f>'5C'!H30-'5D'!H30</f>
        <v>-3593</v>
      </c>
      <c r="I30" s="199">
        <f>'5C'!I30-'5D'!I30</f>
        <v>766</v>
      </c>
      <c r="J30" s="199">
        <f>'5C'!J30-'5D'!J30</f>
        <v>31769</v>
      </c>
      <c r="K30" s="333">
        <f>'5C'!K30-'5D'!K30</f>
        <v>-1942</v>
      </c>
      <c r="L30" s="158">
        <f t="shared" si="0"/>
        <v>32252</v>
      </c>
      <c r="M30" s="344"/>
      <c r="N30" s="725">
        <f>'5C'!B30-'5D'!B30</f>
        <v>-1094</v>
      </c>
      <c r="O30" s="725">
        <f>'5C'!C30-'5D'!C30</f>
        <v>-891</v>
      </c>
      <c r="P30" s="725">
        <f>'5C'!D30-'5D'!D30</f>
        <v>-2506</v>
      </c>
      <c r="Q30" s="725">
        <f>'5C'!E30-'5D'!E30</f>
        <v>-2983</v>
      </c>
      <c r="R30" s="725">
        <f>'5C'!F30-'5D'!F30</f>
        <v>-10353</v>
      </c>
      <c r="S30" s="725">
        <f>'5C'!G30-'5D'!G30</f>
        <v>-8607</v>
      </c>
      <c r="T30" s="725">
        <f>'5C'!H30-'5D'!H30</f>
        <v>-3593</v>
      </c>
      <c r="U30" s="725">
        <f>'5C'!I30-'5D'!I30</f>
        <v>766</v>
      </c>
      <c r="V30" s="725">
        <f>'5C'!J30-'5D'!J30</f>
        <v>31769</v>
      </c>
      <c r="W30" s="725">
        <f>'5C'!K30-'5D'!K30</f>
        <v>-1942</v>
      </c>
      <c r="X30" s="724"/>
      <c r="Y30" s="724"/>
    </row>
    <row r="31" spans="1:25">
      <c r="A31" s="574">
        <v>2014</v>
      </c>
      <c r="B31" s="198">
        <f>'5C'!B31-'5D'!B31</f>
        <v>-2537.8100733891642</v>
      </c>
      <c r="C31" s="198">
        <f>'5C'!C31-'5D'!C31</f>
        <v>-829.15341919596108</v>
      </c>
      <c r="D31" s="198">
        <f>'5C'!D31-'5D'!D31</f>
        <v>-1168.2649818009995</v>
      </c>
      <c r="E31" s="198">
        <f>'5C'!E31-'5D'!E31</f>
        <v>-2705.2942196605527</v>
      </c>
      <c r="F31" s="198">
        <f>'5C'!F31-'5D'!F31</f>
        <v>-10658.598462459537</v>
      </c>
      <c r="G31" s="198">
        <f>'5C'!G31-'5D'!G31</f>
        <v>-12880.23869604338</v>
      </c>
      <c r="H31" s="198">
        <f>'5C'!H31-'5D'!H31</f>
        <v>-4721.6416625897746</v>
      </c>
      <c r="I31" s="198">
        <f>'5C'!I31-'5D'!I31</f>
        <v>399.18212544134076</v>
      </c>
      <c r="J31" s="198">
        <f>'5C'!J31-'5D'!J31</f>
        <v>28261.189941032026</v>
      </c>
      <c r="K31" s="755">
        <f>'5C'!K31-'5D'!K31</f>
        <v>7436.0111933423905</v>
      </c>
      <c r="L31" s="160">
        <f t="shared" si="0"/>
        <v>35798.692387477553</v>
      </c>
      <c r="M31" s="344"/>
      <c r="N31" s="724"/>
      <c r="O31" s="724"/>
      <c r="P31" s="724"/>
      <c r="Q31" s="724"/>
      <c r="R31" s="724"/>
      <c r="S31" s="724"/>
      <c r="T31" s="724"/>
      <c r="U31" s="724"/>
      <c r="V31" s="724"/>
      <c r="W31" s="724"/>
      <c r="X31" s="724"/>
      <c r="Y31" s="724"/>
    </row>
    <row r="32" spans="1:25">
      <c r="A32" s="291" t="s">
        <v>34</v>
      </c>
      <c r="B32" s="157"/>
      <c r="C32" s="157"/>
      <c r="D32" s="157"/>
      <c r="E32" s="157"/>
      <c r="F32" s="157"/>
      <c r="G32" s="157"/>
      <c r="H32" s="157"/>
      <c r="I32" s="157"/>
      <c r="J32" s="157"/>
      <c r="K32" s="157"/>
      <c r="L32" s="175"/>
      <c r="M32" s="157"/>
    </row>
    <row r="33" spans="1:12">
      <c r="A33" s="346" t="s">
        <v>321</v>
      </c>
      <c r="B33" s="393">
        <f>SUM(B4:B13)</f>
        <v>-35809</v>
      </c>
      <c r="C33" s="185">
        <f t="shared" ref="C33:L33" si="1">SUM(C4:C13)</f>
        <v>954</v>
      </c>
      <c r="D33" s="185">
        <f t="shared" si="1"/>
        <v>-6464</v>
      </c>
      <c r="E33" s="185">
        <f t="shared" si="1"/>
        <v>-4999</v>
      </c>
      <c r="F33" s="185">
        <f t="shared" si="1"/>
        <v>-82614</v>
      </c>
      <c r="G33" s="185">
        <f t="shared" si="1"/>
        <v>-1145</v>
      </c>
      <c r="H33" s="185">
        <f t="shared" si="1"/>
        <v>-46161</v>
      </c>
      <c r="I33" s="185">
        <f t="shared" si="1"/>
        <v>-68271</v>
      </c>
      <c r="J33" s="185">
        <f t="shared" si="1"/>
        <v>14883</v>
      </c>
      <c r="K33" s="185">
        <f t="shared" si="1"/>
        <v>231435</v>
      </c>
      <c r="L33" s="186">
        <f t="shared" si="1"/>
        <v>322426.5</v>
      </c>
    </row>
    <row r="34" spans="1:12">
      <c r="A34" s="346" t="s">
        <v>120</v>
      </c>
      <c r="B34" s="187">
        <f>SUM(B4:B23)</f>
        <v>-77326</v>
      </c>
      <c r="C34" s="157">
        <f t="shared" ref="C34:L34" si="2">SUM(C4:C23)</f>
        <v>-60</v>
      </c>
      <c r="D34" s="157">
        <f t="shared" si="2"/>
        <v>-18995</v>
      </c>
      <c r="E34" s="157">
        <f t="shared" si="2"/>
        <v>-21066</v>
      </c>
      <c r="F34" s="157">
        <f t="shared" si="2"/>
        <v>-152469</v>
      </c>
      <c r="G34" s="157">
        <f t="shared" si="2"/>
        <v>18161</v>
      </c>
      <c r="H34" s="157">
        <f t="shared" si="2"/>
        <v>-82105</v>
      </c>
      <c r="I34" s="157">
        <f t="shared" si="2"/>
        <v>-117277</v>
      </c>
      <c r="J34" s="157">
        <f t="shared" si="2"/>
        <v>247820</v>
      </c>
      <c r="K34" s="158">
        <f t="shared" si="2"/>
        <v>210783</v>
      </c>
      <c r="L34" s="158">
        <f t="shared" si="2"/>
        <v>637871</v>
      </c>
    </row>
    <row r="35" spans="1:12">
      <c r="A35" s="347" t="s">
        <v>322</v>
      </c>
      <c r="B35" s="187">
        <f>SUM(B14:B23)</f>
        <v>-41517</v>
      </c>
      <c r="C35" s="157">
        <f t="shared" ref="C35:L35" si="3">SUM(C14:C23)</f>
        <v>-1014</v>
      </c>
      <c r="D35" s="157">
        <f t="shared" si="3"/>
        <v>-12531</v>
      </c>
      <c r="E35" s="157">
        <f t="shared" si="3"/>
        <v>-16067</v>
      </c>
      <c r="F35" s="157">
        <f t="shared" si="3"/>
        <v>-69855</v>
      </c>
      <c r="G35" s="157">
        <f t="shared" si="3"/>
        <v>19306</v>
      </c>
      <c r="H35" s="157">
        <f t="shared" si="3"/>
        <v>-35944</v>
      </c>
      <c r="I35" s="157">
        <f t="shared" si="3"/>
        <v>-49006</v>
      </c>
      <c r="J35" s="157">
        <f t="shared" si="3"/>
        <v>232937</v>
      </c>
      <c r="K35" s="158">
        <f t="shared" si="3"/>
        <v>-20652</v>
      </c>
      <c r="L35" s="158">
        <f t="shared" si="3"/>
        <v>315444.5</v>
      </c>
    </row>
    <row r="36" spans="1:12">
      <c r="A36" s="357" t="s">
        <v>371</v>
      </c>
      <c r="B36" s="157">
        <f>SUM(B24:B31)</f>
        <v>-4901.8100733891642</v>
      </c>
      <c r="C36" s="157">
        <f t="shared" ref="C36:K36" si="4">SUM(C24:C31)</f>
        <v>-4311.1534191959609</v>
      </c>
      <c r="D36" s="157">
        <f t="shared" si="4"/>
        <v>-11810.264981801</v>
      </c>
      <c r="E36" s="157">
        <f t="shared" si="4"/>
        <v>-10792.294219660553</v>
      </c>
      <c r="F36" s="157">
        <f t="shared" si="4"/>
        <v>-57137.598462459537</v>
      </c>
      <c r="G36" s="157">
        <f t="shared" si="4"/>
        <v>-74252.23869604338</v>
      </c>
      <c r="H36" s="157">
        <f t="shared" si="4"/>
        <v>-23852.641662589776</v>
      </c>
      <c r="I36" s="157">
        <f t="shared" si="4"/>
        <v>12968.182125441341</v>
      </c>
      <c r="J36" s="157">
        <f t="shared" si="4"/>
        <v>144389.18994103203</v>
      </c>
      <c r="K36" s="157">
        <f t="shared" si="4"/>
        <v>31201.01119334239</v>
      </c>
      <c r="L36" s="158">
        <f>SUM(L24:L31)</f>
        <v>197919.19238747755</v>
      </c>
    </row>
    <row r="37" spans="1:12">
      <c r="A37" s="348" t="s">
        <v>372</v>
      </c>
      <c r="B37" s="159">
        <f>SUM(B4:B31)</f>
        <v>-82227.810073389162</v>
      </c>
      <c r="C37" s="159">
        <f t="shared" ref="C37:L37" si="5">SUM(C4:C30)</f>
        <v>-3542</v>
      </c>
      <c r="D37" s="159">
        <f t="shared" si="5"/>
        <v>-29637</v>
      </c>
      <c r="E37" s="159">
        <f t="shared" si="5"/>
        <v>-29153</v>
      </c>
      <c r="F37" s="159">
        <f t="shared" si="5"/>
        <v>-198948</v>
      </c>
      <c r="G37" s="159">
        <f t="shared" si="5"/>
        <v>-43211</v>
      </c>
      <c r="H37" s="159">
        <f t="shared" si="5"/>
        <v>-101236</v>
      </c>
      <c r="I37" s="159">
        <f t="shared" si="5"/>
        <v>-104708</v>
      </c>
      <c r="J37" s="159">
        <f t="shared" si="5"/>
        <v>363948</v>
      </c>
      <c r="K37" s="160">
        <f t="shared" si="5"/>
        <v>234548</v>
      </c>
      <c r="L37" s="160">
        <f t="shared" si="5"/>
        <v>799991.5</v>
      </c>
    </row>
    <row r="38" spans="1:12">
      <c r="A38" s="312" t="s">
        <v>49</v>
      </c>
      <c r="B38" s="159"/>
      <c r="C38" s="159"/>
      <c r="D38" s="159"/>
      <c r="E38" s="159"/>
      <c r="F38" s="159"/>
      <c r="G38" s="159"/>
      <c r="H38" s="159"/>
      <c r="I38" s="159"/>
      <c r="J38" s="159"/>
      <c r="K38" s="180"/>
      <c r="L38" s="144"/>
    </row>
    <row r="39" spans="1:12">
      <c r="A39" s="417" t="s">
        <v>321</v>
      </c>
      <c r="B39" s="185">
        <f>AVERAGE(B4:B13)</f>
        <v>-3580.9</v>
      </c>
      <c r="C39" s="185">
        <f t="shared" ref="C39:L39" si="6">AVERAGE(C4:C13)</f>
        <v>95.4</v>
      </c>
      <c r="D39" s="185">
        <f t="shared" si="6"/>
        <v>-646.4</v>
      </c>
      <c r="E39" s="185">
        <f t="shared" si="6"/>
        <v>-499.9</v>
      </c>
      <c r="F39" s="185">
        <f t="shared" si="6"/>
        <v>-8261.4</v>
      </c>
      <c r="G39" s="185">
        <f t="shared" si="6"/>
        <v>-114.5</v>
      </c>
      <c r="H39" s="185">
        <f t="shared" si="6"/>
        <v>-4616.1000000000004</v>
      </c>
      <c r="I39" s="185">
        <f t="shared" si="6"/>
        <v>-6827.1</v>
      </c>
      <c r="J39" s="185">
        <f t="shared" si="6"/>
        <v>1488.3</v>
      </c>
      <c r="K39" s="315">
        <f t="shared" si="6"/>
        <v>23143.5</v>
      </c>
      <c r="L39" s="315">
        <f t="shared" si="6"/>
        <v>32242.65</v>
      </c>
    </row>
    <row r="40" spans="1:12">
      <c r="A40" s="418" t="s">
        <v>120</v>
      </c>
      <c r="B40" s="157">
        <f>AVERAGE(B4:B23)</f>
        <v>-3866.3</v>
      </c>
      <c r="C40" s="157">
        <f t="shared" ref="C40:L40" si="7">AVERAGE(C4:C23)</f>
        <v>-3</v>
      </c>
      <c r="D40" s="157">
        <f t="shared" si="7"/>
        <v>-949.75</v>
      </c>
      <c r="E40" s="157">
        <f t="shared" si="7"/>
        <v>-1053.3</v>
      </c>
      <c r="F40" s="157">
        <f t="shared" si="7"/>
        <v>-7623.45</v>
      </c>
      <c r="G40" s="157">
        <f t="shared" si="7"/>
        <v>908.05</v>
      </c>
      <c r="H40" s="157">
        <f t="shared" si="7"/>
        <v>-4105.25</v>
      </c>
      <c r="I40" s="157">
        <f t="shared" si="7"/>
        <v>-5863.85</v>
      </c>
      <c r="J40" s="157">
        <f t="shared" si="7"/>
        <v>12391</v>
      </c>
      <c r="K40" s="158">
        <f t="shared" si="7"/>
        <v>10539.15</v>
      </c>
      <c r="L40" s="158">
        <f t="shared" si="7"/>
        <v>31893.55</v>
      </c>
    </row>
    <row r="41" spans="1:12">
      <c r="A41" s="349" t="s">
        <v>322</v>
      </c>
      <c r="B41" s="157">
        <f>AVERAGE(B14:B23)</f>
        <v>-4151.7</v>
      </c>
      <c r="C41" s="157">
        <f t="shared" ref="C41:L41" si="8">AVERAGE(C14:C23)</f>
        <v>-101.4</v>
      </c>
      <c r="D41" s="157">
        <f t="shared" si="8"/>
        <v>-1253.0999999999999</v>
      </c>
      <c r="E41" s="157">
        <f t="shared" si="8"/>
        <v>-1606.7</v>
      </c>
      <c r="F41" s="157">
        <f t="shared" si="8"/>
        <v>-6985.5</v>
      </c>
      <c r="G41" s="157">
        <f t="shared" si="8"/>
        <v>1930.6</v>
      </c>
      <c r="H41" s="157">
        <f t="shared" si="8"/>
        <v>-3594.4</v>
      </c>
      <c r="I41" s="157">
        <f t="shared" si="8"/>
        <v>-4900.6000000000004</v>
      </c>
      <c r="J41" s="157">
        <f t="shared" si="8"/>
        <v>23293.7</v>
      </c>
      <c r="K41" s="158">
        <f t="shared" si="8"/>
        <v>-2065.1999999999998</v>
      </c>
      <c r="L41" s="158">
        <f t="shared" si="8"/>
        <v>31544.45</v>
      </c>
    </row>
    <row r="42" spans="1:12">
      <c r="A42" s="350" t="s">
        <v>371</v>
      </c>
      <c r="B42" s="157">
        <f>AVERAGE(B24:B31)</f>
        <v>-612.72625917364553</v>
      </c>
      <c r="C42" s="157">
        <f t="shared" ref="C42:K42" si="9">AVERAGE(C24:C31)</f>
        <v>-538.89417739949511</v>
      </c>
      <c r="D42" s="157">
        <f t="shared" si="9"/>
        <v>-1476.2831227251249</v>
      </c>
      <c r="E42" s="157">
        <f t="shared" si="9"/>
        <v>-1349.0367774575691</v>
      </c>
      <c r="F42" s="157">
        <f t="shared" si="9"/>
        <v>-7142.1998078074421</v>
      </c>
      <c r="G42" s="157">
        <f t="shared" si="9"/>
        <v>-9281.5298370054225</v>
      </c>
      <c r="H42" s="157">
        <f t="shared" si="9"/>
        <v>-2981.580207823722</v>
      </c>
      <c r="I42" s="157">
        <f t="shared" si="9"/>
        <v>1621.0227656801676</v>
      </c>
      <c r="J42" s="157">
        <f t="shared" si="9"/>
        <v>18048.648742629004</v>
      </c>
      <c r="K42" s="158">
        <f t="shared" si="9"/>
        <v>3900.1263991677988</v>
      </c>
      <c r="L42" s="158">
        <f>AVERAGE(L24:L31)</f>
        <v>24739.899048434694</v>
      </c>
    </row>
    <row r="43" spans="1:12">
      <c r="A43" s="348" t="s">
        <v>372</v>
      </c>
      <c r="B43" s="159">
        <f>AVERAGE(B4:B31)</f>
        <v>-2936.7075026210414</v>
      </c>
      <c r="C43" s="159">
        <f t="shared" ref="C43:K43" si="10">AVERAGE(C4:C31)</f>
        <v>-156.11262211414146</v>
      </c>
      <c r="D43" s="159">
        <f t="shared" si="10"/>
        <v>-1100.1880350643214</v>
      </c>
      <c r="E43" s="159">
        <f t="shared" si="10"/>
        <v>-1137.7962221307339</v>
      </c>
      <c r="F43" s="159">
        <f t="shared" si="10"/>
        <v>-7485.9499450878411</v>
      </c>
      <c r="G43" s="159">
        <f t="shared" si="10"/>
        <v>-2003.2585248586922</v>
      </c>
      <c r="H43" s="159">
        <f t="shared" si="10"/>
        <v>-3784.2014879496346</v>
      </c>
      <c r="I43" s="159">
        <f t="shared" si="10"/>
        <v>-3725.3149240913808</v>
      </c>
      <c r="J43" s="159">
        <f t="shared" si="10"/>
        <v>14007.471069322573</v>
      </c>
      <c r="K43" s="160">
        <f t="shared" si="10"/>
        <v>8642.2861140479417</v>
      </c>
      <c r="L43" s="160">
        <f>AVERAGE(L4:L31)</f>
        <v>29849.649728124197</v>
      </c>
    </row>
    <row r="44" spans="1:12">
      <c r="A44" s="357"/>
      <c r="B44" s="157"/>
      <c r="C44" s="157"/>
      <c r="D44" s="157"/>
      <c r="E44" s="157"/>
      <c r="F44" s="157"/>
      <c r="G44" s="157"/>
      <c r="H44" s="157"/>
      <c r="I44" s="157"/>
      <c r="J44" s="157"/>
      <c r="K44" s="157"/>
      <c r="L44" s="157"/>
    </row>
    <row r="45" spans="1:12">
      <c r="A45" s="394" t="s">
        <v>237</v>
      </c>
    </row>
    <row r="46" spans="1:12" ht="25.5" customHeight="1">
      <c r="A46" s="813" t="s">
        <v>126</v>
      </c>
      <c r="B46" s="814"/>
      <c r="C46" s="814"/>
      <c r="D46" s="814"/>
      <c r="E46" s="814"/>
      <c r="F46" s="814"/>
      <c r="G46" s="814"/>
      <c r="H46" s="814"/>
      <c r="I46" s="814"/>
      <c r="J46" s="814"/>
      <c r="K46" s="814"/>
      <c r="L46" s="814"/>
    </row>
    <row r="49" spans="1:24" s="396" customFormat="1">
      <c r="A49" s="395" t="s">
        <v>235</v>
      </c>
      <c r="B49" s="395"/>
      <c r="C49" s="395"/>
      <c r="D49" s="395"/>
      <c r="E49" s="395"/>
      <c r="F49" s="395"/>
      <c r="G49" s="395"/>
      <c r="H49" s="395"/>
      <c r="I49" s="395"/>
      <c r="J49" s="395"/>
      <c r="K49" s="395"/>
      <c r="L49" s="395"/>
      <c r="M49" s="395"/>
      <c r="N49" s="395"/>
      <c r="O49" s="395"/>
      <c r="P49" s="395"/>
      <c r="Q49" s="395"/>
      <c r="R49" s="395"/>
      <c r="S49" s="395"/>
      <c r="T49" s="395"/>
      <c r="U49" s="395"/>
      <c r="V49" s="395"/>
      <c r="W49" s="395"/>
    </row>
    <row r="50" spans="1:24" s="398" customFormat="1">
      <c r="A50" s="397" t="s">
        <v>238</v>
      </c>
      <c r="B50" s="397"/>
      <c r="C50" s="397"/>
      <c r="D50" s="397"/>
      <c r="E50" s="397"/>
      <c r="F50" s="397"/>
      <c r="G50" s="397"/>
      <c r="H50" s="397"/>
      <c r="I50" s="397"/>
      <c r="J50" s="397"/>
      <c r="K50" s="397"/>
      <c r="L50" s="397"/>
      <c r="M50" s="397"/>
      <c r="N50" s="397"/>
      <c r="O50" s="397"/>
      <c r="P50" s="397"/>
      <c r="Q50" s="397"/>
      <c r="R50" s="397"/>
      <c r="S50" s="397"/>
      <c r="T50" s="397"/>
      <c r="U50" s="397"/>
      <c r="V50" s="397"/>
      <c r="W50" s="397"/>
    </row>
    <row r="51" spans="1:24" s="91" customFormat="1" ht="31.5" customHeight="1">
      <c r="A51" s="197"/>
      <c r="B51" s="815" t="s">
        <v>11</v>
      </c>
      <c r="C51" s="812"/>
      <c r="D51" s="815" t="s">
        <v>196</v>
      </c>
      <c r="E51" s="812"/>
      <c r="F51" s="815" t="s">
        <v>197</v>
      </c>
      <c r="G51" s="812"/>
      <c r="H51" s="815" t="s">
        <v>198</v>
      </c>
      <c r="I51" s="812"/>
      <c r="J51" s="811" t="s">
        <v>199</v>
      </c>
      <c r="K51" s="811"/>
      <c r="L51" s="815" t="s">
        <v>200</v>
      </c>
      <c r="M51" s="812"/>
      <c r="N51" s="811" t="s">
        <v>201</v>
      </c>
      <c r="O51" s="811"/>
      <c r="P51" s="815" t="s">
        <v>202</v>
      </c>
      <c r="Q51" s="812"/>
      <c r="R51" s="811" t="s">
        <v>203</v>
      </c>
      <c r="S51" s="811"/>
      <c r="T51" s="815" t="s">
        <v>204</v>
      </c>
      <c r="U51" s="812"/>
      <c r="V51" s="811" t="s">
        <v>205</v>
      </c>
      <c r="W51" s="812"/>
    </row>
    <row r="52" spans="1:24" s="398" customFormat="1">
      <c r="A52" s="399"/>
      <c r="B52" s="400" t="s">
        <v>233</v>
      </c>
      <c r="C52" s="401" t="s">
        <v>234</v>
      </c>
      <c r="D52" s="400" t="s">
        <v>233</v>
      </c>
      <c r="E52" s="401" t="s">
        <v>234</v>
      </c>
      <c r="F52" s="400" t="s">
        <v>233</v>
      </c>
      <c r="G52" s="401" t="s">
        <v>234</v>
      </c>
      <c r="H52" s="400" t="s">
        <v>233</v>
      </c>
      <c r="I52" s="401" t="s">
        <v>234</v>
      </c>
      <c r="J52" s="402" t="s">
        <v>233</v>
      </c>
      <c r="K52" s="402" t="s">
        <v>234</v>
      </c>
      <c r="L52" s="400" t="s">
        <v>233</v>
      </c>
      <c r="M52" s="401" t="s">
        <v>234</v>
      </c>
      <c r="N52" s="402" t="s">
        <v>233</v>
      </c>
      <c r="O52" s="402" t="s">
        <v>234</v>
      </c>
      <c r="P52" s="400" t="s">
        <v>233</v>
      </c>
      <c r="Q52" s="401" t="s">
        <v>234</v>
      </c>
      <c r="R52" s="402" t="s">
        <v>233</v>
      </c>
      <c r="S52" s="402" t="s">
        <v>234</v>
      </c>
      <c r="T52" s="400" t="s">
        <v>233</v>
      </c>
      <c r="U52" s="401" t="s">
        <v>234</v>
      </c>
      <c r="V52" s="402" t="s">
        <v>233</v>
      </c>
      <c r="W52" s="401" t="s">
        <v>234</v>
      </c>
    </row>
    <row r="53" spans="1:24" s="398" customFormat="1">
      <c r="A53" s="403" t="s">
        <v>206</v>
      </c>
      <c r="B53" s="404">
        <v>0</v>
      </c>
      <c r="C53" s="405">
        <v>0</v>
      </c>
      <c r="D53" s="404">
        <v>-3604</v>
      </c>
      <c r="E53" s="405">
        <v>-81</v>
      </c>
      <c r="F53" s="404">
        <v>-30</v>
      </c>
      <c r="G53" s="405">
        <v>23</v>
      </c>
      <c r="H53" s="404">
        <v>-1841</v>
      </c>
      <c r="I53" s="405">
        <v>-2</v>
      </c>
      <c r="J53" s="406">
        <v>-1877</v>
      </c>
      <c r="K53" s="406">
        <v>45</v>
      </c>
      <c r="L53" s="404">
        <v>-5846</v>
      </c>
      <c r="M53" s="405">
        <v>-947</v>
      </c>
      <c r="N53" s="406">
        <v>27435</v>
      </c>
      <c r="O53" s="406">
        <v>-285</v>
      </c>
      <c r="P53" s="404">
        <v>-4197</v>
      </c>
      <c r="Q53" s="405">
        <v>-389</v>
      </c>
      <c r="R53" s="406">
        <v>-8490</v>
      </c>
      <c r="S53" s="406">
        <v>-464</v>
      </c>
      <c r="T53" s="404">
        <v>-16056</v>
      </c>
      <c r="U53" s="405">
        <v>180</v>
      </c>
      <c r="V53" s="406">
        <v>14658</v>
      </c>
      <c r="W53" s="405">
        <v>1986</v>
      </c>
      <c r="X53" s="407"/>
    </row>
    <row r="54" spans="1:24" s="398" customFormat="1">
      <c r="A54" s="403" t="s">
        <v>207</v>
      </c>
      <c r="B54" s="404">
        <v>0</v>
      </c>
      <c r="C54" s="405">
        <v>0</v>
      </c>
      <c r="D54" s="404">
        <v>-2347</v>
      </c>
      <c r="E54" s="405">
        <v>-5</v>
      </c>
      <c r="F54" s="404">
        <v>12</v>
      </c>
      <c r="G54" s="405">
        <v>-2</v>
      </c>
      <c r="H54" s="404">
        <v>124</v>
      </c>
      <c r="I54" s="405">
        <v>80</v>
      </c>
      <c r="J54" s="406">
        <v>-985</v>
      </c>
      <c r="K54" s="406">
        <v>-41</v>
      </c>
      <c r="L54" s="404">
        <v>-6149</v>
      </c>
      <c r="M54" s="405">
        <v>-850</v>
      </c>
      <c r="N54" s="406">
        <v>9086</v>
      </c>
      <c r="O54" s="406">
        <v>-649</v>
      </c>
      <c r="P54" s="404">
        <v>-7221</v>
      </c>
      <c r="Q54" s="405">
        <v>-294</v>
      </c>
      <c r="R54" s="406">
        <v>-12764</v>
      </c>
      <c r="S54" s="406">
        <v>-528</v>
      </c>
      <c r="T54" s="404">
        <v>-245</v>
      </c>
      <c r="U54" s="405">
        <v>606</v>
      </c>
      <c r="V54" s="406">
        <v>20846</v>
      </c>
      <c r="W54" s="405">
        <v>1749</v>
      </c>
    </row>
    <row r="55" spans="1:24" s="398" customFormat="1">
      <c r="A55" s="403" t="s">
        <v>208</v>
      </c>
      <c r="B55" s="404">
        <v>0</v>
      </c>
      <c r="C55" s="405">
        <v>0</v>
      </c>
      <c r="D55" s="404">
        <v>-3243</v>
      </c>
      <c r="E55" s="405">
        <v>-4</v>
      </c>
      <c r="F55" s="404">
        <v>-389</v>
      </c>
      <c r="G55" s="405">
        <v>24</v>
      </c>
      <c r="H55" s="404">
        <v>-9</v>
      </c>
      <c r="I55" s="405">
        <v>152</v>
      </c>
      <c r="J55" s="406">
        <v>-515</v>
      </c>
      <c r="K55" s="406">
        <v>-9</v>
      </c>
      <c r="L55" s="404">
        <v>-6700</v>
      </c>
      <c r="M55" s="405">
        <v>-1174</v>
      </c>
      <c r="N55" s="406">
        <v>-3124</v>
      </c>
      <c r="O55" s="406">
        <v>-608</v>
      </c>
      <c r="P55" s="404">
        <v>-8153</v>
      </c>
      <c r="Q55" s="405">
        <v>-372</v>
      </c>
      <c r="R55" s="406">
        <v>-14957</v>
      </c>
      <c r="S55" s="406">
        <v>-358</v>
      </c>
      <c r="T55" s="404">
        <v>5214</v>
      </c>
      <c r="U55" s="405">
        <v>897</v>
      </c>
      <c r="V55" s="406">
        <v>31741</v>
      </c>
      <c r="W55" s="405">
        <v>1521</v>
      </c>
    </row>
    <row r="56" spans="1:24" s="398" customFormat="1">
      <c r="A56" s="403" t="s">
        <v>209</v>
      </c>
      <c r="B56" s="404">
        <v>0</v>
      </c>
      <c r="C56" s="405">
        <v>0</v>
      </c>
      <c r="D56" s="404">
        <v>-1482</v>
      </c>
      <c r="E56" s="405">
        <v>-39</v>
      </c>
      <c r="F56" s="404">
        <v>-336</v>
      </c>
      <c r="G56" s="405">
        <v>20</v>
      </c>
      <c r="H56" s="404">
        <v>-412</v>
      </c>
      <c r="I56" s="405">
        <v>47</v>
      </c>
      <c r="J56" s="406">
        <v>342</v>
      </c>
      <c r="K56" s="406">
        <v>99</v>
      </c>
      <c r="L56" s="404">
        <v>-8380</v>
      </c>
      <c r="M56" s="405">
        <v>-1384</v>
      </c>
      <c r="N56" s="406">
        <v>-9062</v>
      </c>
      <c r="O56" s="406">
        <v>207</v>
      </c>
      <c r="P56" s="404">
        <v>-5849</v>
      </c>
      <c r="Q56" s="405">
        <v>-277</v>
      </c>
      <c r="R56" s="406">
        <v>-9639</v>
      </c>
      <c r="S56" s="406">
        <v>-308</v>
      </c>
      <c r="T56" s="404">
        <v>7765</v>
      </c>
      <c r="U56" s="405">
        <v>705</v>
      </c>
      <c r="V56" s="406">
        <v>26637</v>
      </c>
      <c r="W56" s="405">
        <v>999</v>
      </c>
    </row>
    <row r="57" spans="1:24" s="398" customFormat="1">
      <c r="A57" s="403" t="s">
        <v>210</v>
      </c>
      <c r="B57" s="404">
        <v>0</v>
      </c>
      <c r="C57" s="405">
        <v>0</v>
      </c>
      <c r="D57" s="404">
        <v>-1617</v>
      </c>
      <c r="E57" s="405">
        <v>-5</v>
      </c>
      <c r="F57" s="404">
        <v>-248</v>
      </c>
      <c r="G57" s="405">
        <v>38</v>
      </c>
      <c r="H57" s="404">
        <v>45</v>
      </c>
      <c r="I57" s="405">
        <v>43</v>
      </c>
      <c r="J57" s="406">
        <v>-276</v>
      </c>
      <c r="K57" s="406">
        <v>-4</v>
      </c>
      <c r="L57" s="404">
        <v>-8815</v>
      </c>
      <c r="M57" s="405">
        <v>-1159</v>
      </c>
      <c r="N57" s="406">
        <v>-8920</v>
      </c>
      <c r="O57" s="406">
        <v>279</v>
      </c>
      <c r="P57" s="404">
        <v>-5671</v>
      </c>
      <c r="Q57" s="405">
        <v>-294</v>
      </c>
      <c r="R57" s="406">
        <v>-6403</v>
      </c>
      <c r="S57" s="406">
        <v>-277</v>
      </c>
      <c r="T57" s="404">
        <v>2049</v>
      </c>
      <c r="U57" s="405">
        <v>705</v>
      </c>
      <c r="V57" s="406">
        <v>29281</v>
      </c>
      <c r="W57" s="405">
        <v>787</v>
      </c>
    </row>
    <row r="58" spans="1:24" s="398" customFormat="1">
      <c r="A58" s="403" t="s">
        <v>211</v>
      </c>
      <c r="B58" s="404">
        <v>0</v>
      </c>
      <c r="C58" s="405">
        <v>0</v>
      </c>
      <c r="D58" s="404">
        <v>-2726</v>
      </c>
      <c r="E58" s="405">
        <v>4</v>
      </c>
      <c r="F58" s="404">
        <v>394</v>
      </c>
      <c r="G58" s="405">
        <v>16</v>
      </c>
      <c r="H58" s="404">
        <v>20</v>
      </c>
      <c r="I58" s="405">
        <v>97</v>
      </c>
      <c r="J58" s="406">
        <v>-1167</v>
      </c>
      <c r="K58" s="406">
        <v>-36</v>
      </c>
      <c r="L58" s="404">
        <v>-5765</v>
      </c>
      <c r="M58" s="405">
        <v>-874</v>
      </c>
      <c r="N58" s="406">
        <v>-11809</v>
      </c>
      <c r="O58" s="406">
        <v>-89</v>
      </c>
      <c r="P58" s="404">
        <v>-4014</v>
      </c>
      <c r="Q58" s="405">
        <v>-326</v>
      </c>
      <c r="R58" s="406">
        <v>-5232</v>
      </c>
      <c r="S58" s="406">
        <v>-378</v>
      </c>
      <c r="T58" s="404">
        <v>-829</v>
      </c>
      <c r="U58" s="405">
        <v>951</v>
      </c>
      <c r="V58" s="406">
        <v>31209</v>
      </c>
      <c r="W58" s="405">
        <v>700</v>
      </c>
    </row>
    <row r="59" spans="1:24" s="398" customFormat="1">
      <c r="A59" s="403" t="s">
        <v>212</v>
      </c>
      <c r="B59" s="404">
        <v>0</v>
      </c>
      <c r="C59" s="405">
        <v>0</v>
      </c>
      <c r="D59" s="404">
        <v>-4297</v>
      </c>
      <c r="E59" s="405">
        <v>3</v>
      </c>
      <c r="F59" s="404">
        <v>319</v>
      </c>
      <c r="G59" s="405">
        <v>30</v>
      </c>
      <c r="H59" s="404">
        <v>-1477</v>
      </c>
      <c r="I59" s="405">
        <v>7</v>
      </c>
      <c r="J59" s="406">
        <v>-877</v>
      </c>
      <c r="K59" s="406">
        <v>25</v>
      </c>
      <c r="L59" s="404">
        <v>-5368</v>
      </c>
      <c r="M59" s="405">
        <v>-860</v>
      </c>
      <c r="N59" s="406">
        <v>-8686</v>
      </c>
      <c r="O59" s="406">
        <v>-238</v>
      </c>
      <c r="P59" s="404">
        <v>-3643</v>
      </c>
      <c r="Q59" s="405">
        <v>-216</v>
      </c>
      <c r="R59" s="406">
        <v>-4812</v>
      </c>
      <c r="S59" s="406">
        <v>-438</v>
      </c>
      <c r="T59" s="404">
        <v>-493</v>
      </c>
      <c r="U59" s="405">
        <v>978</v>
      </c>
      <c r="V59" s="406">
        <v>29914</v>
      </c>
      <c r="W59" s="405">
        <v>749</v>
      </c>
    </row>
    <row r="60" spans="1:24" s="398" customFormat="1">
      <c r="A60" s="403" t="s">
        <v>213</v>
      </c>
      <c r="B60" s="404">
        <v>0</v>
      </c>
      <c r="C60" s="405">
        <v>0</v>
      </c>
      <c r="D60" s="404">
        <v>-6073</v>
      </c>
      <c r="E60" s="405">
        <v>-56</v>
      </c>
      <c r="F60" s="404">
        <v>113</v>
      </c>
      <c r="G60" s="405">
        <v>11</v>
      </c>
      <c r="H60" s="404">
        <v>-2367</v>
      </c>
      <c r="I60" s="405">
        <v>36</v>
      </c>
      <c r="J60" s="406">
        <v>-957</v>
      </c>
      <c r="K60" s="406">
        <v>29</v>
      </c>
      <c r="L60" s="404">
        <v>-5973</v>
      </c>
      <c r="M60" s="405">
        <v>-798</v>
      </c>
      <c r="N60" s="406">
        <v>-3045</v>
      </c>
      <c r="O60" s="406">
        <v>20</v>
      </c>
      <c r="P60" s="404">
        <v>-2493</v>
      </c>
      <c r="Q60" s="405">
        <v>-280</v>
      </c>
      <c r="R60" s="406">
        <v>-3314</v>
      </c>
      <c r="S60" s="406">
        <v>-341</v>
      </c>
      <c r="T60" s="404">
        <v>278</v>
      </c>
      <c r="U60" s="405">
        <v>456</v>
      </c>
      <c r="V60" s="406">
        <v>23490</v>
      </c>
      <c r="W60" s="405">
        <v>943</v>
      </c>
    </row>
    <row r="61" spans="1:24" s="398" customFormat="1">
      <c r="A61" s="403" t="s">
        <v>214</v>
      </c>
      <c r="B61" s="404">
        <v>0</v>
      </c>
      <c r="C61" s="405">
        <v>0</v>
      </c>
      <c r="D61" s="404">
        <v>-6376</v>
      </c>
      <c r="E61" s="405">
        <v>0</v>
      </c>
      <c r="F61" s="404">
        <v>473</v>
      </c>
      <c r="G61" s="405">
        <v>-3</v>
      </c>
      <c r="H61" s="404">
        <v>-1086</v>
      </c>
      <c r="I61" s="405">
        <v>35</v>
      </c>
      <c r="J61" s="406">
        <v>-655</v>
      </c>
      <c r="K61" s="406">
        <v>89</v>
      </c>
      <c r="L61" s="404">
        <v>-8532</v>
      </c>
      <c r="M61" s="405">
        <v>-1329</v>
      </c>
      <c r="N61" s="406">
        <v>-2393</v>
      </c>
      <c r="O61" s="406">
        <v>245</v>
      </c>
      <c r="P61" s="404">
        <v>-2973</v>
      </c>
      <c r="Q61" s="405">
        <v>-272</v>
      </c>
      <c r="R61" s="406">
        <v>-2350</v>
      </c>
      <c r="S61" s="406">
        <v>-396</v>
      </c>
      <c r="T61" s="404">
        <v>6163</v>
      </c>
      <c r="U61" s="405">
        <v>805</v>
      </c>
      <c r="V61" s="406">
        <v>17313</v>
      </c>
      <c r="W61" s="405">
        <v>884</v>
      </c>
    </row>
    <row r="62" spans="1:24" s="398" customFormat="1">
      <c r="A62" s="403" t="s">
        <v>215</v>
      </c>
      <c r="B62" s="404">
        <v>0</v>
      </c>
      <c r="C62" s="405">
        <v>0</v>
      </c>
      <c r="D62" s="404">
        <v>-6640</v>
      </c>
      <c r="E62" s="405">
        <v>-50</v>
      </c>
      <c r="F62" s="404">
        <v>117</v>
      </c>
      <c r="G62" s="405">
        <v>23</v>
      </c>
      <c r="H62" s="404">
        <v>-1315</v>
      </c>
      <c r="I62" s="405">
        <v>155</v>
      </c>
      <c r="J62" s="406">
        <v>-1350</v>
      </c>
      <c r="K62" s="406">
        <v>71</v>
      </c>
      <c r="L62" s="404">
        <v>-12093</v>
      </c>
      <c r="M62" s="405">
        <v>-1492</v>
      </c>
      <c r="N62" s="406">
        <v>773</v>
      </c>
      <c r="O62" s="406">
        <v>370</v>
      </c>
      <c r="P62" s="404">
        <v>-4584</v>
      </c>
      <c r="Q62" s="405">
        <v>-321</v>
      </c>
      <c r="R62" s="406">
        <v>-2706</v>
      </c>
      <c r="S62" s="406">
        <v>-532</v>
      </c>
      <c r="T62" s="404">
        <v>20553</v>
      </c>
      <c r="U62" s="405">
        <v>815</v>
      </c>
      <c r="V62" s="406">
        <v>7985</v>
      </c>
      <c r="W62" s="405">
        <v>969</v>
      </c>
    </row>
    <row r="63" spans="1:24" s="398" customFormat="1">
      <c r="A63" s="403" t="s">
        <v>216</v>
      </c>
      <c r="B63" s="404">
        <v>0</v>
      </c>
      <c r="C63" s="405">
        <v>0</v>
      </c>
      <c r="D63" s="404">
        <v>-8004</v>
      </c>
      <c r="E63" s="405">
        <v>-19</v>
      </c>
      <c r="F63" s="404">
        <v>-385</v>
      </c>
      <c r="G63" s="405">
        <v>37</v>
      </c>
      <c r="H63" s="404">
        <v>-1920</v>
      </c>
      <c r="I63" s="405">
        <v>40</v>
      </c>
      <c r="J63" s="406">
        <v>-2861</v>
      </c>
      <c r="K63" s="406">
        <v>2</v>
      </c>
      <c r="L63" s="404">
        <v>-12043</v>
      </c>
      <c r="M63" s="405">
        <v>-1392</v>
      </c>
      <c r="N63" s="406">
        <v>6547</v>
      </c>
      <c r="O63" s="406">
        <v>568</v>
      </c>
      <c r="P63" s="404">
        <v>-4227</v>
      </c>
      <c r="Q63" s="405">
        <v>-268</v>
      </c>
      <c r="R63" s="406">
        <v>-2373</v>
      </c>
      <c r="S63" s="406">
        <v>-472</v>
      </c>
      <c r="T63" s="404">
        <v>33502</v>
      </c>
      <c r="U63" s="405">
        <v>1074</v>
      </c>
      <c r="V63" s="406">
        <v>-6482</v>
      </c>
      <c r="W63" s="405">
        <v>443</v>
      </c>
    </row>
    <row r="64" spans="1:24" s="398" customFormat="1">
      <c r="A64" s="403" t="s">
        <v>217</v>
      </c>
      <c r="B64" s="404">
        <v>0</v>
      </c>
      <c r="C64" s="405">
        <v>0</v>
      </c>
      <c r="D64" s="404">
        <v>-5171</v>
      </c>
      <c r="E64" s="405">
        <v>-28</v>
      </c>
      <c r="F64" s="404">
        <v>81</v>
      </c>
      <c r="G64" s="405">
        <v>17</v>
      </c>
      <c r="H64" s="404">
        <v>-54</v>
      </c>
      <c r="I64" s="405">
        <v>84</v>
      </c>
      <c r="J64" s="406">
        <v>-1435</v>
      </c>
      <c r="K64" s="406">
        <v>-2</v>
      </c>
      <c r="L64" s="404">
        <v>-9228</v>
      </c>
      <c r="M64" s="405">
        <v>-994</v>
      </c>
      <c r="N64" s="406">
        <v>12686</v>
      </c>
      <c r="O64" s="406">
        <v>518</v>
      </c>
      <c r="P64" s="404">
        <v>-1869</v>
      </c>
      <c r="Q64" s="405">
        <v>-219</v>
      </c>
      <c r="R64" s="406">
        <v>-3638</v>
      </c>
      <c r="S64" s="406">
        <v>-393</v>
      </c>
      <c r="T64" s="404">
        <v>20374</v>
      </c>
      <c r="U64" s="405">
        <v>1028</v>
      </c>
      <c r="V64" s="406">
        <v>-10741</v>
      </c>
      <c r="W64" s="405">
        <v>25</v>
      </c>
    </row>
    <row r="65" spans="1:23" s="398" customFormat="1">
      <c r="A65" s="403" t="s">
        <v>218</v>
      </c>
      <c r="B65" s="404">
        <v>0</v>
      </c>
      <c r="C65" s="405">
        <v>0</v>
      </c>
      <c r="D65" s="404">
        <v>-3953</v>
      </c>
      <c r="E65" s="405">
        <v>-29</v>
      </c>
      <c r="F65" s="404">
        <v>72</v>
      </c>
      <c r="G65" s="405">
        <v>40</v>
      </c>
      <c r="H65" s="404">
        <v>-277</v>
      </c>
      <c r="I65" s="405">
        <v>96</v>
      </c>
      <c r="J65" s="406">
        <v>-1346</v>
      </c>
      <c r="K65" s="406">
        <v>28</v>
      </c>
      <c r="L65" s="404">
        <v>-8494</v>
      </c>
      <c r="M65" s="405">
        <v>-988</v>
      </c>
      <c r="N65" s="406">
        <v>17476</v>
      </c>
      <c r="O65" s="406">
        <v>453</v>
      </c>
      <c r="P65" s="404">
        <v>-2962</v>
      </c>
      <c r="Q65" s="405">
        <v>-174</v>
      </c>
      <c r="R65" s="406">
        <v>-6544</v>
      </c>
      <c r="S65" s="406">
        <v>-541</v>
      </c>
      <c r="T65" s="404">
        <v>17579</v>
      </c>
      <c r="U65" s="405">
        <v>1299</v>
      </c>
      <c r="V65" s="406">
        <v>-10685</v>
      </c>
      <c r="W65" s="405">
        <v>-159</v>
      </c>
    </row>
    <row r="66" spans="1:23" s="398" customFormat="1">
      <c r="A66" s="403" t="s">
        <v>219</v>
      </c>
      <c r="B66" s="404">
        <v>0</v>
      </c>
      <c r="C66" s="405">
        <v>0</v>
      </c>
      <c r="D66" s="404">
        <v>-4104</v>
      </c>
      <c r="E66" s="405">
        <v>-48</v>
      </c>
      <c r="F66" s="404">
        <v>22</v>
      </c>
      <c r="G66" s="405">
        <v>78</v>
      </c>
      <c r="H66" s="404">
        <v>-1703</v>
      </c>
      <c r="I66" s="405">
        <v>-45</v>
      </c>
      <c r="J66" s="406">
        <v>-1657</v>
      </c>
      <c r="K66" s="406">
        <v>-7</v>
      </c>
      <c r="L66" s="404">
        <v>-6451</v>
      </c>
      <c r="M66" s="405">
        <v>-840</v>
      </c>
      <c r="N66" s="406">
        <v>14596</v>
      </c>
      <c r="O66" s="406">
        <v>336</v>
      </c>
      <c r="P66" s="404">
        <v>-3560</v>
      </c>
      <c r="Q66" s="405">
        <v>-251</v>
      </c>
      <c r="R66" s="406">
        <v>-6956</v>
      </c>
      <c r="S66" s="406">
        <v>-486</v>
      </c>
      <c r="T66" s="404">
        <v>15974</v>
      </c>
      <c r="U66" s="405">
        <v>993</v>
      </c>
      <c r="V66" s="406">
        <v>-5766</v>
      </c>
      <c r="W66" s="405">
        <v>290</v>
      </c>
    </row>
    <row r="67" spans="1:23" s="398" customFormat="1">
      <c r="A67" s="403" t="s">
        <v>220</v>
      </c>
      <c r="B67" s="404">
        <v>0</v>
      </c>
      <c r="C67" s="405">
        <v>0</v>
      </c>
      <c r="D67" s="404">
        <v>-3408</v>
      </c>
      <c r="E67" s="405">
        <v>-15</v>
      </c>
      <c r="F67" s="404">
        <v>-49</v>
      </c>
      <c r="G67" s="405">
        <v>24</v>
      </c>
      <c r="H67" s="404">
        <v>-602</v>
      </c>
      <c r="I67" s="405">
        <v>21</v>
      </c>
      <c r="J67" s="406">
        <v>-1369</v>
      </c>
      <c r="K67" s="406">
        <v>21</v>
      </c>
      <c r="L67" s="404">
        <v>-2399</v>
      </c>
      <c r="M67" s="405">
        <v>-738</v>
      </c>
      <c r="N67" s="406">
        <v>3888</v>
      </c>
      <c r="O67" s="406">
        <v>51</v>
      </c>
      <c r="P67" s="404">
        <v>-3516</v>
      </c>
      <c r="Q67" s="405">
        <v>-302</v>
      </c>
      <c r="R67" s="406">
        <v>-7215</v>
      </c>
      <c r="S67" s="406">
        <v>-599</v>
      </c>
      <c r="T67" s="404">
        <v>20875</v>
      </c>
      <c r="U67" s="405">
        <v>1074</v>
      </c>
      <c r="V67" s="406">
        <v>-6271</v>
      </c>
      <c r="W67" s="405">
        <v>480</v>
      </c>
    </row>
    <row r="68" spans="1:23" s="398" customFormat="1">
      <c r="A68" s="403" t="s">
        <v>221</v>
      </c>
      <c r="B68" s="404">
        <v>0</v>
      </c>
      <c r="C68" s="405">
        <v>0</v>
      </c>
      <c r="D68" s="404">
        <v>-2053</v>
      </c>
      <c r="E68" s="405">
        <v>-6</v>
      </c>
      <c r="F68" s="404">
        <v>50</v>
      </c>
      <c r="G68" s="405">
        <v>38</v>
      </c>
      <c r="H68" s="404">
        <v>371</v>
      </c>
      <c r="I68" s="405">
        <v>27</v>
      </c>
      <c r="J68" s="406">
        <v>-993</v>
      </c>
      <c r="K68" s="406">
        <v>50</v>
      </c>
      <c r="L68" s="404">
        <v>-559</v>
      </c>
      <c r="M68" s="405">
        <v>-497</v>
      </c>
      <c r="N68" s="406">
        <v>862</v>
      </c>
      <c r="O68" s="406">
        <v>-94</v>
      </c>
      <c r="P68" s="404">
        <v>-2379</v>
      </c>
      <c r="Q68" s="405">
        <v>-241</v>
      </c>
      <c r="R68" s="406">
        <v>-4060</v>
      </c>
      <c r="S68" s="406">
        <v>-498</v>
      </c>
      <c r="T68" s="404">
        <v>9223</v>
      </c>
      <c r="U68" s="405">
        <v>479</v>
      </c>
      <c r="V68" s="406">
        <v>-729</v>
      </c>
      <c r="W68" s="405">
        <v>762</v>
      </c>
    </row>
    <row r="69" spans="1:23" s="398" customFormat="1">
      <c r="A69" s="403" t="s">
        <v>222</v>
      </c>
      <c r="B69" s="404">
        <v>0</v>
      </c>
      <c r="C69" s="405">
        <v>0</v>
      </c>
      <c r="D69" s="404">
        <v>-2271</v>
      </c>
      <c r="E69" s="405">
        <v>-11</v>
      </c>
      <c r="F69" s="404">
        <v>71</v>
      </c>
      <c r="G69" s="405">
        <v>30</v>
      </c>
      <c r="H69" s="404">
        <v>-582</v>
      </c>
      <c r="I69" s="405">
        <v>11</v>
      </c>
      <c r="J69" s="406">
        <v>-871</v>
      </c>
      <c r="K69" s="406">
        <v>-28</v>
      </c>
      <c r="L69" s="404">
        <v>121</v>
      </c>
      <c r="M69" s="405">
        <v>-513</v>
      </c>
      <c r="N69" s="406">
        <v>-5218</v>
      </c>
      <c r="O69" s="406">
        <v>-407</v>
      </c>
      <c r="P69" s="404">
        <v>-2098</v>
      </c>
      <c r="Q69" s="405">
        <v>-232</v>
      </c>
      <c r="R69" s="406">
        <v>-3681</v>
      </c>
      <c r="S69" s="406">
        <v>-411</v>
      </c>
      <c r="T69" s="404">
        <v>8389</v>
      </c>
      <c r="U69" s="405">
        <v>383</v>
      </c>
      <c r="V69" s="406">
        <v>6131</v>
      </c>
      <c r="W69" s="405">
        <v>1181</v>
      </c>
    </row>
    <row r="70" spans="1:23" s="398" customFormat="1">
      <c r="A70" s="403" t="s">
        <v>223</v>
      </c>
      <c r="B70" s="404">
        <v>0</v>
      </c>
      <c r="C70" s="405">
        <v>0</v>
      </c>
      <c r="D70" s="404">
        <v>-3750</v>
      </c>
      <c r="E70" s="405">
        <v>-43</v>
      </c>
      <c r="F70" s="404">
        <v>-199</v>
      </c>
      <c r="G70" s="405">
        <v>9</v>
      </c>
      <c r="H70" s="404">
        <v>-2408</v>
      </c>
      <c r="I70" s="405">
        <v>43</v>
      </c>
      <c r="J70" s="406">
        <v>-1916</v>
      </c>
      <c r="K70" s="406">
        <v>12</v>
      </c>
      <c r="L70" s="404">
        <v>-3214</v>
      </c>
      <c r="M70" s="405">
        <v>-515</v>
      </c>
      <c r="N70" s="406">
        <v>-8394</v>
      </c>
      <c r="O70" s="406">
        <v>-651</v>
      </c>
      <c r="P70" s="404">
        <v>-5555</v>
      </c>
      <c r="Q70" s="405">
        <v>-352</v>
      </c>
      <c r="R70" s="406">
        <v>-7691</v>
      </c>
      <c r="S70" s="406">
        <v>-557</v>
      </c>
      <c r="T70" s="404">
        <v>26604</v>
      </c>
      <c r="U70" s="405">
        <v>1112</v>
      </c>
      <c r="V70" s="406">
        <v>7079</v>
      </c>
      <c r="W70" s="405">
        <v>944</v>
      </c>
    </row>
    <row r="71" spans="1:23" s="398" customFormat="1">
      <c r="A71" s="403" t="s">
        <v>224</v>
      </c>
      <c r="B71" s="404">
        <v>0</v>
      </c>
      <c r="C71" s="405">
        <v>0</v>
      </c>
      <c r="D71" s="404">
        <v>-4298</v>
      </c>
      <c r="E71" s="405">
        <v>-15</v>
      </c>
      <c r="F71" s="404">
        <v>-654</v>
      </c>
      <c r="G71" s="405">
        <v>30</v>
      </c>
      <c r="H71" s="404">
        <v>-2637</v>
      </c>
      <c r="I71" s="405">
        <v>74</v>
      </c>
      <c r="J71" s="406">
        <v>-3017</v>
      </c>
      <c r="K71" s="406">
        <v>4</v>
      </c>
      <c r="L71" s="404">
        <v>-6732</v>
      </c>
      <c r="M71" s="405">
        <v>-746</v>
      </c>
      <c r="N71" s="406">
        <v>-13320</v>
      </c>
      <c r="O71" s="406">
        <v>-448</v>
      </c>
      <c r="P71" s="404">
        <v>-6252</v>
      </c>
      <c r="Q71" s="405">
        <v>-339</v>
      </c>
      <c r="R71" s="406">
        <v>-6103</v>
      </c>
      <c r="S71" s="406">
        <v>-420</v>
      </c>
      <c r="T71" s="404">
        <v>36673</v>
      </c>
      <c r="U71" s="405">
        <v>1012</v>
      </c>
      <c r="V71" s="406">
        <v>7150</v>
      </c>
      <c r="W71" s="405">
        <v>875</v>
      </c>
    </row>
    <row r="72" spans="1:23" s="398" customFormat="1">
      <c r="A72" s="403" t="s">
        <v>225</v>
      </c>
      <c r="B72" s="404">
        <v>0</v>
      </c>
      <c r="C72" s="405">
        <v>0</v>
      </c>
      <c r="D72" s="404">
        <v>-4509</v>
      </c>
      <c r="E72" s="405">
        <v>85</v>
      </c>
      <c r="F72" s="404">
        <v>-882</v>
      </c>
      <c r="G72" s="405">
        <v>65</v>
      </c>
      <c r="H72" s="404">
        <v>-4139</v>
      </c>
      <c r="I72" s="405">
        <v>53</v>
      </c>
      <c r="J72" s="406">
        <v>-2979</v>
      </c>
      <c r="K72" s="406">
        <v>79</v>
      </c>
      <c r="L72" s="404">
        <v>-9463</v>
      </c>
      <c r="M72" s="405">
        <v>-486</v>
      </c>
      <c r="N72" s="406">
        <v>-16319</v>
      </c>
      <c r="O72" s="406">
        <v>-72</v>
      </c>
      <c r="P72" s="404">
        <v>-4715</v>
      </c>
      <c r="Q72" s="405">
        <v>-164</v>
      </c>
      <c r="R72" s="406">
        <v>-431</v>
      </c>
      <c r="S72" s="406">
        <v>106</v>
      </c>
      <c r="T72" s="404">
        <v>31804</v>
      </c>
      <c r="U72" s="405">
        <v>-485</v>
      </c>
      <c r="V72" s="406">
        <v>11770</v>
      </c>
      <c r="W72" s="405">
        <v>845</v>
      </c>
    </row>
    <row r="73" spans="1:23" s="398" customFormat="1">
      <c r="A73" s="403" t="s">
        <v>226</v>
      </c>
      <c r="B73" s="404">
        <v>0</v>
      </c>
      <c r="C73" s="405">
        <v>0</v>
      </c>
      <c r="D73" s="404">
        <v>-1411</v>
      </c>
      <c r="E73" s="405">
        <v>-14</v>
      </c>
      <c r="F73" s="404">
        <v>-416</v>
      </c>
      <c r="G73" s="405">
        <v>66</v>
      </c>
      <c r="H73" s="404">
        <v>-2048</v>
      </c>
      <c r="I73" s="405">
        <v>151</v>
      </c>
      <c r="J73" s="406">
        <v>-1319</v>
      </c>
      <c r="K73" s="406">
        <v>67</v>
      </c>
      <c r="L73" s="404">
        <v>-8759</v>
      </c>
      <c r="M73" s="405">
        <v>-382</v>
      </c>
      <c r="N73" s="406">
        <v>-12319</v>
      </c>
      <c r="O73" s="406">
        <v>187</v>
      </c>
      <c r="P73" s="404">
        <v>-3104</v>
      </c>
      <c r="Q73" s="405">
        <v>-138</v>
      </c>
      <c r="R73" s="406">
        <v>2350</v>
      </c>
      <c r="S73" s="406">
        <v>-79</v>
      </c>
      <c r="T73" s="404">
        <v>15345</v>
      </c>
      <c r="U73" s="405">
        <v>-755</v>
      </c>
      <c r="V73" s="406">
        <v>11969</v>
      </c>
      <c r="W73" s="405">
        <v>898</v>
      </c>
    </row>
    <row r="74" spans="1:23" s="398" customFormat="1">
      <c r="A74" s="403" t="s">
        <v>227</v>
      </c>
      <c r="B74" s="404">
        <v>0</v>
      </c>
      <c r="C74" s="405">
        <v>0</v>
      </c>
      <c r="D74" s="404">
        <v>727</v>
      </c>
      <c r="E74" s="405">
        <v>33</v>
      </c>
      <c r="F74" s="404">
        <v>-559</v>
      </c>
      <c r="G74" s="405">
        <v>-1</v>
      </c>
      <c r="H74" s="404">
        <v>-1225</v>
      </c>
      <c r="I74" s="405">
        <v>129</v>
      </c>
      <c r="J74" s="406">
        <v>-752</v>
      </c>
      <c r="K74" s="406">
        <v>101</v>
      </c>
      <c r="L74" s="404">
        <v>-5521</v>
      </c>
      <c r="M74" s="405">
        <v>-405</v>
      </c>
      <c r="N74" s="406">
        <v>-13478</v>
      </c>
      <c r="O74" s="406">
        <v>203</v>
      </c>
      <c r="P74" s="404">
        <v>-2557</v>
      </c>
      <c r="Q74" s="405">
        <v>-244</v>
      </c>
      <c r="R74" s="406">
        <v>2036</v>
      </c>
      <c r="S74" s="406">
        <v>-351</v>
      </c>
      <c r="T74" s="404">
        <v>13548</v>
      </c>
      <c r="U74" s="405">
        <v>-222</v>
      </c>
      <c r="V74" s="406">
        <v>8051</v>
      </c>
      <c r="W74" s="405">
        <v>772</v>
      </c>
    </row>
    <row r="75" spans="1:23" s="398" customFormat="1">
      <c r="A75" s="403" t="s">
        <v>228</v>
      </c>
      <c r="B75" s="404">
        <v>0</v>
      </c>
      <c r="C75" s="405">
        <v>0</v>
      </c>
      <c r="D75" s="404">
        <v>821</v>
      </c>
      <c r="E75" s="405">
        <v>55</v>
      </c>
      <c r="F75" s="404">
        <v>-85</v>
      </c>
      <c r="G75" s="405">
        <v>102</v>
      </c>
      <c r="H75" s="404">
        <v>298</v>
      </c>
      <c r="I75" s="405">
        <v>59</v>
      </c>
      <c r="J75" s="406">
        <v>81</v>
      </c>
      <c r="K75" s="406">
        <v>104</v>
      </c>
      <c r="L75" s="404">
        <v>-1743</v>
      </c>
      <c r="M75" s="405">
        <v>-499</v>
      </c>
      <c r="N75" s="406">
        <v>-4735</v>
      </c>
      <c r="O75" s="406">
        <v>223</v>
      </c>
      <c r="P75" s="404">
        <v>-1900</v>
      </c>
      <c r="Q75" s="405">
        <v>-195</v>
      </c>
      <c r="R75" s="406">
        <v>1469</v>
      </c>
      <c r="S75" s="406">
        <v>-342</v>
      </c>
      <c r="T75" s="404">
        <v>-936</v>
      </c>
      <c r="U75" s="405">
        <v>-423</v>
      </c>
      <c r="V75" s="406">
        <v>6601</v>
      </c>
      <c r="W75" s="405">
        <v>963</v>
      </c>
    </row>
    <row r="76" spans="1:23" s="398" customFormat="1">
      <c r="A76" s="403" t="s">
        <v>229</v>
      </c>
      <c r="B76" s="404">
        <v>0</v>
      </c>
      <c r="C76" s="405">
        <v>0</v>
      </c>
      <c r="D76" s="404">
        <v>-510</v>
      </c>
      <c r="E76" s="405">
        <v>13</v>
      </c>
      <c r="F76" s="404">
        <v>-320</v>
      </c>
      <c r="G76" s="405">
        <v>80</v>
      </c>
      <c r="H76" s="404">
        <v>-239</v>
      </c>
      <c r="I76" s="405">
        <v>94</v>
      </c>
      <c r="J76" s="406">
        <v>-484</v>
      </c>
      <c r="K76" s="406">
        <v>27</v>
      </c>
      <c r="L76" s="404">
        <v>-3126</v>
      </c>
      <c r="M76" s="405">
        <v>-504</v>
      </c>
      <c r="N76" s="406">
        <v>-3897</v>
      </c>
      <c r="O76" s="406">
        <v>221</v>
      </c>
      <c r="P76" s="404">
        <v>-2748</v>
      </c>
      <c r="Q76" s="405">
        <v>-268</v>
      </c>
      <c r="R76" s="406">
        <v>541</v>
      </c>
      <c r="S76" s="406">
        <v>-496</v>
      </c>
      <c r="T76" s="404">
        <v>8292</v>
      </c>
      <c r="U76" s="405">
        <v>82</v>
      </c>
      <c r="V76" s="406">
        <v>2209</v>
      </c>
      <c r="W76" s="405">
        <v>776</v>
      </c>
    </row>
    <row r="77" spans="1:23" s="398" customFormat="1">
      <c r="A77" s="403" t="s">
        <v>230</v>
      </c>
      <c r="B77" s="404">
        <v>0</v>
      </c>
      <c r="C77" s="405">
        <v>0</v>
      </c>
      <c r="D77" s="406">
        <v>-189</v>
      </c>
      <c r="E77" s="405">
        <v>53</v>
      </c>
      <c r="F77" s="404">
        <v>-693</v>
      </c>
      <c r="G77" s="405">
        <v>31</v>
      </c>
      <c r="H77" s="404">
        <v>-2458</v>
      </c>
      <c r="I77" s="405">
        <v>150</v>
      </c>
      <c r="J77" s="406">
        <v>-2016</v>
      </c>
      <c r="K77" s="405">
        <v>66</v>
      </c>
      <c r="L77" s="406">
        <v>-4561</v>
      </c>
      <c r="M77" s="405">
        <v>-566</v>
      </c>
      <c r="N77" s="406">
        <v>-8978</v>
      </c>
      <c r="O77" s="406">
        <v>29</v>
      </c>
      <c r="P77" s="404">
        <v>-3210</v>
      </c>
      <c r="Q77" s="405">
        <v>-247</v>
      </c>
      <c r="R77" s="406">
        <v>1831</v>
      </c>
      <c r="S77" s="406">
        <v>-453</v>
      </c>
      <c r="T77" s="404">
        <v>23361</v>
      </c>
      <c r="U77" s="405">
        <v>206</v>
      </c>
      <c r="V77" s="406">
        <v>-2959</v>
      </c>
      <c r="W77" s="405">
        <v>782</v>
      </c>
    </row>
    <row r="78" spans="1:23" s="398" customFormat="1">
      <c r="A78" s="410" t="s">
        <v>231</v>
      </c>
      <c r="B78" s="406">
        <v>0</v>
      </c>
      <c r="C78" s="405">
        <v>0</v>
      </c>
      <c r="D78" s="406">
        <v>-38</v>
      </c>
      <c r="E78" s="405">
        <v>-53</v>
      </c>
      <c r="F78" s="406">
        <v>-1000</v>
      </c>
      <c r="G78" s="405">
        <v>49</v>
      </c>
      <c r="H78" s="406">
        <v>-2977</v>
      </c>
      <c r="I78" s="405">
        <v>104</v>
      </c>
      <c r="J78" s="406">
        <v>-3224</v>
      </c>
      <c r="K78" s="405">
        <v>122</v>
      </c>
      <c r="L78" s="406">
        <v>-7290</v>
      </c>
      <c r="M78" s="405">
        <v>-712</v>
      </c>
      <c r="N78" s="406">
        <v>-12437</v>
      </c>
      <c r="O78" s="405">
        <v>96</v>
      </c>
      <c r="P78" s="406">
        <v>-3808</v>
      </c>
      <c r="Q78" s="405">
        <v>-250</v>
      </c>
      <c r="R78" s="406">
        <v>747</v>
      </c>
      <c r="S78" s="405">
        <v>-582</v>
      </c>
      <c r="T78" s="406">
        <v>33003</v>
      </c>
      <c r="U78" s="405">
        <v>234</v>
      </c>
      <c r="V78" s="406">
        <v>-2637</v>
      </c>
      <c r="W78" s="405">
        <v>1025</v>
      </c>
    </row>
    <row r="79" spans="1:23" s="398" customFormat="1">
      <c r="A79" s="402" t="s">
        <v>379</v>
      </c>
      <c r="B79" s="409">
        <v>0</v>
      </c>
      <c r="C79" s="408">
        <v>0</v>
      </c>
      <c r="D79" s="409">
        <v>-2336</v>
      </c>
      <c r="E79" s="408">
        <v>174</v>
      </c>
      <c r="F79" s="409">
        <v>-1055</v>
      </c>
      <c r="G79" s="408">
        <v>40</v>
      </c>
      <c r="H79" s="409">
        <v>-1889</v>
      </c>
      <c r="I79" s="408">
        <v>189</v>
      </c>
      <c r="J79" s="409">
        <v>-4017</v>
      </c>
      <c r="K79" s="408">
        <v>151</v>
      </c>
      <c r="L79" s="409">
        <v>-9343</v>
      </c>
      <c r="M79" s="408">
        <v>-873</v>
      </c>
      <c r="N79" s="409">
        <v>-13003</v>
      </c>
      <c r="O79" s="408">
        <v>324</v>
      </c>
      <c r="P79" s="409">
        <v>-3738</v>
      </c>
      <c r="Q79" s="408">
        <v>-233</v>
      </c>
      <c r="R79" s="409">
        <v>1401</v>
      </c>
      <c r="S79" s="408">
        <v>-678</v>
      </c>
      <c r="T79" s="409">
        <v>33941</v>
      </c>
      <c r="U79" s="408">
        <v>-142</v>
      </c>
      <c r="V79" s="409">
        <v>372</v>
      </c>
      <c r="W79" s="408">
        <v>1482</v>
      </c>
    </row>
    <row r="80" spans="1:23" s="398" customFormat="1">
      <c r="A80" s="410"/>
      <c r="B80" s="406"/>
      <c r="C80" s="406"/>
      <c r="D80" s="406"/>
      <c r="E80" s="406"/>
      <c r="F80" s="406"/>
      <c r="G80" s="406"/>
      <c r="H80" s="406"/>
      <c r="I80" s="406"/>
      <c r="J80" s="406"/>
      <c r="K80" s="406"/>
      <c r="L80" s="406"/>
      <c r="M80" s="406"/>
      <c r="N80" s="406"/>
      <c r="O80" s="406"/>
      <c r="P80" s="406"/>
      <c r="Q80" s="406"/>
      <c r="R80" s="406"/>
      <c r="S80" s="406"/>
      <c r="T80" s="406"/>
      <c r="U80" s="406"/>
      <c r="V80" s="406"/>
      <c r="W80" s="406"/>
    </row>
    <row r="81" spans="1:23" s="398" customFormat="1">
      <c r="A81" s="816" t="s">
        <v>236</v>
      </c>
      <c r="B81" s="817"/>
      <c r="C81" s="817"/>
      <c r="D81" s="817"/>
      <c r="E81" s="817"/>
      <c r="F81" s="817"/>
      <c r="G81" s="817"/>
      <c r="H81" s="817"/>
      <c r="I81" s="817"/>
      <c r="J81" s="817"/>
      <c r="K81" s="818"/>
      <c r="L81" s="397"/>
      <c r="M81" s="397"/>
      <c r="N81" s="397"/>
      <c r="O81" s="397"/>
      <c r="P81" s="397"/>
      <c r="Q81" s="397"/>
      <c r="R81" s="397"/>
      <c r="S81" s="397"/>
      <c r="T81" s="397"/>
      <c r="U81" s="397"/>
      <c r="V81" s="397"/>
      <c r="W81" s="397"/>
    </row>
    <row r="82" spans="1:23" s="398" customFormat="1">
      <c r="A82" s="411"/>
      <c r="B82" s="412" t="s">
        <v>0</v>
      </c>
      <c r="C82" s="412" t="s">
        <v>1</v>
      </c>
      <c r="D82" s="412" t="s">
        <v>2</v>
      </c>
      <c r="E82" s="412" t="s">
        <v>3</v>
      </c>
      <c r="F82" s="412" t="s">
        <v>4</v>
      </c>
      <c r="G82" s="412" t="s">
        <v>5</v>
      </c>
      <c r="H82" s="412" t="s">
        <v>6</v>
      </c>
      <c r="I82" s="412" t="s">
        <v>7</v>
      </c>
      <c r="J82" s="412" t="s">
        <v>8</v>
      </c>
      <c r="K82" s="413" t="s">
        <v>9</v>
      </c>
      <c r="L82" s="397"/>
      <c r="M82" s="397"/>
      <c r="N82" s="397"/>
      <c r="O82" s="397"/>
      <c r="P82" s="397"/>
      <c r="Q82" s="397"/>
      <c r="R82" s="397"/>
      <c r="S82" s="397"/>
      <c r="T82" s="397"/>
      <c r="U82" s="397"/>
      <c r="V82" s="397"/>
      <c r="W82" s="397"/>
    </row>
    <row r="83" spans="1:23" s="398" customFormat="1">
      <c r="A83" s="414" t="s">
        <v>206</v>
      </c>
      <c r="B83" s="415">
        <f t="shared" ref="B83:B107" si="11">SUM(D53,E53)</f>
        <v>-3685</v>
      </c>
      <c r="C83" s="415">
        <f t="shared" ref="C83:C107" si="12">SUM(F53,G53)</f>
        <v>-7</v>
      </c>
      <c r="D83" s="415">
        <f t="shared" ref="D83:D107" si="13">SUM(H53,I53)</f>
        <v>-1843</v>
      </c>
      <c r="E83" s="415">
        <f t="shared" ref="E83:E107" si="14">SUM(J53,K53)</f>
        <v>-1832</v>
      </c>
      <c r="F83" s="415">
        <f t="shared" ref="F83:F107" si="15">SUM(L53,M53)</f>
        <v>-6793</v>
      </c>
      <c r="G83" s="415">
        <f t="shared" ref="G83:G107" si="16">SUM(N53,O53)</f>
        <v>27150</v>
      </c>
      <c r="H83" s="415">
        <f t="shared" ref="H83:H107" si="17">SUM(P53,Q53)</f>
        <v>-4586</v>
      </c>
      <c r="I83" s="415">
        <f t="shared" ref="I83:I107" si="18">SUM(R53,S53)</f>
        <v>-8954</v>
      </c>
      <c r="J83" s="415">
        <f t="shared" ref="J83:J107" si="19">SUM(T53,U53)</f>
        <v>-15876</v>
      </c>
      <c r="K83" s="416">
        <f t="shared" ref="K83:K107" si="20">SUM(V53,W53)</f>
        <v>16644</v>
      </c>
      <c r="L83" s="397"/>
      <c r="M83" s="397"/>
      <c r="N83" s="397"/>
      <c r="O83" s="397"/>
      <c r="P83" s="397"/>
      <c r="Q83" s="397"/>
      <c r="R83" s="397"/>
      <c r="S83" s="397"/>
      <c r="T83" s="397"/>
      <c r="U83" s="397"/>
      <c r="V83" s="397"/>
      <c r="W83" s="397"/>
    </row>
    <row r="84" spans="1:23" s="398" customFormat="1">
      <c r="A84" s="403" t="s">
        <v>207</v>
      </c>
      <c r="B84" s="406">
        <f t="shared" si="11"/>
        <v>-2352</v>
      </c>
      <c r="C84" s="406">
        <f t="shared" si="12"/>
        <v>10</v>
      </c>
      <c r="D84" s="406">
        <f t="shared" si="13"/>
        <v>204</v>
      </c>
      <c r="E84" s="406">
        <f t="shared" si="14"/>
        <v>-1026</v>
      </c>
      <c r="F84" s="406">
        <f t="shared" si="15"/>
        <v>-6999</v>
      </c>
      <c r="G84" s="406">
        <f t="shared" si="16"/>
        <v>8437</v>
      </c>
      <c r="H84" s="406">
        <f t="shared" si="17"/>
        <v>-7515</v>
      </c>
      <c r="I84" s="406">
        <f t="shared" si="18"/>
        <v>-13292</v>
      </c>
      <c r="J84" s="406">
        <f t="shared" si="19"/>
        <v>361</v>
      </c>
      <c r="K84" s="405">
        <f t="shared" si="20"/>
        <v>22595</v>
      </c>
      <c r="L84" s="397"/>
      <c r="M84" s="397"/>
      <c r="N84" s="397"/>
      <c r="O84" s="397"/>
      <c r="P84" s="397"/>
      <c r="Q84" s="397"/>
      <c r="R84" s="397"/>
      <c r="S84" s="397"/>
      <c r="T84" s="397"/>
      <c r="U84" s="397"/>
      <c r="V84" s="397"/>
      <c r="W84" s="397"/>
    </row>
    <row r="85" spans="1:23" s="398" customFormat="1">
      <c r="A85" s="403" t="s">
        <v>208</v>
      </c>
      <c r="B85" s="406">
        <f t="shared" si="11"/>
        <v>-3247</v>
      </c>
      <c r="C85" s="406">
        <f t="shared" si="12"/>
        <v>-365</v>
      </c>
      <c r="D85" s="406">
        <f t="shared" si="13"/>
        <v>143</v>
      </c>
      <c r="E85" s="406">
        <f t="shared" si="14"/>
        <v>-524</v>
      </c>
      <c r="F85" s="406">
        <f t="shared" si="15"/>
        <v>-7874</v>
      </c>
      <c r="G85" s="406">
        <f t="shared" si="16"/>
        <v>-3732</v>
      </c>
      <c r="H85" s="406">
        <f t="shared" si="17"/>
        <v>-8525</v>
      </c>
      <c r="I85" s="406">
        <f t="shared" si="18"/>
        <v>-15315</v>
      </c>
      <c r="J85" s="406">
        <f t="shared" si="19"/>
        <v>6111</v>
      </c>
      <c r="K85" s="405">
        <f t="shared" si="20"/>
        <v>33262</v>
      </c>
      <c r="L85" s="397"/>
      <c r="M85" s="397"/>
      <c r="N85" s="397"/>
      <c r="O85" s="397"/>
      <c r="P85" s="397"/>
      <c r="Q85" s="397"/>
      <c r="R85" s="397"/>
      <c r="S85" s="397"/>
      <c r="T85" s="397"/>
      <c r="U85" s="397"/>
      <c r="V85" s="397"/>
      <c r="W85" s="397"/>
    </row>
    <row r="86" spans="1:23" s="398" customFormat="1">
      <c r="A86" s="403" t="s">
        <v>209</v>
      </c>
      <c r="B86" s="406">
        <f t="shared" si="11"/>
        <v>-1521</v>
      </c>
      <c r="C86" s="406">
        <f t="shared" si="12"/>
        <v>-316</v>
      </c>
      <c r="D86" s="406">
        <f t="shared" si="13"/>
        <v>-365</v>
      </c>
      <c r="E86" s="406">
        <f t="shared" si="14"/>
        <v>441</v>
      </c>
      <c r="F86" s="406">
        <f t="shared" si="15"/>
        <v>-9764</v>
      </c>
      <c r="G86" s="406">
        <f t="shared" si="16"/>
        <v>-8855</v>
      </c>
      <c r="H86" s="406">
        <f t="shared" si="17"/>
        <v>-6126</v>
      </c>
      <c r="I86" s="406">
        <f t="shared" si="18"/>
        <v>-9947</v>
      </c>
      <c r="J86" s="406">
        <f t="shared" si="19"/>
        <v>8470</v>
      </c>
      <c r="K86" s="405">
        <f t="shared" si="20"/>
        <v>27636</v>
      </c>
      <c r="L86" s="397"/>
      <c r="M86" s="397"/>
      <c r="N86" s="397"/>
      <c r="O86" s="397"/>
      <c r="P86" s="397"/>
      <c r="Q86" s="397"/>
      <c r="R86" s="397"/>
      <c r="S86" s="397"/>
      <c r="T86" s="397"/>
      <c r="U86" s="397"/>
      <c r="V86" s="397"/>
      <c r="W86" s="397"/>
    </row>
    <row r="87" spans="1:23" s="398" customFormat="1">
      <c r="A87" s="403" t="s">
        <v>210</v>
      </c>
      <c r="B87" s="406">
        <f t="shared" si="11"/>
        <v>-1622</v>
      </c>
      <c r="C87" s="406">
        <f t="shared" si="12"/>
        <v>-210</v>
      </c>
      <c r="D87" s="406">
        <f t="shared" si="13"/>
        <v>88</v>
      </c>
      <c r="E87" s="406">
        <f t="shared" si="14"/>
        <v>-280</v>
      </c>
      <c r="F87" s="406">
        <f t="shared" si="15"/>
        <v>-9974</v>
      </c>
      <c r="G87" s="406">
        <f t="shared" si="16"/>
        <v>-8641</v>
      </c>
      <c r="H87" s="406">
        <f t="shared" si="17"/>
        <v>-5965</v>
      </c>
      <c r="I87" s="406">
        <f t="shared" si="18"/>
        <v>-6680</v>
      </c>
      <c r="J87" s="406">
        <f t="shared" si="19"/>
        <v>2754</v>
      </c>
      <c r="K87" s="405">
        <f t="shared" si="20"/>
        <v>30068</v>
      </c>
      <c r="L87" s="397"/>
      <c r="M87" s="397"/>
      <c r="N87" s="397"/>
      <c r="O87" s="397"/>
      <c r="P87" s="397"/>
      <c r="Q87" s="397"/>
      <c r="R87" s="397"/>
      <c r="S87" s="397"/>
      <c r="T87" s="397"/>
      <c r="U87" s="397"/>
      <c r="V87" s="397"/>
      <c r="W87" s="397"/>
    </row>
    <row r="88" spans="1:23" s="398" customFormat="1">
      <c r="A88" s="403" t="s">
        <v>211</v>
      </c>
      <c r="B88" s="406">
        <f t="shared" si="11"/>
        <v>-2722</v>
      </c>
      <c r="C88" s="406">
        <f t="shared" si="12"/>
        <v>410</v>
      </c>
      <c r="D88" s="406">
        <f t="shared" si="13"/>
        <v>117</v>
      </c>
      <c r="E88" s="406">
        <f t="shared" si="14"/>
        <v>-1203</v>
      </c>
      <c r="F88" s="406">
        <f t="shared" si="15"/>
        <v>-6639</v>
      </c>
      <c r="G88" s="406">
        <f t="shared" si="16"/>
        <v>-11898</v>
      </c>
      <c r="H88" s="406">
        <f t="shared" si="17"/>
        <v>-4340</v>
      </c>
      <c r="I88" s="406">
        <f t="shared" si="18"/>
        <v>-5610</v>
      </c>
      <c r="J88" s="406">
        <f t="shared" si="19"/>
        <v>122</v>
      </c>
      <c r="K88" s="405">
        <f t="shared" si="20"/>
        <v>31909</v>
      </c>
      <c r="L88" s="397"/>
      <c r="M88" s="397"/>
      <c r="N88" s="397"/>
      <c r="O88" s="397"/>
      <c r="P88" s="397"/>
      <c r="Q88" s="397"/>
      <c r="R88" s="397"/>
      <c r="S88" s="397"/>
      <c r="T88" s="397"/>
      <c r="U88" s="397"/>
      <c r="V88" s="397"/>
      <c r="W88" s="397"/>
    </row>
    <row r="89" spans="1:23" s="398" customFormat="1">
      <c r="A89" s="403" t="s">
        <v>212</v>
      </c>
      <c r="B89" s="406">
        <f t="shared" si="11"/>
        <v>-4294</v>
      </c>
      <c r="C89" s="406">
        <f t="shared" si="12"/>
        <v>349</v>
      </c>
      <c r="D89" s="406">
        <f t="shared" si="13"/>
        <v>-1470</v>
      </c>
      <c r="E89" s="406">
        <f t="shared" si="14"/>
        <v>-852</v>
      </c>
      <c r="F89" s="406">
        <f t="shared" si="15"/>
        <v>-6228</v>
      </c>
      <c r="G89" s="406">
        <f t="shared" si="16"/>
        <v>-8924</v>
      </c>
      <c r="H89" s="406">
        <f t="shared" si="17"/>
        <v>-3859</v>
      </c>
      <c r="I89" s="406">
        <f t="shared" si="18"/>
        <v>-5250</v>
      </c>
      <c r="J89" s="406">
        <f t="shared" si="19"/>
        <v>485</v>
      </c>
      <c r="K89" s="405">
        <f t="shared" si="20"/>
        <v>30663</v>
      </c>
      <c r="L89" s="397"/>
      <c r="M89" s="397"/>
      <c r="N89" s="397"/>
      <c r="O89" s="397"/>
      <c r="P89" s="397"/>
      <c r="Q89" s="397"/>
      <c r="R89" s="397"/>
      <c r="S89" s="397"/>
      <c r="T89" s="397"/>
      <c r="U89" s="397"/>
      <c r="V89" s="397"/>
      <c r="W89" s="397"/>
    </row>
    <row r="90" spans="1:23" s="398" customFormat="1">
      <c r="A90" s="403" t="s">
        <v>213</v>
      </c>
      <c r="B90" s="406">
        <f t="shared" si="11"/>
        <v>-6129</v>
      </c>
      <c r="C90" s="406">
        <f t="shared" si="12"/>
        <v>124</v>
      </c>
      <c r="D90" s="406">
        <f t="shared" si="13"/>
        <v>-2331</v>
      </c>
      <c r="E90" s="406">
        <f t="shared" si="14"/>
        <v>-928</v>
      </c>
      <c r="F90" s="406">
        <f t="shared" si="15"/>
        <v>-6771</v>
      </c>
      <c r="G90" s="406">
        <f t="shared" si="16"/>
        <v>-3025</v>
      </c>
      <c r="H90" s="406">
        <f t="shared" si="17"/>
        <v>-2773</v>
      </c>
      <c r="I90" s="406">
        <f t="shared" si="18"/>
        <v>-3655</v>
      </c>
      <c r="J90" s="406">
        <f t="shared" si="19"/>
        <v>734</v>
      </c>
      <c r="K90" s="405">
        <f t="shared" si="20"/>
        <v>24433</v>
      </c>
      <c r="L90" s="397"/>
      <c r="M90" s="397"/>
      <c r="N90" s="397"/>
      <c r="O90" s="397"/>
      <c r="P90" s="397"/>
      <c r="Q90" s="397"/>
      <c r="R90" s="397"/>
      <c r="S90" s="397"/>
      <c r="T90" s="397"/>
      <c r="U90" s="397"/>
      <c r="V90" s="397"/>
      <c r="W90" s="397"/>
    </row>
    <row r="91" spans="1:23" s="398" customFormat="1">
      <c r="A91" s="403" t="s">
        <v>214</v>
      </c>
      <c r="B91" s="406">
        <f t="shared" si="11"/>
        <v>-6376</v>
      </c>
      <c r="C91" s="406">
        <f t="shared" si="12"/>
        <v>470</v>
      </c>
      <c r="D91" s="406">
        <f t="shared" si="13"/>
        <v>-1051</v>
      </c>
      <c r="E91" s="406">
        <f t="shared" si="14"/>
        <v>-566</v>
      </c>
      <c r="F91" s="406">
        <f t="shared" si="15"/>
        <v>-9861</v>
      </c>
      <c r="G91" s="406">
        <f t="shared" si="16"/>
        <v>-2148</v>
      </c>
      <c r="H91" s="406">
        <f t="shared" si="17"/>
        <v>-3245</v>
      </c>
      <c r="I91" s="406">
        <f t="shared" si="18"/>
        <v>-2746</v>
      </c>
      <c r="J91" s="406">
        <f t="shared" si="19"/>
        <v>6968</v>
      </c>
      <c r="K91" s="405">
        <f t="shared" si="20"/>
        <v>18197</v>
      </c>
      <c r="L91" s="397"/>
      <c r="M91" s="397"/>
      <c r="N91" s="397"/>
      <c r="O91" s="397"/>
      <c r="P91" s="397"/>
      <c r="Q91" s="397"/>
      <c r="R91" s="397"/>
      <c r="S91" s="397"/>
      <c r="T91" s="397"/>
      <c r="U91" s="397"/>
      <c r="V91" s="397"/>
      <c r="W91" s="397"/>
    </row>
    <row r="92" spans="1:23" s="398" customFormat="1">
      <c r="A92" s="403" t="s">
        <v>215</v>
      </c>
      <c r="B92" s="406">
        <f t="shared" si="11"/>
        <v>-6690</v>
      </c>
      <c r="C92" s="406">
        <f t="shared" si="12"/>
        <v>140</v>
      </c>
      <c r="D92" s="406">
        <f t="shared" si="13"/>
        <v>-1160</v>
      </c>
      <c r="E92" s="406">
        <f t="shared" si="14"/>
        <v>-1279</v>
      </c>
      <c r="F92" s="406">
        <f t="shared" si="15"/>
        <v>-13585</v>
      </c>
      <c r="G92" s="406">
        <f t="shared" si="16"/>
        <v>1143</v>
      </c>
      <c r="H92" s="406">
        <f t="shared" si="17"/>
        <v>-4905</v>
      </c>
      <c r="I92" s="406">
        <f t="shared" si="18"/>
        <v>-3238</v>
      </c>
      <c r="J92" s="406">
        <f t="shared" si="19"/>
        <v>21368</v>
      </c>
      <c r="K92" s="405">
        <f t="shared" si="20"/>
        <v>8954</v>
      </c>
      <c r="L92" s="397"/>
      <c r="M92" s="397"/>
      <c r="N92" s="397"/>
      <c r="O92" s="397"/>
      <c r="P92" s="397"/>
      <c r="Q92" s="397"/>
      <c r="R92" s="397"/>
      <c r="S92" s="397"/>
      <c r="T92" s="397"/>
      <c r="U92" s="397"/>
      <c r="V92" s="397"/>
      <c r="W92" s="397"/>
    </row>
    <row r="93" spans="1:23" s="398" customFormat="1">
      <c r="A93" s="403" t="s">
        <v>216</v>
      </c>
      <c r="B93" s="406">
        <f t="shared" si="11"/>
        <v>-8023</v>
      </c>
      <c r="C93" s="406">
        <f t="shared" si="12"/>
        <v>-348</v>
      </c>
      <c r="D93" s="406">
        <f t="shared" si="13"/>
        <v>-1880</v>
      </c>
      <c r="E93" s="406">
        <f t="shared" si="14"/>
        <v>-2859</v>
      </c>
      <c r="F93" s="406">
        <f t="shared" si="15"/>
        <v>-13435</v>
      </c>
      <c r="G93" s="406">
        <f t="shared" si="16"/>
        <v>7115</v>
      </c>
      <c r="H93" s="406">
        <f t="shared" si="17"/>
        <v>-4495</v>
      </c>
      <c r="I93" s="406">
        <f t="shared" si="18"/>
        <v>-2845</v>
      </c>
      <c r="J93" s="406">
        <f t="shared" si="19"/>
        <v>34576</v>
      </c>
      <c r="K93" s="405">
        <f t="shared" si="20"/>
        <v>-6039</v>
      </c>
      <c r="L93" s="397"/>
      <c r="M93" s="397"/>
      <c r="N93" s="397"/>
      <c r="O93" s="397"/>
      <c r="P93" s="397"/>
      <c r="Q93" s="397"/>
      <c r="R93" s="397"/>
      <c r="S93" s="397"/>
      <c r="T93" s="397"/>
      <c r="U93" s="397"/>
      <c r="V93" s="397"/>
      <c r="W93" s="397"/>
    </row>
    <row r="94" spans="1:23" s="398" customFormat="1">
      <c r="A94" s="403" t="s">
        <v>217</v>
      </c>
      <c r="B94" s="406">
        <f t="shared" si="11"/>
        <v>-5199</v>
      </c>
      <c r="C94" s="406">
        <f t="shared" si="12"/>
        <v>98</v>
      </c>
      <c r="D94" s="406">
        <f t="shared" si="13"/>
        <v>30</v>
      </c>
      <c r="E94" s="406">
        <f t="shared" si="14"/>
        <v>-1437</v>
      </c>
      <c r="F94" s="406">
        <f t="shared" si="15"/>
        <v>-10222</v>
      </c>
      <c r="G94" s="406">
        <f t="shared" si="16"/>
        <v>13204</v>
      </c>
      <c r="H94" s="406">
        <f t="shared" si="17"/>
        <v>-2088</v>
      </c>
      <c r="I94" s="406">
        <f t="shared" si="18"/>
        <v>-4031</v>
      </c>
      <c r="J94" s="406">
        <f t="shared" si="19"/>
        <v>21402</v>
      </c>
      <c r="K94" s="405">
        <f t="shared" si="20"/>
        <v>-10716</v>
      </c>
      <c r="L94" s="397"/>
      <c r="M94" s="397"/>
      <c r="N94" s="397"/>
      <c r="O94" s="397"/>
      <c r="P94" s="397"/>
      <c r="Q94" s="397"/>
      <c r="R94" s="397"/>
      <c r="S94" s="397"/>
      <c r="T94" s="397"/>
      <c r="U94" s="397"/>
      <c r="V94" s="397"/>
      <c r="W94" s="397"/>
    </row>
    <row r="95" spans="1:23" s="398" customFormat="1">
      <c r="A95" s="403" t="s">
        <v>218</v>
      </c>
      <c r="B95" s="406">
        <f t="shared" si="11"/>
        <v>-3982</v>
      </c>
      <c r="C95" s="406">
        <f t="shared" si="12"/>
        <v>112</v>
      </c>
      <c r="D95" s="406">
        <f t="shared" si="13"/>
        <v>-181</v>
      </c>
      <c r="E95" s="406">
        <f t="shared" si="14"/>
        <v>-1318</v>
      </c>
      <c r="F95" s="406">
        <f t="shared" si="15"/>
        <v>-9482</v>
      </c>
      <c r="G95" s="406">
        <f t="shared" si="16"/>
        <v>17929</v>
      </c>
      <c r="H95" s="406">
        <f t="shared" si="17"/>
        <v>-3136</v>
      </c>
      <c r="I95" s="406">
        <f t="shared" si="18"/>
        <v>-7085</v>
      </c>
      <c r="J95" s="406">
        <f t="shared" si="19"/>
        <v>18878</v>
      </c>
      <c r="K95" s="405">
        <f t="shared" si="20"/>
        <v>-10844</v>
      </c>
      <c r="L95" s="397"/>
      <c r="M95" s="397"/>
      <c r="N95" s="397"/>
      <c r="O95" s="397"/>
      <c r="P95" s="397"/>
      <c r="Q95" s="397"/>
      <c r="R95" s="397"/>
      <c r="S95" s="397"/>
      <c r="T95" s="397"/>
      <c r="U95" s="397"/>
      <c r="V95" s="397"/>
      <c r="W95" s="397"/>
    </row>
    <row r="96" spans="1:23" s="398" customFormat="1">
      <c r="A96" s="403" t="s">
        <v>219</v>
      </c>
      <c r="B96" s="406">
        <f t="shared" si="11"/>
        <v>-4152</v>
      </c>
      <c r="C96" s="406">
        <f t="shared" si="12"/>
        <v>100</v>
      </c>
      <c r="D96" s="406">
        <f t="shared" si="13"/>
        <v>-1748</v>
      </c>
      <c r="E96" s="406">
        <f t="shared" si="14"/>
        <v>-1664</v>
      </c>
      <c r="F96" s="406">
        <f t="shared" si="15"/>
        <v>-7291</v>
      </c>
      <c r="G96" s="406">
        <f t="shared" si="16"/>
        <v>14932</v>
      </c>
      <c r="H96" s="406">
        <f t="shared" si="17"/>
        <v>-3811</v>
      </c>
      <c r="I96" s="406">
        <f t="shared" si="18"/>
        <v>-7442</v>
      </c>
      <c r="J96" s="406">
        <f t="shared" si="19"/>
        <v>16967</v>
      </c>
      <c r="K96" s="405">
        <f t="shared" si="20"/>
        <v>-5476</v>
      </c>
      <c r="L96" s="397"/>
      <c r="M96" s="397"/>
      <c r="N96" s="397"/>
      <c r="O96" s="397"/>
      <c r="P96" s="397"/>
      <c r="Q96" s="397"/>
      <c r="R96" s="397"/>
      <c r="S96" s="397"/>
      <c r="T96" s="397"/>
      <c r="U96" s="397"/>
      <c r="V96" s="397"/>
      <c r="W96" s="397"/>
    </row>
    <row r="97" spans="1:23" s="398" customFormat="1">
      <c r="A97" s="403" t="s">
        <v>220</v>
      </c>
      <c r="B97" s="406">
        <f t="shared" si="11"/>
        <v>-3423</v>
      </c>
      <c r="C97" s="406">
        <f t="shared" si="12"/>
        <v>-25</v>
      </c>
      <c r="D97" s="406">
        <f t="shared" si="13"/>
        <v>-581</v>
      </c>
      <c r="E97" s="406">
        <f t="shared" si="14"/>
        <v>-1348</v>
      </c>
      <c r="F97" s="406">
        <f t="shared" si="15"/>
        <v>-3137</v>
      </c>
      <c r="G97" s="406">
        <f t="shared" si="16"/>
        <v>3939</v>
      </c>
      <c r="H97" s="406">
        <f t="shared" si="17"/>
        <v>-3818</v>
      </c>
      <c r="I97" s="406">
        <f t="shared" si="18"/>
        <v>-7814</v>
      </c>
      <c r="J97" s="406">
        <f t="shared" si="19"/>
        <v>21949</v>
      </c>
      <c r="K97" s="405">
        <f t="shared" si="20"/>
        <v>-5791</v>
      </c>
      <c r="L97" s="397"/>
      <c r="M97" s="397"/>
      <c r="N97" s="397"/>
      <c r="O97" s="397"/>
      <c r="P97" s="397"/>
      <c r="Q97" s="397"/>
      <c r="R97" s="397"/>
      <c r="S97" s="397"/>
      <c r="T97" s="397"/>
      <c r="U97" s="397"/>
      <c r="V97" s="397"/>
      <c r="W97" s="397"/>
    </row>
    <row r="98" spans="1:23" s="398" customFormat="1">
      <c r="A98" s="403" t="s">
        <v>221</v>
      </c>
      <c r="B98" s="406">
        <f t="shared" si="11"/>
        <v>-2059</v>
      </c>
      <c r="C98" s="406">
        <f t="shared" si="12"/>
        <v>88</v>
      </c>
      <c r="D98" s="406">
        <f t="shared" si="13"/>
        <v>398</v>
      </c>
      <c r="E98" s="406">
        <f t="shared" si="14"/>
        <v>-943</v>
      </c>
      <c r="F98" s="406">
        <f t="shared" si="15"/>
        <v>-1056</v>
      </c>
      <c r="G98" s="406">
        <f t="shared" si="16"/>
        <v>768</v>
      </c>
      <c r="H98" s="406">
        <f t="shared" si="17"/>
        <v>-2620</v>
      </c>
      <c r="I98" s="406">
        <f t="shared" si="18"/>
        <v>-4558</v>
      </c>
      <c r="J98" s="406">
        <f t="shared" si="19"/>
        <v>9702</v>
      </c>
      <c r="K98" s="405">
        <f t="shared" si="20"/>
        <v>33</v>
      </c>
      <c r="L98" s="397"/>
      <c r="M98" s="397"/>
      <c r="N98" s="397"/>
      <c r="O98" s="397"/>
      <c r="P98" s="397"/>
      <c r="Q98" s="397"/>
      <c r="R98" s="397"/>
      <c r="S98" s="397"/>
      <c r="T98" s="397"/>
      <c r="U98" s="397"/>
      <c r="V98" s="397"/>
      <c r="W98" s="397"/>
    </row>
    <row r="99" spans="1:23" s="398" customFormat="1">
      <c r="A99" s="403" t="s">
        <v>222</v>
      </c>
      <c r="B99" s="406">
        <f t="shared" si="11"/>
        <v>-2282</v>
      </c>
      <c r="C99" s="406">
        <f t="shared" si="12"/>
        <v>101</v>
      </c>
      <c r="D99" s="406">
        <f t="shared" si="13"/>
        <v>-571</v>
      </c>
      <c r="E99" s="406">
        <f t="shared" si="14"/>
        <v>-899</v>
      </c>
      <c r="F99" s="406">
        <f t="shared" si="15"/>
        <v>-392</v>
      </c>
      <c r="G99" s="406">
        <f t="shared" si="16"/>
        <v>-5625</v>
      </c>
      <c r="H99" s="406">
        <f t="shared" si="17"/>
        <v>-2330</v>
      </c>
      <c r="I99" s="406">
        <f t="shared" si="18"/>
        <v>-4092</v>
      </c>
      <c r="J99" s="406">
        <f t="shared" si="19"/>
        <v>8772</v>
      </c>
      <c r="K99" s="405">
        <f t="shared" si="20"/>
        <v>7312</v>
      </c>
      <c r="L99" s="397"/>
      <c r="M99" s="397"/>
      <c r="N99" s="397"/>
      <c r="O99" s="397"/>
      <c r="P99" s="397"/>
      <c r="Q99" s="397"/>
      <c r="R99" s="397"/>
      <c r="S99" s="397"/>
      <c r="T99" s="397"/>
      <c r="U99" s="397"/>
      <c r="V99" s="397"/>
      <c r="W99" s="397"/>
    </row>
    <row r="100" spans="1:23" s="398" customFormat="1">
      <c r="A100" s="403" t="s">
        <v>223</v>
      </c>
      <c r="B100" s="406">
        <f t="shared" si="11"/>
        <v>-3793</v>
      </c>
      <c r="C100" s="406">
        <f t="shared" si="12"/>
        <v>-190</v>
      </c>
      <c r="D100" s="406">
        <f t="shared" si="13"/>
        <v>-2365</v>
      </c>
      <c r="E100" s="406">
        <f t="shared" si="14"/>
        <v>-1904</v>
      </c>
      <c r="F100" s="406">
        <f t="shared" si="15"/>
        <v>-3729</v>
      </c>
      <c r="G100" s="406">
        <f t="shared" si="16"/>
        <v>-9045</v>
      </c>
      <c r="H100" s="406">
        <f t="shared" si="17"/>
        <v>-5907</v>
      </c>
      <c r="I100" s="406">
        <f t="shared" si="18"/>
        <v>-8248</v>
      </c>
      <c r="J100" s="406">
        <f t="shared" si="19"/>
        <v>27716</v>
      </c>
      <c r="K100" s="405">
        <f t="shared" si="20"/>
        <v>8023</v>
      </c>
      <c r="L100" s="397"/>
      <c r="M100" s="397"/>
      <c r="N100" s="397"/>
      <c r="O100" s="397"/>
      <c r="P100" s="397"/>
      <c r="Q100" s="397"/>
      <c r="R100" s="397"/>
      <c r="S100" s="397"/>
      <c r="T100" s="397"/>
      <c r="U100" s="397"/>
      <c r="V100" s="397"/>
      <c r="W100" s="397"/>
    </row>
    <row r="101" spans="1:23" s="398" customFormat="1">
      <c r="A101" s="403" t="s">
        <v>224</v>
      </c>
      <c r="B101" s="406">
        <f t="shared" si="11"/>
        <v>-4313</v>
      </c>
      <c r="C101" s="406">
        <f t="shared" si="12"/>
        <v>-624</v>
      </c>
      <c r="D101" s="406">
        <f t="shared" si="13"/>
        <v>-2563</v>
      </c>
      <c r="E101" s="406">
        <f t="shared" si="14"/>
        <v>-3013</v>
      </c>
      <c r="F101" s="406">
        <f t="shared" si="15"/>
        <v>-7478</v>
      </c>
      <c r="G101" s="406">
        <f t="shared" si="16"/>
        <v>-13768</v>
      </c>
      <c r="H101" s="406">
        <f t="shared" si="17"/>
        <v>-6591</v>
      </c>
      <c r="I101" s="406">
        <f t="shared" si="18"/>
        <v>-6523</v>
      </c>
      <c r="J101" s="406">
        <f t="shared" si="19"/>
        <v>37685</v>
      </c>
      <c r="K101" s="405">
        <f t="shared" si="20"/>
        <v>8025</v>
      </c>
      <c r="L101" s="397"/>
      <c r="M101" s="397"/>
      <c r="N101" s="397"/>
      <c r="O101" s="397"/>
      <c r="P101" s="397"/>
      <c r="Q101" s="397"/>
      <c r="R101" s="397"/>
      <c r="S101" s="397"/>
      <c r="T101" s="397"/>
      <c r="U101" s="397"/>
      <c r="V101" s="397"/>
      <c r="W101" s="397"/>
    </row>
    <row r="102" spans="1:23" s="398" customFormat="1">
      <c r="A102" s="403" t="s">
        <v>225</v>
      </c>
      <c r="B102" s="406">
        <f t="shared" si="11"/>
        <v>-4424</v>
      </c>
      <c r="C102" s="406">
        <f t="shared" si="12"/>
        <v>-817</v>
      </c>
      <c r="D102" s="406">
        <f t="shared" si="13"/>
        <v>-4086</v>
      </c>
      <c r="E102" s="406">
        <f t="shared" si="14"/>
        <v>-2900</v>
      </c>
      <c r="F102" s="406">
        <f t="shared" si="15"/>
        <v>-9949</v>
      </c>
      <c r="G102" s="406">
        <f t="shared" si="16"/>
        <v>-16391</v>
      </c>
      <c r="H102" s="406">
        <f t="shared" si="17"/>
        <v>-4879</v>
      </c>
      <c r="I102" s="406">
        <f t="shared" si="18"/>
        <v>-325</v>
      </c>
      <c r="J102" s="406">
        <f t="shared" si="19"/>
        <v>31319</v>
      </c>
      <c r="K102" s="405">
        <f t="shared" si="20"/>
        <v>12615</v>
      </c>
      <c r="L102" s="397"/>
      <c r="M102" s="397"/>
      <c r="N102" s="397"/>
      <c r="O102" s="397"/>
      <c r="P102" s="397"/>
      <c r="Q102" s="397"/>
      <c r="R102" s="397"/>
      <c r="S102" s="397"/>
      <c r="T102" s="397"/>
      <c r="U102" s="397"/>
      <c r="V102" s="397"/>
      <c r="W102" s="397"/>
    </row>
    <row r="103" spans="1:23" s="398" customFormat="1">
      <c r="A103" s="403" t="s">
        <v>226</v>
      </c>
      <c r="B103" s="406">
        <f t="shared" si="11"/>
        <v>-1425</v>
      </c>
      <c r="C103" s="406">
        <f t="shared" si="12"/>
        <v>-350</v>
      </c>
      <c r="D103" s="406">
        <f t="shared" si="13"/>
        <v>-1897</v>
      </c>
      <c r="E103" s="406">
        <f t="shared" si="14"/>
        <v>-1252</v>
      </c>
      <c r="F103" s="406">
        <f t="shared" si="15"/>
        <v>-9141</v>
      </c>
      <c r="G103" s="406">
        <f t="shared" si="16"/>
        <v>-12132</v>
      </c>
      <c r="H103" s="406">
        <f t="shared" si="17"/>
        <v>-3242</v>
      </c>
      <c r="I103" s="406">
        <f t="shared" si="18"/>
        <v>2271</v>
      </c>
      <c r="J103" s="406">
        <f t="shared" si="19"/>
        <v>14590</v>
      </c>
      <c r="K103" s="405">
        <f t="shared" si="20"/>
        <v>12867</v>
      </c>
      <c r="L103" s="397"/>
      <c r="M103" s="397"/>
      <c r="N103" s="397"/>
      <c r="O103" s="397"/>
      <c r="P103" s="397"/>
      <c r="Q103" s="397"/>
      <c r="R103" s="397"/>
      <c r="S103" s="397"/>
      <c r="T103" s="397"/>
      <c r="U103" s="397"/>
      <c r="V103" s="397"/>
      <c r="W103" s="397"/>
    </row>
    <row r="104" spans="1:23" s="398" customFormat="1">
      <c r="A104" s="403" t="s">
        <v>227</v>
      </c>
      <c r="B104" s="406">
        <f t="shared" si="11"/>
        <v>760</v>
      </c>
      <c r="C104" s="406">
        <f t="shared" si="12"/>
        <v>-560</v>
      </c>
      <c r="D104" s="406">
        <f t="shared" si="13"/>
        <v>-1096</v>
      </c>
      <c r="E104" s="406">
        <f t="shared" si="14"/>
        <v>-651</v>
      </c>
      <c r="F104" s="406">
        <f t="shared" si="15"/>
        <v>-5926</v>
      </c>
      <c r="G104" s="406">
        <f t="shared" si="16"/>
        <v>-13275</v>
      </c>
      <c r="H104" s="406">
        <f t="shared" si="17"/>
        <v>-2801</v>
      </c>
      <c r="I104" s="406">
        <f t="shared" si="18"/>
        <v>1685</v>
      </c>
      <c r="J104" s="406">
        <f t="shared" si="19"/>
        <v>13326</v>
      </c>
      <c r="K104" s="405">
        <f t="shared" si="20"/>
        <v>8823</v>
      </c>
      <c r="L104" s="397"/>
      <c r="M104" s="397"/>
      <c r="N104" s="397"/>
      <c r="O104" s="397"/>
      <c r="P104" s="397"/>
      <c r="Q104" s="397"/>
      <c r="R104" s="397"/>
      <c r="S104" s="397"/>
      <c r="T104" s="397"/>
      <c r="U104" s="397"/>
      <c r="V104" s="397"/>
      <c r="W104" s="397"/>
    </row>
    <row r="105" spans="1:23" s="398" customFormat="1">
      <c r="A105" s="403" t="s">
        <v>228</v>
      </c>
      <c r="B105" s="406">
        <f t="shared" si="11"/>
        <v>876</v>
      </c>
      <c r="C105" s="406">
        <f t="shared" si="12"/>
        <v>17</v>
      </c>
      <c r="D105" s="406">
        <f t="shared" si="13"/>
        <v>357</v>
      </c>
      <c r="E105" s="406">
        <f t="shared" si="14"/>
        <v>185</v>
      </c>
      <c r="F105" s="406">
        <f t="shared" si="15"/>
        <v>-2242</v>
      </c>
      <c r="G105" s="406">
        <f t="shared" si="16"/>
        <v>-4512</v>
      </c>
      <c r="H105" s="406">
        <f t="shared" si="17"/>
        <v>-2095</v>
      </c>
      <c r="I105" s="406">
        <f t="shared" si="18"/>
        <v>1127</v>
      </c>
      <c r="J105" s="406">
        <f t="shared" si="19"/>
        <v>-1359</v>
      </c>
      <c r="K105" s="405">
        <f t="shared" si="20"/>
        <v>7564</v>
      </c>
      <c r="L105" s="397"/>
      <c r="M105" s="397"/>
      <c r="N105" s="397"/>
      <c r="O105" s="397"/>
      <c r="P105" s="397"/>
      <c r="Q105" s="397"/>
      <c r="R105" s="397"/>
      <c r="S105" s="397"/>
      <c r="T105" s="397"/>
      <c r="U105" s="397"/>
      <c r="V105" s="397"/>
      <c r="W105" s="397"/>
    </row>
    <row r="106" spans="1:23" s="398" customFormat="1">
      <c r="A106" s="403" t="s">
        <v>229</v>
      </c>
      <c r="B106" s="406">
        <f t="shared" si="11"/>
        <v>-497</v>
      </c>
      <c r="C106" s="406">
        <f t="shared" si="12"/>
        <v>-240</v>
      </c>
      <c r="D106" s="406">
        <f t="shared" si="13"/>
        <v>-145</v>
      </c>
      <c r="E106" s="406">
        <f t="shared" si="14"/>
        <v>-457</v>
      </c>
      <c r="F106" s="406">
        <f t="shared" si="15"/>
        <v>-3630</v>
      </c>
      <c r="G106" s="406">
        <f t="shared" si="16"/>
        <v>-3676</v>
      </c>
      <c r="H106" s="406">
        <f t="shared" si="17"/>
        <v>-3016</v>
      </c>
      <c r="I106" s="406">
        <f t="shared" si="18"/>
        <v>45</v>
      </c>
      <c r="J106" s="406">
        <f t="shared" si="19"/>
        <v>8374</v>
      </c>
      <c r="K106" s="405">
        <f t="shared" si="20"/>
        <v>2985</v>
      </c>
      <c r="L106" s="397"/>
      <c r="M106" s="397"/>
      <c r="N106" s="397"/>
      <c r="O106" s="397"/>
      <c r="P106" s="397"/>
      <c r="Q106" s="397"/>
      <c r="R106" s="397"/>
      <c r="S106" s="397"/>
      <c r="T106" s="397"/>
      <c r="U106" s="397"/>
      <c r="V106" s="397"/>
      <c r="W106" s="397"/>
    </row>
    <row r="107" spans="1:23" s="398" customFormat="1">
      <c r="A107" s="403" t="s">
        <v>230</v>
      </c>
      <c r="B107" s="406">
        <f t="shared" si="11"/>
        <v>-136</v>
      </c>
      <c r="C107" s="406">
        <f t="shared" si="12"/>
        <v>-662</v>
      </c>
      <c r="D107" s="406">
        <f t="shared" si="13"/>
        <v>-2308</v>
      </c>
      <c r="E107" s="406">
        <f t="shared" si="14"/>
        <v>-1950</v>
      </c>
      <c r="F107" s="406">
        <f t="shared" si="15"/>
        <v>-5127</v>
      </c>
      <c r="G107" s="406">
        <f t="shared" si="16"/>
        <v>-8949</v>
      </c>
      <c r="H107" s="406">
        <f t="shared" si="17"/>
        <v>-3457</v>
      </c>
      <c r="I107" s="406">
        <f t="shared" si="18"/>
        <v>1378</v>
      </c>
      <c r="J107" s="406">
        <f t="shared" si="19"/>
        <v>23567</v>
      </c>
      <c r="K107" s="405">
        <f t="shared" si="20"/>
        <v>-2177</v>
      </c>
      <c r="L107" s="397"/>
      <c r="M107" s="397"/>
      <c r="N107" s="397"/>
      <c r="O107" s="397"/>
      <c r="P107" s="397"/>
      <c r="Q107" s="397"/>
      <c r="R107" s="397"/>
      <c r="S107" s="397"/>
      <c r="T107" s="397"/>
      <c r="U107" s="397"/>
      <c r="V107" s="397"/>
      <c r="W107" s="397"/>
    </row>
    <row r="108" spans="1:23" s="398" customFormat="1">
      <c r="A108" s="410" t="s">
        <v>231</v>
      </c>
      <c r="B108" s="406">
        <f t="shared" ref="B108:B109" si="21">SUM(D78,E78)</f>
        <v>-91</v>
      </c>
      <c r="C108" s="406">
        <f t="shared" ref="C108:C109" si="22">SUM(F78,G78)</f>
        <v>-951</v>
      </c>
      <c r="D108" s="406">
        <f t="shared" ref="D108:D109" si="23">SUM(H78,I78)</f>
        <v>-2873</v>
      </c>
      <c r="E108" s="406">
        <f t="shared" ref="E108:E109" si="24">SUM(J78,K78)</f>
        <v>-3102</v>
      </c>
      <c r="F108" s="406">
        <f t="shared" ref="F108:F109" si="25">SUM(L78,M78)</f>
        <v>-8002</v>
      </c>
      <c r="G108" s="406">
        <f t="shared" ref="G108:G109" si="26">SUM(N78,O78)</f>
        <v>-12341</v>
      </c>
      <c r="H108" s="406">
        <f t="shared" ref="H108:H109" si="27">SUM(P78,Q78)</f>
        <v>-4058</v>
      </c>
      <c r="I108" s="406">
        <f t="shared" ref="I108:I109" si="28">SUM(R78,S78)</f>
        <v>165</v>
      </c>
      <c r="J108" s="406">
        <f t="shared" ref="J108:J109" si="29">SUM(T78,U78)</f>
        <v>33237</v>
      </c>
      <c r="K108" s="405">
        <f t="shared" ref="K108:K109" si="30">SUM(V78,W78)</f>
        <v>-1612</v>
      </c>
      <c r="L108" s="397"/>
      <c r="M108" s="397"/>
      <c r="N108" s="397"/>
      <c r="O108" s="397"/>
      <c r="P108" s="397"/>
      <c r="Q108" s="397"/>
      <c r="R108" s="397"/>
      <c r="S108" s="397"/>
      <c r="T108" s="397"/>
      <c r="U108" s="397"/>
      <c r="V108" s="397"/>
      <c r="W108" s="397"/>
    </row>
    <row r="109" spans="1:23">
      <c r="A109" s="402" t="s">
        <v>379</v>
      </c>
      <c r="B109" s="409">
        <f t="shared" si="21"/>
        <v>-2162</v>
      </c>
      <c r="C109" s="409">
        <f t="shared" si="22"/>
        <v>-1015</v>
      </c>
      <c r="D109" s="409">
        <f t="shared" si="23"/>
        <v>-1700</v>
      </c>
      <c r="E109" s="409">
        <f t="shared" si="24"/>
        <v>-3866</v>
      </c>
      <c r="F109" s="409">
        <f t="shared" si="25"/>
        <v>-10216</v>
      </c>
      <c r="G109" s="409">
        <f t="shared" si="26"/>
        <v>-12679</v>
      </c>
      <c r="H109" s="409">
        <f t="shared" si="27"/>
        <v>-3971</v>
      </c>
      <c r="I109" s="409">
        <f t="shared" si="28"/>
        <v>723</v>
      </c>
      <c r="J109" s="409">
        <f t="shared" si="29"/>
        <v>33799</v>
      </c>
      <c r="K109" s="408">
        <f t="shared" si="30"/>
        <v>1854</v>
      </c>
      <c r="L109" s="121"/>
      <c r="M109" s="121"/>
    </row>
    <row r="110" spans="1:23">
      <c r="D110" s="121"/>
      <c r="E110" s="121"/>
      <c r="F110" s="121"/>
      <c r="G110" s="121"/>
      <c r="H110" s="121"/>
      <c r="I110" s="121"/>
      <c r="J110" s="121"/>
      <c r="K110" s="121"/>
      <c r="L110" s="121"/>
      <c r="M110" s="121"/>
    </row>
    <row r="111" spans="1:23">
      <c r="D111" s="121"/>
      <c r="E111" s="121"/>
      <c r="F111" s="121"/>
      <c r="G111" s="121"/>
      <c r="H111" s="121"/>
      <c r="I111" s="121"/>
      <c r="J111" s="121"/>
      <c r="K111" s="121"/>
      <c r="L111" s="121"/>
      <c r="M111" s="121"/>
    </row>
    <row r="112" spans="1:23">
      <c r="D112" s="121"/>
      <c r="E112" s="121"/>
      <c r="F112" s="121"/>
      <c r="G112" s="121"/>
      <c r="H112" s="121"/>
      <c r="I112" s="121"/>
      <c r="J112" s="121"/>
      <c r="K112" s="121"/>
      <c r="L112" s="121"/>
      <c r="M112" s="121"/>
    </row>
    <row r="113" spans="4:13">
      <c r="D113" s="121"/>
      <c r="E113" s="121"/>
      <c r="F113" s="121"/>
      <c r="G113" s="121"/>
      <c r="H113" s="121"/>
      <c r="I113" s="121"/>
      <c r="J113" s="121"/>
      <c r="K113" s="121"/>
      <c r="L113" s="121"/>
      <c r="M113" s="121"/>
    </row>
    <row r="114" spans="4:13">
      <c r="D114" s="121"/>
      <c r="E114" s="121"/>
      <c r="F114" s="121"/>
      <c r="G114" s="121"/>
      <c r="H114" s="121"/>
      <c r="I114" s="121"/>
      <c r="J114" s="121"/>
      <c r="K114" s="121"/>
      <c r="L114" s="121"/>
      <c r="M114" s="121"/>
    </row>
    <row r="115" spans="4:13">
      <c r="D115" s="121"/>
      <c r="E115" s="121"/>
      <c r="F115" s="121"/>
      <c r="G115" s="121"/>
      <c r="H115" s="121"/>
      <c r="I115" s="121"/>
      <c r="J115" s="121"/>
      <c r="K115" s="121"/>
      <c r="L115" s="121"/>
      <c r="M115" s="121"/>
    </row>
    <row r="116" spans="4:13">
      <c r="D116" s="121"/>
      <c r="E116" s="121"/>
      <c r="F116" s="121"/>
      <c r="G116" s="121"/>
      <c r="H116" s="121"/>
      <c r="I116" s="121"/>
      <c r="J116" s="121"/>
      <c r="K116" s="121"/>
      <c r="L116" s="121"/>
      <c r="M116" s="121"/>
    </row>
    <row r="117" spans="4:13">
      <c r="D117" s="121"/>
      <c r="E117" s="121"/>
      <c r="F117" s="121"/>
      <c r="G117" s="121"/>
      <c r="H117" s="121"/>
      <c r="I117" s="121"/>
      <c r="J117" s="121"/>
      <c r="K117" s="121"/>
      <c r="L117" s="121"/>
      <c r="M117" s="121"/>
    </row>
    <row r="118" spans="4:13">
      <c r="D118" s="121"/>
      <c r="E118" s="121"/>
      <c r="F118" s="121"/>
      <c r="G118" s="121"/>
      <c r="H118" s="121"/>
      <c r="I118" s="121"/>
      <c r="J118" s="121"/>
      <c r="K118" s="121"/>
      <c r="L118" s="121"/>
      <c r="M118" s="121"/>
    </row>
  </sheetData>
  <mergeCells count="13">
    <mergeCell ref="A81:K81"/>
    <mergeCell ref="N51:O51"/>
    <mergeCell ref="P51:Q51"/>
    <mergeCell ref="R51:S51"/>
    <mergeCell ref="T51:U51"/>
    <mergeCell ref="V51:W51"/>
    <mergeCell ref="A46:L46"/>
    <mergeCell ref="D51:E51"/>
    <mergeCell ref="F51:G51"/>
    <mergeCell ref="H51:I51"/>
    <mergeCell ref="J51:K51"/>
    <mergeCell ref="L51:M51"/>
    <mergeCell ref="B51:C51"/>
  </mergeCells>
  <phoneticPr fontId="11" type="noConversion"/>
  <pageMargins left="0.7" right="0.7" top="0.75" bottom="0.75" header="0.3" footer="0.3"/>
  <pageSetup scale="34" orientation="landscape" r:id="rId1"/>
  <ignoredErrors>
    <ignoredError sqref="B33:B35 C33:K35 B39:B41 C39:K41" formulaRange="1"/>
  </ignoredErrors>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sheetPr codeName="Sheet12" enableFormatConditionsCalculation="0">
    <pageSetUpPr fitToPage="1"/>
  </sheetPr>
  <dimension ref="A1:M63"/>
  <sheetViews>
    <sheetView zoomScaleSheetLayoutView="100" workbookViewId="0">
      <pane xSplit="1" ySplit="3" topLeftCell="B4" activePane="bottomRight" state="frozen"/>
      <selection pane="topRight" activeCell="B1" sqref="B1"/>
      <selection pane="bottomLeft" activeCell="A4" sqref="A4"/>
      <selection pane="bottomRight" activeCell="F20" sqref="F20"/>
    </sheetView>
  </sheetViews>
  <sheetFormatPr defaultColWidth="8.83203125" defaultRowHeight="12.75"/>
  <cols>
    <col min="1" max="1" width="12.5" style="121" customWidth="1"/>
    <col min="2" max="11" width="8.83203125" style="121"/>
    <col min="12" max="12" width="22.1640625" style="121" customWidth="1"/>
    <col min="13" max="16384" width="8.83203125" style="121"/>
  </cols>
  <sheetData>
    <row r="1" spans="1:13">
      <c r="A1" s="95" t="s">
        <v>386</v>
      </c>
    </row>
    <row r="3" spans="1:13" ht="38.25">
      <c r="A3" s="153"/>
      <c r="B3" s="137" t="s">
        <v>299</v>
      </c>
      <c r="C3" s="137" t="s">
        <v>298</v>
      </c>
      <c r="D3" s="137" t="s">
        <v>2</v>
      </c>
      <c r="E3" s="137" t="s">
        <v>3</v>
      </c>
      <c r="F3" s="137" t="s">
        <v>293</v>
      </c>
      <c r="G3" s="137" t="s">
        <v>294</v>
      </c>
      <c r="H3" s="137" t="s">
        <v>295</v>
      </c>
      <c r="I3" s="137" t="s">
        <v>296</v>
      </c>
      <c r="J3" s="137" t="s">
        <v>297</v>
      </c>
      <c r="K3" s="149" t="s">
        <v>9</v>
      </c>
      <c r="L3" s="421" t="s">
        <v>71</v>
      </c>
      <c r="M3" s="422"/>
    </row>
    <row r="4" spans="1:13">
      <c r="A4" s="247">
        <v>1987</v>
      </c>
      <c r="B4" s="164">
        <f>'5'!B4/'1'!B4*100</f>
        <v>-0.76906762718994792</v>
      </c>
      <c r="C4" s="164">
        <f>'5'!C4/'1'!C4*100</f>
        <v>0.22232414238073397</v>
      </c>
      <c r="D4" s="164">
        <f>'5'!D4/'1'!D4*100</f>
        <v>-0.25290788110196216</v>
      </c>
      <c r="E4" s="164">
        <f>'5'!E4/'1'!E4*100</f>
        <v>-0.23482758241637447</v>
      </c>
      <c r="F4" s="164">
        <f>'5'!F4/'1'!F4*100</f>
        <v>-9.5075423356940969E-2</v>
      </c>
      <c r="G4" s="164">
        <f>'5'!G4/'1'!G4*100</f>
        <v>0.42844195520933148</v>
      </c>
      <c r="H4" s="164">
        <f>'5'!H4/'1'!H4*100</f>
        <v>-0.42617580730771787</v>
      </c>
      <c r="I4" s="164">
        <f>'5'!I4/'1'!I4*100</f>
        <v>-0.83104263269038803</v>
      </c>
      <c r="J4" s="164">
        <f>'5'!J4/'1'!J4*100</f>
        <v>-1.1906376273773729</v>
      </c>
      <c r="K4" s="190">
        <f>'5'!K4/'1'!K4*100</f>
        <v>0.54410950941908409</v>
      </c>
      <c r="L4" s="190">
        <f>'5'!L4/'1'!O4*100</f>
        <v>0.21871823309863359</v>
      </c>
    </row>
    <row r="5" spans="1:13">
      <c r="A5" s="247">
        <v>1988</v>
      </c>
      <c r="B5" s="164">
        <f>'5'!B5/'1'!B5*100</f>
        <v>-0.37062029767888388</v>
      </c>
      <c r="C5" s="164">
        <f>'5'!C5/'1'!C5*100</f>
        <v>0.31402516842113404</v>
      </c>
      <c r="D5" s="164">
        <f>'5'!D5/'1'!D5*100</f>
        <v>-2.2848455667308653E-2</v>
      </c>
      <c r="E5" s="164">
        <f>'5'!E5/'1'!E5*100</f>
        <v>-0.16047122676966766</v>
      </c>
      <c r="F5" s="164">
        <f>'5'!F5/'1'!F5*100</f>
        <v>-0.10059854525552366</v>
      </c>
      <c r="G5" s="164">
        <f>'5'!G5/'1'!G5*100</f>
        <v>0.17095893529783648</v>
      </c>
      <c r="H5" s="164">
        <f>'5'!H5/'1'!H5*100</f>
        <v>-0.78764090615450499</v>
      </c>
      <c r="I5" s="164">
        <f>'5'!I5/'1'!I5*100</f>
        <v>-1.5719322132801674</v>
      </c>
      <c r="J5" s="164">
        <f>'5'!J5/'1'!J5*100</f>
        <v>-0.3005356152818473</v>
      </c>
      <c r="K5" s="170">
        <f>'5'!K5/'1'!K5*100</f>
        <v>0.82924500467291062</v>
      </c>
      <c r="L5" s="170">
        <f>'5'!L5/'1'!O5*100</f>
        <v>0.16037119675798134</v>
      </c>
    </row>
    <row r="6" spans="1:13">
      <c r="A6" s="247">
        <v>1989</v>
      </c>
      <c r="B6" s="164">
        <f>'5'!B6/'1'!B6*100</f>
        <v>-0.49518602864273931</v>
      </c>
      <c r="C6" s="164">
        <f>'5'!C6/'1'!C6*100</f>
        <v>-5.6087835086398315E-2</v>
      </c>
      <c r="D6" s="164">
        <f>'5'!D6/'1'!D6*100</f>
        <v>0.10687720517214865</v>
      </c>
      <c r="E6" s="164">
        <f>'5'!E6/'1'!E6*100</f>
        <v>-5.7132829748248268E-3</v>
      </c>
      <c r="F6" s="164">
        <f>'5'!F6/'1'!F6*100</f>
        <v>-0.1329794914982077</v>
      </c>
      <c r="G6" s="164">
        <f>'5'!G6/'1'!G6*100</f>
        <v>3.8136035683372912E-2</v>
      </c>
      <c r="H6" s="164">
        <f>'5'!H6/'1'!H6*100</f>
        <v>-0.92191282415527565</v>
      </c>
      <c r="I6" s="423">
        <f>'5'!I6/'1'!I6*100</f>
        <v>-1.7609685326929814</v>
      </c>
      <c r="J6" s="164">
        <f>'5'!J6/'1'!J6*100</f>
        <v>1.2808581749772346E-2</v>
      </c>
      <c r="K6" s="170">
        <f>'5'!K6/'1'!K6*100</f>
        <v>1.1171120443578975</v>
      </c>
      <c r="L6" s="170">
        <f>'5'!L6/'1'!O6*100</f>
        <v>0.14922742349807602</v>
      </c>
    </row>
    <row r="7" spans="1:13">
      <c r="A7" s="247">
        <v>1990</v>
      </c>
      <c r="B7" s="164">
        <f>'5'!B7/'1'!B7*100</f>
        <v>-0.30656357816851643</v>
      </c>
      <c r="C7" s="164">
        <f>'5'!C7/'1'!C7*100</f>
        <v>-0.24692494095273151</v>
      </c>
      <c r="D7" s="164">
        <f>'5'!D7/'1'!D7*100</f>
        <v>-3.5147415950995714E-2</v>
      </c>
      <c r="E7" s="164">
        <f>'5'!E7/'1'!E7*100</f>
        <v>0.13632261307075805</v>
      </c>
      <c r="F7" s="164">
        <f>'5'!F7/'1'!F7*100</f>
        <v>-0.1290412757721682</v>
      </c>
      <c r="G7" s="164">
        <f>'5'!G7/'1'!G7*100</f>
        <v>-0.14549576955024129</v>
      </c>
      <c r="H7" s="164">
        <f>'5'!H7/'1'!H7*100</f>
        <v>-0.78784463114053382</v>
      </c>
      <c r="I7" s="423">
        <f>'5'!I7/'1'!I7*100</f>
        <v>-1.607181310017495</v>
      </c>
      <c r="J7" s="164">
        <f>'5'!J7/'1'!J7*100</f>
        <v>0.41310344502760826</v>
      </c>
      <c r="K7" s="170">
        <f>'5'!K7/'1'!K7*100</f>
        <v>1.2176989171993289</v>
      </c>
      <c r="L7" s="170">
        <f>'5'!L7/'1'!O7*100</f>
        <v>0.18647132665542299</v>
      </c>
    </row>
    <row r="8" spans="1:13">
      <c r="A8" s="247">
        <v>1991</v>
      </c>
      <c r="B8" s="164">
        <f>'5'!B8/'1'!B8*100</f>
        <v>-0.19908771590838514</v>
      </c>
      <c r="C8" s="164">
        <f>'5'!C8/'1'!C8*100</f>
        <v>-0.246991232578297</v>
      </c>
      <c r="D8" s="164">
        <f>'5'!D8/'1'!D8*100</f>
        <v>8.0549177075944653E-2</v>
      </c>
      <c r="E8" s="164">
        <f>'5'!E8/'1'!E8*100</f>
        <v>-1.0461836427846189E-2</v>
      </c>
      <c r="F8" s="164">
        <f>'5'!F8/'1'!F8*100</f>
        <v>-0.17403864167226515</v>
      </c>
      <c r="G8" s="164">
        <f>'5'!G8/'1'!G8*100</f>
        <v>-9.8626098567045614E-2</v>
      </c>
      <c r="H8" s="164">
        <f>'5'!H8/'1'!H8*100</f>
        <v>-0.67997231444731632</v>
      </c>
      <c r="I8" s="164">
        <f>'5'!I8/'1'!I8*100</f>
        <v>-0.96538092155980826</v>
      </c>
      <c r="J8" s="164">
        <f>'5'!J8/'1'!J8*100</f>
        <v>0.21737402914625048</v>
      </c>
      <c r="K8" s="170">
        <f>'5'!K8/'1'!K8*100</f>
        <v>1.0255537768092651</v>
      </c>
      <c r="L8" s="170">
        <f>'5'!L8/'1'!O8*100</f>
        <v>0.14730923374616797</v>
      </c>
    </row>
    <row r="9" spans="1:13">
      <c r="A9" s="247">
        <v>1992</v>
      </c>
      <c r="B9" s="164">
        <f>'5'!B9/'1'!B9*100</f>
        <v>-0.4418135212520406</v>
      </c>
      <c r="C9" s="164">
        <f>'5'!C9/'1'!C9*100</f>
        <v>0.1773334250575187</v>
      </c>
      <c r="D9" s="164">
        <f>'5'!D9/'1'!D9*100</f>
        <v>3.8609996617546771E-2</v>
      </c>
      <c r="E9" s="164">
        <f>'5'!E9/'1'!E9*100</f>
        <v>-0.14529735163162108</v>
      </c>
      <c r="F9" s="164">
        <f>'5'!F9/'1'!F9*100</f>
        <v>-0.13762287254167013</v>
      </c>
      <c r="G9" s="164">
        <f>'5'!G9/'1'!G9*100</f>
        <v>-0.12797708708826588</v>
      </c>
      <c r="H9" s="164">
        <f>'5'!H9/'1'!H9*100</f>
        <v>-0.57671101269087766</v>
      </c>
      <c r="I9" s="164">
        <f>'5'!I9/'1'!I9*100</f>
        <v>-0.76962534673977456</v>
      </c>
      <c r="J9" s="164">
        <f>'5'!J9/'1'!J9*100</f>
        <v>3.9123749559383011E-2</v>
      </c>
      <c r="K9" s="170">
        <f>'5'!K9/'1'!K9*100</f>
        <v>1.1409702831121522</v>
      </c>
      <c r="L9" s="170">
        <f>'5'!L9/'1'!O9*100</f>
        <v>0.14552202401502379</v>
      </c>
    </row>
    <row r="10" spans="1:13">
      <c r="A10" s="247">
        <v>1993</v>
      </c>
      <c r="B10" s="164">
        <f>'5'!B10/'1'!B10*100</f>
        <v>-0.58571288171772329</v>
      </c>
      <c r="C10" s="164">
        <f>'5'!C10/'1'!C10*100</f>
        <v>0.40249059972612478</v>
      </c>
      <c r="D10" s="164">
        <f>'5'!D10/'1'!D10*100</f>
        <v>-0.12371134020618556</v>
      </c>
      <c r="E10" s="164">
        <f>'5'!E10/'1'!E10*100</f>
        <v>-6.5704075255204233E-2</v>
      </c>
      <c r="F10" s="164">
        <f>'5'!F10/'1'!F10*100</f>
        <v>-0.10376527082861446</v>
      </c>
      <c r="G10" s="164">
        <f>'5'!G10/'1'!G10*100</f>
        <v>-0.1194663667238601</v>
      </c>
      <c r="H10" s="164">
        <f>'5'!H10/'1'!H10*100</f>
        <v>-0.46581211111488896</v>
      </c>
      <c r="I10" s="164">
        <f>'5'!I10/'1'!I10*100</f>
        <v>-0.45118681100407193</v>
      </c>
      <c r="J10" s="164">
        <f>'5'!J10/'1'!J10*100</f>
        <v>-8.8291795573937917E-2</v>
      </c>
      <c r="K10" s="170">
        <f>'5'!K10/'1'!K10*100</f>
        <v>1.0537388599944166</v>
      </c>
      <c r="L10" s="170">
        <f>'5'!L10/'1'!O10*100</f>
        <v>0.13196438269768915</v>
      </c>
    </row>
    <row r="11" spans="1:13">
      <c r="A11" s="247">
        <v>1994</v>
      </c>
      <c r="B11" s="164">
        <f>'5'!B11/'1'!B11*100</f>
        <v>-1.0799594754084663</v>
      </c>
      <c r="C11" s="164">
        <f>'5'!C11/'1'!C11*100</f>
        <v>0.52009562565105638</v>
      </c>
      <c r="D11" s="164">
        <f>'5'!D11/'1'!D11*100</f>
        <v>-0.29065533391378084</v>
      </c>
      <c r="E11" s="164">
        <f>'5'!E11/'1'!E11*100</f>
        <v>-6.73167285402934E-2</v>
      </c>
      <c r="F11" s="164">
        <f>'5'!F11/'1'!F11*100</f>
        <v>-0.14253928763446655</v>
      </c>
      <c r="G11" s="164">
        <f>'5'!G11/'1'!G11*100</f>
        <v>-4.1842489231589994E-2</v>
      </c>
      <c r="H11" s="164">
        <f>'5'!H11/'1'!H11*100</f>
        <v>-0.35700613409542126</v>
      </c>
      <c r="I11" s="164">
        <f>'5'!I11/'1'!I11*100</f>
        <v>-0.39204615803679771</v>
      </c>
      <c r="J11" s="164">
        <f>'5'!J11/'1'!J11*100</f>
        <v>-9.9385100973633331E-2</v>
      </c>
      <c r="K11" s="170">
        <f>'5'!K11/'1'!K11*100</f>
        <v>0.93711363342695675</v>
      </c>
      <c r="L11" s="170">
        <f>'5'!L11/'1'!O11*100</f>
        <v>0.12104236927469091</v>
      </c>
    </row>
    <row r="12" spans="1:13">
      <c r="A12" s="247">
        <v>1995</v>
      </c>
      <c r="B12" s="164">
        <f>'5'!B12/'1'!B12*100</f>
        <v>-1.1572144371577573</v>
      </c>
      <c r="C12" s="164">
        <f>'5'!C12/'1'!C12*100</f>
        <v>0.27377896812111741</v>
      </c>
      <c r="D12" s="164">
        <f>'5'!D12/'1'!D12*100</f>
        <v>-0.21247252510451237</v>
      </c>
      <c r="E12" s="164">
        <f>'5'!E12/'1'!E12*100</f>
        <v>-0.12397745234991205</v>
      </c>
      <c r="F12" s="164">
        <f>'5'!F12/'1'!F12*100</f>
        <v>-0.14195441362839942</v>
      </c>
      <c r="G12" s="164">
        <f>'5'!G12/'1'!G12*100</f>
        <v>-1.610941397075228E-2</v>
      </c>
      <c r="H12" s="164">
        <f>'5'!H12/'1'!H12*100</f>
        <v>-0.2961519727228446</v>
      </c>
      <c r="I12" s="164">
        <f>'5'!I12/'1'!I12*100</f>
        <v>-0.31453765429846764</v>
      </c>
      <c r="J12" s="164">
        <f>'5'!J12/'1'!J12*100</f>
        <v>0.15545695604967455</v>
      </c>
      <c r="K12" s="170">
        <f>'5'!K12/'1'!K12*100</f>
        <v>0.61984597830777333</v>
      </c>
      <c r="L12" s="170">
        <f>'5'!L12/'1'!O12*100</f>
        <v>9.5954663818158106E-2</v>
      </c>
    </row>
    <row r="13" spans="1:13">
      <c r="A13" s="247">
        <v>1996</v>
      </c>
      <c r="B13" s="164">
        <f>'5'!B13/'1'!B13*100</f>
        <v>-1.4195155244435391</v>
      </c>
      <c r="C13" s="164">
        <f>'5'!C13/'1'!C13*100</f>
        <v>0.29542423952201685</v>
      </c>
      <c r="D13" s="164">
        <f>'5'!D13/'1'!D13*100</f>
        <v>-0.11424558721050716</v>
      </c>
      <c r="E13" s="164">
        <f>'5'!E13/'1'!E13*100</f>
        <v>-0.12096752753008237</v>
      </c>
      <c r="F13" s="164">
        <f>'5'!F13/'1'!F13*100</f>
        <v>-0.21192518673854477</v>
      </c>
      <c r="G13" s="164">
        <f>'5'!G13/'1'!G13*100</f>
        <v>-1.5393078871122484E-2</v>
      </c>
      <c r="H13" s="164">
        <f>'5'!H13/'1'!H13*100</f>
        <v>-0.32957266645271188</v>
      </c>
      <c r="I13" s="164">
        <f>'5'!I13/'1'!I13*100</f>
        <v>-0.18362129457429008</v>
      </c>
      <c r="J13" s="164">
        <f>'5'!J13/'1'!J13*100</f>
        <v>0.54300100211413294</v>
      </c>
      <c r="K13" s="170">
        <f>'5'!K13/'1'!K13*100</f>
        <v>0.45938419597570357</v>
      </c>
      <c r="L13" s="170">
        <f>'5'!L13/'1'!O13*100</f>
        <v>0.11158391864627597</v>
      </c>
    </row>
    <row r="14" spans="1:13">
      <c r="A14" s="247">
        <v>1997</v>
      </c>
      <c r="B14" s="424">
        <f>'5'!B14/'1'!B14*100</f>
        <v>-1.5468923292510044</v>
      </c>
      <c r="C14" s="164">
        <f>'5'!C14/'1'!C14*100</f>
        <v>-0.1770821852382527</v>
      </c>
      <c r="D14" s="164">
        <f>'5'!D14/'1'!D14*100</f>
        <v>-0.2224362453104991</v>
      </c>
      <c r="E14" s="164">
        <f>'5'!E14/'1'!E14*100</f>
        <v>-0.24079382228299651</v>
      </c>
      <c r="F14" s="164">
        <f>'5'!F14/'1'!F14*100</f>
        <v>-0.24137373118645108</v>
      </c>
      <c r="G14" s="164">
        <f>'5'!G14/'1'!G14*100</f>
        <v>6.0769612450547308E-2</v>
      </c>
      <c r="H14" s="164">
        <f>'5'!H14/'1'!H14*100</f>
        <v>-0.59121859508787744</v>
      </c>
      <c r="I14" s="164">
        <f>'5'!I14/'1'!I14*100</f>
        <v>-0.26220598839573944</v>
      </c>
      <c r="J14" s="164">
        <f>'5'!J14/'1'!J14*100</f>
        <v>1.1470227376170028</v>
      </c>
      <c r="K14" s="170">
        <f>'5'!K14/'1'!K14*100</f>
        <v>5.0144570849846637E-2</v>
      </c>
      <c r="L14" s="170">
        <f>'5'!L14/'1'!O14*100</f>
        <v>0.13563419857896103</v>
      </c>
    </row>
    <row r="15" spans="1:13">
      <c r="A15" s="247">
        <v>1998</v>
      </c>
      <c r="B15" s="164">
        <f>'5'!B15/'1'!B15*100</f>
        <v>-1.4765404015611947</v>
      </c>
      <c r="C15" s="164">
        <f>'5'!C15/'1'!C15*100</f>
        <v>-1.1045330034461429E-2</v>
      </c>
      <c r="D15" s="164">
        <f>'5'!D15/'1'!D15*100</f>
        <v>-0.16859189814516717</v>
      </c>
      <c r="E15" s="164">
        <f>'5'!E15/'1'!E15*100</f>
        <v>-0.39105698639627995</v>
      </c>
      <c r="F15" s="164">
        <f>'5'!F15/'1'!F15*100</f>
        <v>-0.19890528081733186</v>
      </c>
      <c r="G15" s="164">
        <f>'5'!G15/'1'!G15*100</f>
        <v>0.10088069568791776</v>
      </c>
      <c r="H15" s="164">
        <f>'5'!H15/'1'!H15*100</f>
        <v>-0.27226636916928432</v>
      </c>
      <c r="I15" s="164">
        <f>'5'!I15/'1'!I15*100</f>
        <v>-0.17555724188367219</v>
      </c>
      <c r="J15" s="423">
        <f>'5'!J15/'1'!J15*100</f>
        <v>1.3840664545063825</v>
      </c>
      <c r="K15" s="170">
        <f>'5'!K15/'1'!K15*100</f>
        <v>-0.43988207213804875</v>
      </c>
      <c r="L15" s="170">
        <f>'5'!L15/'1'!O15*100</f>
        <v>0.16801328708807767</v>
      </c>
    </row>
    <row r="16" spans="1:13">
      <c r="A16" s="247">
        <v>1999</v>
      </c>
      <c r="B16" s="164">
        <f>'5'!B16/'1'!B16*100</f>
        <v>-0.7342559658297223</v>
      </c>
      <c r="C16" s="164">
        <f>'5'!C16/'1'!C16*100</f>
        <v>0.15556093659424278</v>
      </c>
      <c r="D16" s="164">
        <f>'5'!D16/'1'!D16*100</f>
        <v>0.10141531660426822</v>
      </c>
      <c r="E16" s="164">
        <f>'5'!E16/'1'!E16*100</f>
        <v>-8.499855449166735E-2</v>
      </c>
      <c r="F16" s="164">
        <f>'5'!F16/'1'!F16*100</f>
        <v>-0.15992899327484383</v>
      </c>
      <c r="G16" s="164">
        <f>'5'!G16/'1'!G16*100</f>
        <v>0.16014242453927108</v>
      </c>
      <c r="H16" s="164">
        <f>'5'!H16/'1'!H16*100</f>
        <v>-0.20893729955324009</v>
      </c>
      <c r="I16" s="164">
        <f>'5'!I16/'1'!I16*100</f>
        <v>-0.7043697339836219</v>
      </c>
      <c r="J16" s="164">
        <f>'5'!J16/'1'!J16*100</f>
        <v>0.66691683385872957</v>
      </c>
      <c r="K16" s="170">
        <f>'5'!K16/'1'!K16*100</f>
        <v>-0.30944501573649935</v>
      </c>
      <c r="L16" s="170">
        <f>'5'!L16/'1'!O16*100</f>
        <v>0.12785349642938498</v>
      </c>
    </row>
    <row r="17" spans="1:12">
      <c r="A17" s="247">
        <v>2000</v>
      </c>
      <c r="B17" s="164">
        <f>'5'!B17/'1'!B17*100</f>
        <v>-0.92505956822977242</v>
      </c>
      <c r="C17" s="164">
        <f>'5'!C17/'1'!C17*100</f>
        <v>-4.5431230307027184E-2</v>
      </c>
      <c r="D17" s="164">
        <f>'5'!D17/'1'!D17*100</f>
        <v>-0.14917205759990407</v>
      </c>
      <c r="E17" s="164">
        <f>'5'!E17/'1'!E17*100</f>
        <v>-0.23290611671687647</v>
      </c>
      <c r="F17" s="164">
        <f>'5'!F17/'1'!F17*100</f>
        <v>-0.15268553508104105</v>
      </c>
      <c r="G17" s="164">
        <f>'5'!G17/'1'!G17*100</f>
        <v>0.19936165241126427</v>
      </c>
      <c r="H17" s="164">
        <f>'5'!H17/'1'!H17*100</f>
        <v>-0.36502680611132271</v>
      </c>
      <c r="I17" s="164">
        <f>'5'!I17/'1'!I17*100</f>
        <v>-0.82386744279525392</v>
      </c>
      <c r="J17" s="164">
        <f>'5'!J17/'1'!J17*100</f>
        <v>0.81209693901666924</v>
      </c>
      <c r="K17" s="170">
        <f>'5'!K17/'1'!K17*100</f>
        <v>-0.36598559626463462</v>
      </c>
      <c r="L17" s="170">
        <f>'5'!L17/'1'!O17*100</f>
        <v>0.15411777971663487</v>
      </c>
    </row>
    <row r="18" spans="1:12">
      <c r="A18" s="247">
        <v>2001</v>
      </c>
      <c r="B18" s="164">
        <f>'5'!B18/'1'!B18*100</f>
        <v>-0.71258088367691741</v>
      </c>
      <c r="C18" s="164">
        <f>'5'!C18/'1'!C18*100</f>
        <v>0.23488091318186807</v>
      </c>
      <c r="D18" s="164">
        <f>'5'!D18/'1'!D18*100</f>
        <v>-0.21673131429686721</v>
      </c>
      <c r="E18" s="164">
        <f>'5'!E18/'1'!E18*100</f>
        <v>-0.25539496865243483</v>
      </c>
      <c r="F18" s="164">
        <f>'5'!F18/'1'!F18*100</f>
        <v>-9.5843729698779745E-2</v>
      </c>
      <c r="G18" s="164">
        <f>'5'!G18/'1'!G18*100</f>
        <v>9.6660018138462533E-2</v>
      </c>
      <c r="H18" s="164">
        <f>'5'!H18/'1'!H18*100</f>
        <v>-0.4023622389161492</v>
      </c>
      <c r="I18" s="164">
        <f>'5'!I18/'1'!I18*100</f>
        <v>-0.85169644454975257</v>
      </c>
      <c r="J18" s="164">
        <f>'5'!J18/'1'!J18*100</f>
        <v>0.7728041479566945</v>
      </c>
      <c r="K18" s="170">
        <f>'5'!K18/'1'!K18*100</f>
        <v>-0.17238668482106786</v>
      </c>
      <c r="L18" s="170">
        <f>'5'!L18/'1'!O18*100</f>
        <v>0.1138028411336334</v>
      </c>
    </row>
    <row r="19" spans="1:12">
      <c r="A19" s="247">
        <v>2002</v>
      </c>
      <c r="B19" s="164">
        <f>'5'!B19/'1'!B19*100</f>
        <v>-0.62215702920018556</v>
      </c>
      <c r="C19" s="164">
        <f>'5'!C19/'1'!C19*100</f>
        <v>6.2830591192027829E-2</v>
      </c>
      <c r="D19" s="164">
        <f>'5'!D19/'1'!D19*100</f>
        <v>-0.10522319829333106</v>
      </c>
      <c r="E19" s="164">
        <f>'5'!E19/'1'!E19*100</f>
        <v>-5.8314951446464335E-2</v>
      </c>
      <c r="F19" s="164">
        <f>'5'!F19/'1'!F19*100</f>
        <v>-4.1591088245941876E-2</v>
      </c>
      <c r="G19" s="164">
        <f>'5'!G19/'1'!G19*100</f>
        <v>3.3390392480992986E-2</v>
      </c>
      <c r="H19" s="164">
        <f>'5'!H19/'1'!H19*100</f>
        <v>-0.3562054094805972</v>
      </c>
      <c r="I19" s="164">
        <f>'5'!I19/'1'!I19*100</f>
        <v>-0.73905314521436249</v>
      </c>
      <c r="J19" s="164">
        <f>'5'!J19/'1'!J19*100</f>
        <v>0.62641811970992201</v>
      </c>
      <c r="K19" s="170">
        <f>'5'!K19/'1'!K19*100</f>
        <v>-0.10841037705592536</v>
      </c>
      <c r="L19" s="170">
        <f>'5'!L19/'1'!O19*100</f>
        <v>7.5821645096155119E-2</v>
      </c>
    </row>
    <row r="20" spans="1:12">
      <c r="A20" s="247">
        <v>2003</v>
      </c>
      <c r="B20" s="164">
        <f>'5'!B20/'1'!B20*100</f>
        <v>-0.24187715186760411</v>
      </c>
      <c r="C20" s="164">
        <f>'5'!C20/'1'!C20*100</f>
        <v>0.10129644879428076</v>
      </c>
      <c r="D20" s="164">
        <f>'5'!D20/'1'!D20*100</f>
        <v>0.10163425319619995</v>
      </c>
      <c r="E20" s="164">
        <f>'5'!E20/'1'!E20*100</f>
        <v>-0.13330059751759327</v>
      </c>
      <c r="F20" s="164">
        <f>'5'!F20/'1'!F20*100</f>
        <v>-2.9523781405922469E-3</v>
      </c>
      <c r="G20" s="164">
        <f>'5'!G20/'1'!G20*100</f>
        <v>-4.0036727285854556E-2</v>
      </c>
      <c r="H20" s="164">
        <f>'5'!H20/'1'!H20*100</f>
        <v>-0.1881347075446401</v>
      </c>
      <c r="I20" s="164">
        <f>'5'!I20/'1'!I20*100</f>
        <v>-0.47519597443275052</v>
      </c>
      <c r="J20" s="164">
        <f>'5'!J20/'1'!J20*100</f>
        <v>0.29938558249016917</v>
      </c>
      <c r="K20" s="170">
        <f>'5'!K20/'1'!K20*100</f>
        <v>7.3352235982266464E-2</v>
      </c>
      <c r="L20" s="170">
        <f>'5'!L20/'1'!O20*100</f>
        <v>4.4304196615385136E-2</v>
      </c>
    </row>
    <row r="21" spans="1:12">
      <c r="A21" s="247">
        <v>2004</v>
      </c>
      <c r="B21" s="164">
        <f>'5'!B21/'1'!B21*100</f>
        <v>-0.48009091576762364</v>
      </c>
      <c r="C21" s="164">
        <f>'5'!C21/'1'!C21*100</f>
        <v>-0.16269492522570289</v>
      </c>
      <c r="D21" s="164">
        <f>'5'!D21/'1'!D21*100</f>
        <v>-0.21689803876493702</v>
      </c>
      <c r="E21" s="164">
        <f>'5'!E21/'1'!E21*100</f>
        <v>-0.11742602160638797</v>
      </c>
      <c r="F21" s="164">
        <f>'5'!F21/'1'!F21*100</f>
        <v>-3.9441146033364662E-2</v>
      </c>
      <c r="G21" s="164">
        <f>'5'!G21/'1'!G21*100</f>
        <v>-7.4487081103993949E-2</v>
      </c>
      <c r="H21" s="164">
        <f>'5'!H21/'1'!H21*100</f>
        <v>-0.32585450506851638</v>
      </c>
      <c r="I21" s="164">
        <f>'5'!I21/'1'!I21*100</f>
        <v>-0.6257821022909581</v>
      </c>
      <c r="J21" s="164">
        <f>'5'!J21/'1'!J21*100</f>
        <v>0.64467279543797573</v>
      </c>
      <c r="K21" s="170">
        <f>'5'!K21/'1'!K21*100</f>
        <v>0.18736385434764766</v>
      </c>
      <c r="L21" s="170">
        <f>'5'!L21/'1'!O21*100</f>
        <v>8.8826549030847732E-2</v>
      </c>
    </row>
    <row r="22" spans="1:12">
      <c r="A22" s="247">
        <v>2005</v>
      </c>
      <c r="B22" s="164">
        <f>'5'!B22/'1'!B22*100</f>
        <v>-0.90994818350621698</v>
      </c>
      <c r="C22" s="164">
        <f>'5'!C22/'1'!C22*100</f>
        <v>-0.18252404681886661</v>
      </c>
      <c r="D22" s="164">
        <f>'5'!D22/'1'!D22*100</f>
        <v>-0.3457728390796877</v>
      </c>
      <c r="E22" s="164">
        <f>'5'!E22/'1'!E22*100</f>
        <v>-0.36054028907390473</v>
      </c>
      <c r="F22" s="164">
        <f>'5'!F22/'1'!F22*100</f>
        <v>-9.4391488831835416E-2</v>
      </c>
      <c r="G22" s="164">
        <f>'5'!G22/'1'!G22*100</f>
        <v>-0.1078624743474412</v>
      </c>
      <c r="H22" s="164">
        <f>'5'!H22/'1'!H22*100</f>
        <v>-0.73003727416540487</v>
      </c>
      <c r="I22" s="164">
        <f>'5'!I22/'1'!I22*100</f>
        <v>-0.95830695414197764</v>
      </c>
      <c r="J22" s="164">
        <f>'5'!J22/'1'!J22*100</f>
        <v>1.3071261829254122</v>
      </c>
      <c r="K22" s="164">
        <f>'5'!K22/'1'!K22*100</f>
        <v>0.17188764668365522</v>
      </c>
      <c r="L22" s="182">
        <f>'5'!L22/'1'!O22*100</f>
        <v>0.15604265836048944</v>
      </c>
    </row>
    <row r="23" spans="1:12">
      <c r="A23" s="247">
        <v>2006</v>
      </c>
      <c r="B23" s="425">
        <f>'5'!B23/'1'!B23*100</f>
        <v>-0.82219576014916262</v>
      </c>
      <c r="C23" s="164">
        <f>'5'!C23/'1'!C23*100</f>
        <v>-0.54546113952054553</v>
      </c>
      <c r="D23" s="164">
        <f>'5'!D23/'1'!D23*100</f>
        <v>-0.43406915038240951</v>
      </c>
      <c r="E23" s="164">
        <f>'5'!E23/'1'!E23*100</f>
        <v>-0.54680133957610488</v>
      </c>
      <c r="F23" s="164">
        <f>'5'!F23/'1'!F23*100</f>
        <v>-0.15498161460496002</v>
      </c>
      <c r="G23" s="164">
        <f>'5'!G23/'1'!G23*100</f>
        <v>-0.17328820147523616</v>
      </c>
      <c r="H23" s="164">
        <f>'5'!H23/'1'!H23*100</f>
        <v>-0.61485867629215807</v>
      </c>
      <c r="I23" s="164">
        <f>'5'!I23/'1'!I23*100</f>
        <v>-0.37599440492914454</v>
      </c>
      <c r="J23" s="164">
        <f>'5'!J23/'1'!J23*100</f>
        <v>1.3514797181589431</v>
      </c>
      <c r="K23" s="164">
        <f>'5'!K23/'1'!K23*100</f>
        <v>0.30174286622952967</v>
      </c>
      <c r="L23" s="182">
        <f>'5'!L23/'1'!O23*100</f>
        <v>0.18006425777233562</v>
      </c>
    </row>
    <row r="24" spans="1:12">
      <c r="A24" s="247">
        <v>2007</v>
      </c>
      <c r="B24" s="164">
        <f>'5'!B24/'1'!B24*100</f>
        <v>-0.40350542885712098</v>
      </c>
      <c r="C24" s="164">
        <f>'5'!C24/'1'!C24*100</f>
        <v>-0.50754786851678391</v>
      </c>
      <c r="D24" s="164">
        <f>'5'!D24/'1'!D24*100</f>
        <v>-0.27527321454734455</v>
      </c>
      <c r="E24" s="164">
        <f>'5'!E24/'1'!E24*100</f>
        <v>-0.1046408203840318</v>
      </c>
      <c r="F24" s="164">
        <f>'5'!F24/'1'!F24*100</f>
        <v>-0.1647658258388173</v>
      </c>
      <c r="G24" s="164">
        <f>'5'!G24/'1'!G24*100</f>
        <v>-0.10518485497910367</v>
      </c>
      <c r="H24" s="164">
        <f>'5'!H24/'1'!H24*100</f>
        <v>-0.28998642974492289</v>
      </c>
      <c r="I24" s="164">
        <f>'5'!I24/'1'!I24*100</f>
        <v>0.52342801941623551</v>
      </c>
      <c r="J24" s="164">
        <f>'5'!J24/'1'!J24*100</f>
        <v>0.38821512957626159</v>
      </c>
      <c r="K24" s="164">
        <f>'5'!K24/'1'!K24*100</f>
        <v>0.39095891202678729</v>
      </c>
      <c r="L24" s="182">
        <f>'5'!L24/'1'!O24*100</f>
        <v>0.10878384722769886</v>
      </c>
    </row>
    <row r="25" spans="1:12">
      <c r="A25" s="247">
        <v>2008</v>
      </c>
      <c r="B25" s="164">
        <f>'5'!B25/'1'!B25*100</f>
        <v>-1.114275828229494E-2</v>
      </c>
      <c r="C25" s="164">
        <f>'5'!C25/'1'!C25*100</f>
        <v>-0.21187051396615839</v>
      </c>
      <c r="D25" s="164">
        <f>'5'!D25/'1'!D25*100</f>
        <v>-0.12704823879512536</v>
      </c>
      <c r="E25" s="164">
        <f>'5'!E25/'1'!E25*100</f>
        <v>-0.11608679060861882</v>
      </c>
      <c r="F25" s="164">
        <f>'5'!F25/'1'!F25*100</f>
        <v>-0.12506596659616487</v>
      </c>
      <c r="G25" s="164">
        <f>'5'!G25/'1'!G25*100</f>
        <v>-0.11753039462066156</v>
      </c>
      <c r="H25" s="164">
        <f>'5'!H25/'1'!H25*100</f>
        <v>-0.32819212973398987</v>
      </c>
      <c r="I25" s="164">
        <f>'5'!I25/'1'!I25*100</f>
        <v>0.31542857592205603</v>
      </c>
      <c r="J25" s="164">
        <f>'5'!J25/'1'!J25*100</f>
        <v>0.49627964085428511</v>
      </c>
      <c r="K25" s="164">
        <f>'5'!K25/'1'!K25*100</f>
        <v>0.24943601571890636</v>
      </c>
      <c r="L25" s="182">
        <f>'5'!L25/'1'!O25*100</f>
        <v>9.5192921191897636E-2</v>
      </c>
    </row>
    <row r="26" spans="1:12">
      <c r="A26" s="247">
        <v>2009</v>
      </c>
      <c r="B26" s="164">
        <f>'5'!B26/'1'!B26*100</f>
        <v>0.47529749636656743</v>
      </c>
      <c r="C26" s="164">
        <f>'5'!C26/'1'!C26*100</f>
        <v>-0.1936973318371227</v>
      </c>
      <c r="D26" s="164">
        <f>'5'!D26/'1'!D26*100</f>
        <v>4.2528517556070497E-2</v>
      </c>
      <c r="E26" s="164">
        <f>'5'!E26/'1'!E26*100</f>
        <v>2.6934985345767871E-2</v>
      </c>
      <c r="F26" s="164">
        <f>'5'!F26/'1'!F26*100</f>
        <v>-5.4146918298330779E-2</v>
      </c>
      <c r="G26" s="164">
        <f>'5'!G26/'1'!G26*100</f>
        <v>-7.103571581620638E-2</v>
      </c>
      <c r="H26" s="164">
        <f>'5'!H26/'1'!H26*100</f>
        <v>-0.20801116012143087</v>
      </c>
      <c r="I26" s="164">
        <f>'5'!I26/'1'!I26*100</f>
        <v>0.16022698500747018</v>
      </c>
      <c r="J26" s="164">
        <f>'5'!J26/'1'!J26*100</f>
        <v>5.9634279327616703E-2</v>
      </c>
      <c r="K26" s="164">
        <f>'5'!K26/'1'!K26*100</f>
        <v>0.21928596481403431</v>
      </c>
      <c r="L26" s="182">
        <f>'5'!L26/'1'!O26*100</f>
        <v>4.899596021252367E-2</v>
      </c>
    </row>
    <row r="27" spans="1:12">
      <c r="A27" s="247">
        <v>2010</v>
      </c>
      <c r="B27" s="164">
        <f>'5'!B27/'1'!B27*100</f>
        <v>2.8545592483888022E-2</v>
      </c>
      <c r="C27" s="164">
        <f>'5'!C27/'1'!C27*100</f>
        <v>-9.387484295374017E-2</v>
      </c>
      <c r="D27" s="164">
        <f>'5'!D27/'1'!D27*100</f>
        <v>7.5365709451390706E-3</v>
      </c>
      <c r="E27" s="164">
        <f>'5'!E27/'1'!E27*100</f>
        <v>6.5733210808398973E-2</v>
      </c>
      <c r="F27" s="164">
        <f>'5'!F27/'1'!F27*100</f>
        <v>-5.4834151284497562E-2</v>
      </c>
      <c r="G27" s="164">
        <f>'5'!G27/'1'!G27*100</f>
        <v>-2.9760039978491158E-2</v>
      </c>
      <c r="H27" s="164">
        <f>'5'!H27/'1'!H27*100</f>
        <v>-0.21213337373969021</v>
      </c>
      <c r="I27" s="164">
        <f>'5'!I27/'1'!I27*100</f>
        <v>0.16187554984901442</v>
      </c>
      <c r="J27" s="164">
        <f>'5'!J27/'1'!J27*100</f>
        <v>6.1083868955811443E-2</v>
      </c>
      <c r="K27" s="164">
        <f>'5'!K27/'1'!K27*100</f>
        <v>0.13909775446245837</v>
      </c>
      <c r="L27" s="182">
        <f>'5'!L27/'1'!O27*100</f>
        <v>3.2290331101505823E-2</v>
      </c>
    </row>
    <row r="28" spans="1:12">
      <c r="A28" s="247">
        <v>2011</v>
      </c>
      <c r="B28" s="164">
        <f>'5'!B28/'1'!B28*100</f>
        <v>0.11313488382723504</v>
      </c>
      <c r="C28" s="164">
        <f>'5'!C28/'1'!C28*100</f>
        <v>-0.242297171579722</v>
      </c>
      <c r="D28" s="164">
        <f>'5'!D28/'1'!D28*100</f>
        <v>-0.20720637734007152</v>
      </c>
      <c r="E28" s="164">
        <f>'5'!E28/'1'!E28*100</f>
        <v>-0.10932722724445092</v>
      </c>
      <c r="F28" s="164">
        <f>'5'!F28/'1'!F28*100</f>
        <v>-7.2742885058998535E-2</v>
      </c>
      <c r="G28" s="164">
        <f>'5'!G28/'1'!G28*100</f>
        <v>-3.5752133818834547E-2</v>
      </c>
      <c r="H28" s="164">
        <f>'5'!H28/'1'!H28*100</f>
        <v>-0.33889155470249521</v>
      </c>
      <c r="I28" s="164">
        <f>'5'!I28/'1'!I28*100</f>
        <v>7.4834786734924497E-2</v>
      </c>
      <c r="J28" s="164">
        <f>'5'!J28/'1'!J28*100</f>
        <v>0.41443821696584682</v>
      </c>
      <c r="K28" s="164">
        <f>'5'!K28/'1'!K28*100</f>
        <v>1.5536305946537772E-2</v>
      </c>
      <c r="L28" s="182">
        <f>'5'!L28/'1'!O28*100</f>
        <v>5.2117050112152674E-2</v>
      </c>
    </row>
    <row r="29" spans="1:12">
      <c r="A29" s="247">
        <v>2012</v>
      </c>
      <c r="B29" s="164">
        <f>'5'!B29/'1'!B29*100</f>
        <v>0.11122203790659625</v>
      </c>
      <c r="C29" s="164">
        <f>'5'!C29/'1'!C29*100</f>
        <v>-0.62096407771000572</v>
      </c>
      <c r="D29" s="164">
        <f>'5'!D29/'1'!D29*100</f>
        <v>-0.31550482359353749</v>
      </c>
      <c r="E29" s="164">
        <f>'5'!E29/'1'!E29*100</f>
        <v>-0.43484810046299238</v>
      </c>
      <c r="F29" s="164">
        <f>'5'!F29/'1'!F29*100</f>
        <v>-0.10738731197016012</v>
      </c>
      <c r="G29" s="164">
        <f>'5'!G29/'1'!G29*100</f>
        <v>-0.11227373553718761</v>
      </c>
      <c r="H29" s="164">
        <f>'5'!H29/'1'!H29*100</f>
        <v>-0.32794908272617573</v>
      </c>
      <c r="I29" s="164">
        <f>'5'!I29/'1'!I29*100</f>
        <v>0.14687272379466881</v>
      </c>
      <c r="J29" s="164">
        <f>'5'!J29/'1'!J29*100</f>
        <v>0.96614953536359316</v>
      </c>
      <c r="K29" s="164">
        <f>'5'!K29/'1'!K29*100</f>
        <v>-0.10117758735922974</v>
      </c>
      <c r="L29" s="182">
        <f>'5'!L29/'1'!O29*100</f>
        <v>0.11456049747566184</v>
      </c>
    </row>
    <row r="30" spans="1:12">
      <c r="A30" s="562">
        <v>2013</v>
      </c>
      <c r="B30" s="164">
        <f>'5'!B30/'1'!B30*100</f>
        <v>-0.1539207185238757</v>
      </c>
      <c r="C30" s="164">
        <f>'5'!C30/'1'!C30*100</f>
        <v>-0.61784818391120577</v>
      </c>
      <c r="D30" s="164">
        <f>'5'!D30/'1'!D30*100</f>
        <v>-0.30893067353886289</v>
      </c>
      <c r="E30" s="164">
        <f>'5'!E30/'1'!E30*100</f>
        <v>-0.43843919352597488</v>
      </c>
      <c r="F30" s="164">
        <f>'5'!F30/'1'!F30*100</f>
        <v>-0.16048622198926141</v>
      </c>
      <c r="G30" s="164">
        <f>'5'!G30/'1'!G30*100</f>
        <v>-6.6630118126956461E-2</v>
      </c>
      <c r="H30" s="164">
        <f>'5'!H30/'1'!H30*100</f>
        <v>-0.38564728288571642</v>
      </c>
      <c r="I30" s="164">
        <f>'5'!I30/'1'!I30*100</f>
        <v>4.8000130169844529E-2</v>
      </c>
      <c r="J30" s="164">
        <f>'5'!J30/'1'!J30*100</f>
        <v>0.89883232652034506</v>
      </c>
      <c r="K30" s="164">
        <f>'5'!K30/'1'!K30*100</f>
        <v>-1.815553312784703E-2</v>
      </c>
      <c r="L30" s="182">
        <f>'5'!L30/'1'!O30*100</f>
        <v>0.10319179054894825</v>
      </c>
    </row>
    <row r="31" spans="1:12">
      <c r="A31" s="312">
        <v>2014</v>
      </c>
      <c r="B31" s="164">
        <f>'5'!B31/'1'!B31*100</f>
        <v>-0.49110302726684463</v>
      </c>
      <c r="C31" s="164">
        <f>'5'!C31/'1'!C31*100</f>
        <v>-0.64190644162342858</v>
      </c>
      <c r="D31" s="164">
        <f>'5'!D31/'1'!D31*100</f>
        <v>-0.14533218482010635</v>
      </c>
      <c r="E31" s="164">
        <f>'5'!E31/'1'!E31*100</f>
        <v>-0.42511480089240949</v>
      </c>
      <c r="F31" s="164">
        <f>'5'!F31/'1'!F31*100</f>
        <v>-0.15903252132282336</v>
      </c>
      <c r="G31" s="164">
        <f>'5'!G31/'1'!G31*100</f>
        <v>-0.11426491036455111</v>
      </c>
      <c r="H31" s="164">
        <f>'5'!H31/'1'!H31*100</f>
        <v>-0.48297912004511545</v>
      </c>
      <c r="I31" s="164">
        <f>'5'!I31/'1'!I31*100</f>
        <v>4.416168329764264E-2</v>
      </c>
      <c r="J31" s="164">
        <f>'5'!J31/'1'!J31*100</f>
        <v>0.80750817868001779</v>
      </c>
      <c r="K31" s="164">
        <f>'5'!K31/'1'!K31*100</f>
        <v>0.21682887447201671</v>
      </c>
      <c r="L31" s="184">
        <f>'5'!L31/'1'!O31*100</f>
        <v>0.12253095745134027</v>
      </c>
    </row>
    <row r="32" spans="1:12">
      <c r="A32" s="787" t="s">
        <v>60</v>
      </c>
      <c r="B32" s="788"/>
      <c r="C32" s="788"/>
      <c r="D32" s="788"/>
      <c r="E32" s="788"/>
      <c r="F32" s="788"/>
      <c r="G32" s="788"/>
      <c r="H32" s="788"/>
      <c r="I32" s="788"/>
      <c r="J32" s="788"/>
      <c r="K32" s="788"/>
      <c r="L32" s="789"/>
    </row>
    <row r="33" spans="1:12">
      <c r="A33" s="418" t="s">
        <v>321</v>
      </c>
      <c r="B33" s="164">
        <f>AVERAGE(B4:B13)</f>
        <v>-0.68247410875679992</v>
      </c>
      <c r="C33" s="164">
        <f t="shared" ref="C33:L33" si="0">AVERAGE(C4:C13)</f>
        <v>0.16554681602622751</v>
      </c>
      <c r="D33" s="164">
        <f t="shared" si="0"/>
        <v>-8.2595216028961235E-2</v>
      </c>
      <c r="E33" s="164">
        <f t="shared" si="0"/>
        <v>-7.9841445082506818E-2</v>
      </c>
      <c r="F33" s="164">
        <f t="shared" si="0"/>
        <v>-0.1369540408926801</v>
      </c>
      <c r="G33" s="164">
        <f t="shared" si="0"/>
        <v>7.2626622187663137E-3</v>
      </c>
      <c r="H33" s="164">
        <f t="shared" si="0"/>
        <v>-0.56288003802820941</v>
      </c>
      <c r="I33" s="164">
        <f t="shared" si="0"/>
        <v>-0.88475228748942425</v>
      </c>
      <c r="J33" s="164">
        <f t="shared" si="0"/>
        <v>-2.9798237555996976E-2</v>
      </c>
      <c r="K33" s="170">
        <f t="shared" si="0"/>
        <v>0.89447722032754895</v>
      </c>
      <c r="L33" s="182">
        <f t="shared" si="0"/>
        <v>0.14681647722081198</v>
      </c>
    </row>
    <row r="34" spans="1:12">
      <c r="A34" s="418" t="s">
        <v>120</v>
      </c>
      <c r="B34" s="164">
        <f>AVERAGE(B4:B23)</f>
        <v>-0.76481696383037012</v>
      </c>
      <c r="C34" s="164">
        <f t="shared" ref="C34:L34" si="1">AVERAGE(C4:C23)</f>
        <v>5.4289909643991906E-2</v>
      </c>
      <c r="D34" s="164">
        <f t="shared" si="1"/>
        <v>-0.12408986661809736</v>
      </c>
      <c r="E34" s="164">
        <f t="shared" si="1"/>
        <v>-0.16099740492928893</v>
      </c>
      <c r="F34" s="164">
        <f t="shared" si="1"/>
        <v>-0.12758176974209717</v>
      </c>
      <c r="G34" s="164">
        <f t="shared" si="1"/>
        <v>1.6407846684179661E-2</v>
      </c>
      <c r="H34" s="164">
        <f t="shared" si="1"/>
        <v>-0.48418511308356421</v>
      </c>
      <c r="I34" s="164">
        <f t="shared" si="1"/>
        <v>-0.74197761537557394</v>
      </c>
      <c r="J34" s="164">
        <f t="shared" si="1"/>
        <v>0.43570035680589647</v>
      </c>
      <c r="K34" s="170">
        <f t="shared" si="1"/>
        <v>0.41665768156761301</v>
      </c>
      <c r="L34" s="170">
        <f t="shared" si="1"/>
        <v>0.13563228410150124</v>
      </c>
    </row>
    <row r="35" spans="1:12">
      <c r="A35" s="349" t="s">
        <v>322</v>
      </c>
      <c r="B35" s="164">
        <f>AVERAGE(B14:B23)</f>
        <v>-0.84715981890394043</v>
      </c>
      <c r="C35" s="164">
        <f t="shared" ref="C35:L35" si="2">AVERAGE(C14:C23)</f>
        <v>-5.6966996738243694E-2</v>
      </c>
      <c r="D35" s="164">
        <f t="shared" si="2"/>
        <v>-0.16558451720723347</v>
      </c>
      <c r="E35" s="164">
        <f t="shared" si="2"/>
        <v>-0.24215336477607102</v>
      </c>
      <c r="F35" s="164">
        <f t="shared" si="2"/>
        <v>-0.11820949859151417</v>
      </c>
      <c r="G35" s="164">
        <f t="shared" si="2"/>
        <v>2.5553031149592998E-2</v>
      </c>
      <c r="H35" s="164">
        <f t="shared" si="2"/>
        <v>-0.40549018813891902</v>
      </c>
      <c r="I35" s="164">
        <f t="shared" si="2"/>
        <v>-0.5992029432617233</v>
      </c>
      <c r="J35" s="164">
        <f t="shared" si="2"/>
        <v>0.90119895116779014</v>
      </c>
      <c r="K35" s="170">
        <f t="shared" si="2"/>
        <v>-6.1161857192323012E-2</v>
      </c>
      <c r="L35" s="170">
        <f t="shared" si="2"/>
        <v>0.12444809098219049</v>
      </c>
    </row>
    <row r="36" spans="1:12">
      <c r="A36" s="350" t="s">
        <v>371</v>
      </c>
      <c r="B36" s="164">
        <f>AVERAGE(B24:B31)</f>
        <v>-4.1433990293231193E-2</v>
      </c>
      <c r="C36" s="164">
        <f t="shared" ref="C36:K36" si="3">AVERAGE(C24:C31)</f>
        <v>-0.39125080401227091</v>
      </c>
      <c r="D36" s="164">
        <f t="shared" si="3"/>
        <v>-0.16615380301672983</v>
      </c>
      <c r="E36" s="164">
        <f t="shared" si="3"/>
        <v>-0.19197359212053894</v>
      </c>
      <c r="F36" s="164">
        <f t="shared" si="3"/>
        <v>-0.11230772529488176</v>
      </c>
      <c r="G36" s="164">
        <f t="shared" si="3"/>
        <v>-8.1553987905249065E-2</v>
      </c>
      <c r="H36" s="164">
        <f t="shared" si="3"/>
        <v>-0.32172376671244207</v>
      </c>
      <c r="I36" s="164">
        <f t="shared" si="3"/>
        <v>0.18435355677398207</v>
      </c>
      <c r="J36" s="164">
        <f t="shared" si="3"/>
        <v>0.5115176470304722</v>
      </c>
      <c r="K36" s="164">
        <f t="shared" si="3"/>
        <v>0.138976338369208</v>
      </c>
      <c r="L36" s="182">
        <f>AVERAGE(L24:L31)</f>
        <v>8.4707919415216118E-2</v>
      </c>
    </row>
    <row r="37" spans="1:12">
      <c r="A37" s="419" t="s">
        <v>372</v>
      </c>
      <c r="B37" s="171">
        <f>AVERAGE(B4:B31)</f>
        <v>-0.55813611424833032</v>
      </c>
      <c r="C37" s="171">
        <f t="shared" ref="C37:K37" si="4">AVERAGE(C4:C31)</f>
        <v>-7.3007437114940316E-2</v>
      </c>
      <c r="D37" s="171">
        <f t="shared" si="4"/>
        <v>-0.1361081341605638</v>
      </c>
      <c r="E37" s="171">
        <f t="shared" si="4"/>
        <v>-0.16984774412678894</v>
      </c>
      <c r="F37" s="171">
        <f t="shared" si="4"/>
        <v>-0.12321775704289274</v>
      </c>
      <c r="G37" s="171">
        <f t="shared" si="4"/>
        <v>-1.1581248912799975E-2</v>
      </c>
      <c r="H37" s="171">
        <f t="shared" si="4"/>
        <v>-0.43776758554895795</v>
      </c>
      <c r="I37" s="171">
        <f t="shared" si="4"/>
        <v>-0.47731156618998644</v>
      </c>
      <c r="J37" s="171">
        <f t="shared" si="4"/>
        <v>0.45736243972720381</v>
      </c>
      <c r="K37" s="171">
        <f t="shared" si="4"/>
        <v>0.3373201549394973</v>
      </c>
      <c r="L37" s="184">
        <f>AVERAGE(L4:L31)</f>
        <v>0.12108246561970552</v>
      </c>
    </row>
    <row r="39" spans="1:12">
      <c r="A39" s="121" t="s">
        <v>19</v>
      </c>
    </row>
    <row r="42" spans="1:12">
      <c r="B42" s="194"/>
      <c r="C42" s="194"/>
      <c r="D42" s="194"/>
      <c r="E42" s="194"/>
      <c r="F42" s="194"/>
      <c r="G42" s="194"/>
      <c r="H42" s="194"/>
      <c r="I42" s="194"/>
      <c r="J42" s="194"/>
      <c r="K42" s="194"/>
    </row>
    <row r="43" spans="1:12">
      <c r="B43" s="194"/>
      <c r="C43" s="194"/>
      <c r="D43" s="194"/>
      <c r="E43" s="194"/>
      <c r="F43" s="194"/>
      <c r="G43" s="194"/>
      <c r="H43" s="194"/>
      <c r="I43" s="194"/>
      <c r="J43" s="194"/>
      <c r="K43" s="194"/>
    </row>
    <row r="44" spans="1:12">
      <c r="B44" s="194"/>
      <c r="C44" s="194"/>
      <c r="D44" s="194"/>
      <c r="E44" s="194"/>
      <c r="F44" s="194"/>
      <c r="G44" s="194"/>
      <c r="H44" s="194"/>
      <c r="I44" s="194"/>
      <c r="J44" s="194"/>
      <c r="K44" s="194"/>
    </row>
    <row r="45" spans="1:12">
      <c r="B45" s="194"/>
      <c r="C45" s="194"/>
      <c r="D45" s="194"/>
      <c r="E45" s="194"/>
      <c r="F45" s="194"/>
      <c r="G45" s="194"/>
      <c r="H45" s="194"/>
      <c r="I45" s="194"/>
      <c r="J45" s="194"/>
      <c r="K45" s="194"/>
    </row>
    <row r="46" spans="1:12">
      <c r="B46" s="194"/>
      <c r="C46" s="194"/>
      <c r="D46" s="194"/>
      <c r="E46" s="194"/>
      <c r="F46" s="194"/>
      <c r="G46" s="194"/>
      <c r="H46" s="194"/>
      <c r="I46" s="194"/>
      <c r="J46" s="194"/>
      <c r="K46" s="194"/>
    </row>
    <row r="47" spans="1:12">
      <c r="B47" s="194"/>
      <c r="C47" s="194"/>
      <c r="D47" s="194"/>
      <c r="E47" s="194"/>
      <c r="F47" s="194"/>
      <c r="G47" s="194"/>
      <c r="H47" s="194"/>
      <c r="I47" s="194"/>
      <c r="J47" s="194"/>
      <c r="K47" s="194"/>
    </row>
    <row r="48" spans="1:12">
      <c r="B48" s="194"/>
      <c r="C48" s="194"/>
      <c r="D48" s="194"/>
      <c r="E48" s="194"/>
      <c r="F48" s="194"/>
      <c r="G48" s="194"/>
      <c r="H48" s="194"/>
      <c r="I48" s="194"/>
      <c r="J48" s="194"/>
      <c r="K48" s="194"/>
    </row>
    <row r="49" spans="2:11">
      <c r="B49" s="194"/>
      <c r="C49" s="194"/>
      <c r="D49" s="194"/>
      <c r="E49" s="194"/>
      <c r="F49" s="194"/>
      <c r="G49" s="194"/>
      <c r="H49" s="194"/>
      <c r="I49" s="194"/>
      <c r="J49" s="194"/>
      <c r="K49" s="194"/>
    </row>
    <row r="50" spans="2:11">
      <c r="B50" s="194"/>
      <c r="C50" s="194"/>
      <c r="D50" s="194"/>
      <c r="E50" s="194"/>
      <c r="F50" s="194"/>
      <c r="G50" s="194"/>
      <c r="H50" s="194"/>
      <c r="I50" s="194"/>
      <c r="J50" s="194"/>
      <c r="K50" s="194"/>
    </row>
    <row r="51" spans="2:11">
      <c r="B51" s="194"/>
      <c r="C51" s="194"/>
      <c r="D51" s="194"/>
      <c r="E51" s="194"/>
      <c r="F51" s="194"/>
      <c r="G51" s="194"/>
      <c r="H51" s="194"/>
      <c r="I51" s="194"/>
      <c r="J51" s="194"/>
      <c r="K51" s="194"/>
    </row>
    <row r="52" spans="2:11">
      <c r="B52" s="194"/>
      <c r="C52" s="194"/>
      <c r="D52" s="194"/>
      <c r="E52" s="194"/>
      <c r="F52" s="194"/>
      <c r="G52" s="194"/>
      <c r="H52" s="194"/>
      <c r="I52" s="194"/>
      <c r="J52" s="194"/>
      <c r="K52" s="194"/>
    </row>
    <row r="53" spans="2:11">
      <c r="B53" s="194"/>
      <c r="C53" s="194"/>
      <c r="D53" s="194"/>
      <c r="E53" s="194"/>
      <c r="F53" s="194"/>
      <c r="G53" s="194"/>
      <c r="H53" s="194"/>
      <c r="I53" s="194"/>
      <c r="J53" s="194"/>
      <c r="K53" s="194"/>
    </row>
    <row r="54" spans="2:11">
      <c r="B54" s="194"/>
      <c r="C54" s="194"/>
      <c r="D54" s="194"/>
      <c r="E54" s="194"/>
      <c r="F54" s="194"/>
      <c r="G54" s="194"/>
      <c r="H54" s="194"/>
      <c r="I54" s="194"/>
      <c r="J54" s="194"/>
      <c r="K54" s="194"/>
    </row>
    <row r="55" spans="2:11">
      <c r="B55" s="194"/>
      <c r="C55" s="194"/>
      <c r="D55" s="194"/>
      <c r="E55" s="194"/>
      <c r="F55" s="194"/>
      <c r="G55" s="194"/>
      <c r="H55" s="194"/>
      <c r="I55" s="194"/>
      <c r="J55" s="194"/>
      <c r="K55" s="194"/>
    </row>
    <row r="56" spans="2:11">
      <c r="B56" s="194"/>
      <c r="C56" s="194"/>
      <c r="D56" s="194"/>
      <c r="E56" s="194"/>
      <c r="F56" s="194"/>
      <c r="G56" s="194"/>
      <c r="H56" s="194"/>
      <c r="I56" s="194"/>
      <c r="J56" s="194"/>
      <c r="K56" s="194"/>
    </row>
    <row r="57" spans="2:11">
      <c r="B57" s="194"/>
      <c r="C57" s="194"/>
      <c r="D57" s="194"/>
      <c r="E57" s="194"/>
      <c r="F57" s="194"/>
      <c r="G57" s="194"/>
      <c r="H57" s="194"/>
      <c r="I57" s="194"/>
      <c r="J57" s="194"/>
      <c r="K57" s="194"/>
    </row>
    <row r="58" spans="2:11">
      <c r="B58" s="194"/>
      <c r="C58" s="194"/>
      <c r="D58" s="194"/>
      <c r="E58" s="194"/>
      <c r="F58" s="194"/>
      <c r="G58" s="194"/>
      <c r="H58" s="194"/>
      <c r="I58" s="194"/>
      <c r="J58" s="194"/>
      <c r="K58" s="194"/>
    </row>
    <row r="59" spans="2:11">
      <c r="B59" s="194"/>
      <c r="C59" s="194"/>
      <c r="D59" s="194"/>
      <c r="E59" s="194"/>
      <c r="F59" s="194"/>
      <c r="G59" s="194"/>
      <c r="H59" s="194"/>
      <c r="I59" s="194"/>
      <c r="J59" s="194"/>
      <c r="K59" s="194"/>
    </row>
    <row r="60" spans="2:11">
      <c r="B60" s="194"/>
      <c r="C60" s="194"/>
      <c r="D60" s="194"/>
      <c r="E60" s="194"/>
      <c r="F60" s="194"/>
      <c r="G60" s="194"/>
      <c r="H60" s="194"/>
      <c r="I60" s="194"/>
      <c r="J60" s="194"/>
      <c r="K60" s="194"/>
    </row>
    <row r="61" spans="2:11">
      <c r="B61" s="194"/>
      <c r="C61" s="194"/>
      <c r="D61" s="194"/>
      <c r="E61" s="194"/>
      <c r="F61" s="194"/>
      <c r="G61" s="194"/>
      <c r="H61" s="194"/>
      <c r="I61" s="194"/>
      <c r="J61" s="194"/>
      <c r="K61" s="194"/>
    </row>
    <row r="62" spans="2:11" s="95" customFormat="1">
      <c r="B62" s="426"/>
      <c r="C62" s="426"/>
      <c r="D62" s="426"/>
      <c r="E62" s="426"/>
      <c r="F62" s="426"/>
      <c r="G62" s="426"/>
      <c r="H62" s="426"/>
      <c r="I62" s="426"/>
      <c r="J62" s="426"/>
      <c r="K62" s="426"/>
    </row>
    <row r="63" spans="2:11" s="95" customFormat="1">
      <c r="B63" s="426"/>
      <c r="C63" s="426"/>
      <c r="D63" s="426"/>
      <c r="E63" s="426"/>
      <c r="F63" s="426"/>
      <c r="G63" s="426"/>
      <c r="H63" s="426"/>
      <c r="I63" s="426"/>
      <c r="J63" s="426"/>
      <c r="K63" s="426"/>
    </row>
  </sheetData>
  <mergeCells count="1">
    <mergeCell ref="A32:L32"/>
  </mergeCells>
  <phoneticPr fontId="4" type="noConversion"/>
  <pageMargins left="0.75" right="0.75" top="1" bottom="1" header="0.5" footer="0.5"/>
  <pageSetup scale="89" orientation="landscape" r:id="rId1"/>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sheetPr codeName="Sheet13" enableFormatConditionsCalculation="0">
    <pageSetUpPr fitToPage="1"/>
  </sheetPr>
  <dimension ref="A1:P39"/>
  <sheetViews>
    <sheetView zoomScaleSheetLayoutView="100" workbookViewId="0">
      <pane xSplit="1" ySplit="3" topLeftCell="B4" activePane="bottomRight" state="frozen"/>
      <selection pane="topRight" activeCell="B1" sqref="B1"/>
      <selection pane="bottomLeft" activeCell="A4" sqref="A4"/>
      <selection pane="bottomRight" activeCell="D42" sqref="D42"/>
    </sheetView>
  </sheetViews>
  <sheetFormatPr defaultColWidth="8.83203125" defaultRowHeight="12.75"/>
  <cols>
    <col min="1" max="1" width="12.83203125" style="121" customWidth="1"/>
    <col min="2" max="16384" width="8.83203125" style="121"/>
  </cols>
  <sheetData>
    <row r="1" spans="1:12">
      <c r="A1" s="95" t="s">
        <v>387</v>
      </c>
    </row>
    <row r="3" spans="1:12">
      <c r="A3" s="153"/>
      <c r="B3" s="353" t="s">
        <v>299</v>
      </c>
      <c r="C3" s="353" t="s">
        <v>298</v>
      </c>
      <c r="D3" s="353" t="s">
        <v>2</v>
      </c>
      <c r="E3" s="353" t="s">
        <v>3</v>
      </c>
      <c r="F3" s="353" t="s">
        <v>293</v>
      </c>
      <c r="G3" s="353" t="s">
        <v>294</v>
      </c>
      <c r="H3" s="353" t="s">
        <v>295</v>
      </c>
      <c r="I3" s="353" t="s">
        <v>296</v>
      </c>
      <c r="J3" s="353" t="s">
        <v>297</v>
      </c>
      <c r="K3" s="354" t="s">
        <v>9</v>
      </c>
      <c r="L3" s="354" t="s">
        <v>11</v>
      </c>
    </row>
    <row r="4" spans="1:12">
      <c r="A4" s="247">
        <v>1987</v>
      </c>
      <c r="B4" s="427">
        <f>'5A'!B4/'1'!B4*100</f>
        <v>1.4574735502623244</v>
      </c>
      <c r="C4" s="428">
        <f>'5A'!C4/'1'!C4*100</f>
        <v>2.3530600663862997</v>
      </c>
      <c r="D4" s="428">
        <f>'5A'!D4/'1'!D4*100</f>
        <v>1.9470549660588672</v>
      </c>
      <c r="E4" s="428">
        <f>'5A'!E4/'1'!E4*100</f>
        <v>1.8158259225467457</v>
      </c>
      <c r="F4" s="428">
        <f>'5A'!F4/'1'!F4*100</f>
        <v>0.38263139517875594</v>
      </c>
      <c r="G4" s="428">
        <f>'5A'!G4/'1'!G4*100</f>
        <v>1.0894646109725672</v>
      </c>
      <c r="H4" s="428">
        <f>'5A'!H4/'1'!H4*100</f>
        <v>1.6516247212923114</v>
      </c>
      <c r="I4" s="428">
        <f>'5A'!I4/'1'!I4*100</f>
        <v>1.5386343325274328</v>
      </c>
      <c r="J4" s="428">
        <f>'5A'!J4/'1'!J4*100</f>
        <v>1.8451564744966664</v>
      </c>
      <c r="K4" s="428">
        <f>'5A'!K4/'1'!K4*100</f>
        <v>1.971593337512231</v>
      </c>
      <c r="L4" s="316">
        <f>'5A'!L4/'1'!O4*100</f>
        <v>1.1839313877030342</v>
      </c>
    </row>
    <row r="5" spans="1:12">
      <c r="A5" s="247">
        <v>1988</v>
      </c>
      <c r="B5" s="425">
        <f>'5A'!B5/'1'!B5*100</f>
        <v>1.7273584216549387</v>
      </c>
      <c r="C5" s="164">
        <f>'5A'!C5/'1'!C5*100</f>
        <v>2.6653466265498227</v>
      </c>
      <c r="D5" s="164">
        <f>'5A'!D5/'1'!D5*100</f>
        <v>2.117661744774948</v>
      </c>
      <c r="E5" s="164">
        <f>'5A'!E5/'1'!E5*100</f>
        <v>1.8774585848683301</v>
      </c>
      <c r="F5" s="164">
        <f>'5A'!F5/'1'!F5*100</f>
        <v>0.40656262902992024</v>
      </c>
      <c r="G5" s="164">
        <f>'5A'!G5/'1'!G5*100</f>
        <v>0.94143284322394805</v>
      </c>
      <c r="H5" s="164">
        <f>'5A'!H5/'1'!H5*100</f>
        <v>1.4557883123198978</v>
      </c>
      <c r="I5" s="164">
        <f>'5A'!I5/'1'!I5*100</f>
        <v>1.3302535923557588</v>
      </c>
      <c r="J5" s="164">
        <f>'5A'!J5/'1'!J5*100</f>
        <v>2.2005899176671631</v>
      </c>
      <c r="K5" s="164">
        <f>'5A'!K5/'1'!K5*100</f>
        <v>2.1636009953893733</v>
      </c>
      <c r="L5" s="182">
        <f>'5A'!L5/'1'!O5*100</f>
        <v>1.1894178372801818</v>
      </c>
    </row>
    <row r="6" spans="1:12">
      <c r="A6" s="247">
        <v>1989</v>
      </c>
      <c r="B6" s="425">
        <f>'5A'!B6/'1'!B6*100</f>
        <v>1.6813777098643485</v>
      </c>
      <c r="C6" s="164">
        <f>'5A'!C6/'1'!C6*100</f>
        <v>2.5354774765084169</v>
      </c>
      <c r="D6" s="164">
        <f>'5A'!D6/'1'!D6*100</f>
        <v>2.2412127796813821</v>
      </c>
      <c r="E6" s="164">
        <f>'5A'!E6/'1'!E6*100</f>
        <v>2.0233183563701065</v>
      </c>
      <c r="F6" s="164">
        <f>'5A'!F6/'1'!F6*100</f>
        <v>0.41658435771873098</v>
      </c>
      <c r="G6" s="164">
        <f>'5A'!G6/'1'!G6*100</f>
        <v>0.87635679611770601</v>
      </c>
      <c r="H6" s="164">
        <f>'5A'!H6/'1'!H6*100</f>
        <v>1.4913135808195748</v>
      </c>
      <c r="I6" s="164">
        <f>'5A'!I6/'1'!I6*100</f>
        <v>1.4701222927512092</v>
      </c>
      <c r="J6" s="164">
        <f>'5A'!J6/'1'!J6*100</f>
        <v>2.4588074009586425</v>
      </c>
      <c r="K6" s="164">
        <f>'5A'!K6/'1'!K6*100</f>
        <v>2.4278910447411022</v>
      </c>
      <c r="L6" s="182">
        <f>'5A'!L6/'1'!O6*100</f>
        <v>1.2356583026102745</v>
      </c>
    </row>
    <row r="7" spans="1:12">
      <c r="A7" s="247">
        <v>1990</v>
      </c>
      <c r="B7" s="425">
        <f>'5A'!B7/'1'!B7*100</f>
        <v>1.7325172160563107</v>
      </c>
      <c r="C7" s="164">
        <f>'5A'!C7/'1'!C7*100</f>
        <v>2.1264685132357903</v>
      </c>
      <c r="D7" s="164">
        <f>'5A'!D7/'1'!D7*100</f>
        <v>2.0645811800964577</v>
      </c>
      <c r="E7" s="164">
        <f>'5A'!E7/'1'!E7*100</f>
        <v>1.927026194477921</v>
      </c>
      <c r="F7" s="164">
        <f>'5A'!F7/'1'!F7*100</f>
        <v>0.3841939943855826</v>
      </c>
      <c r="G7" s="164">
        <f>'5A'!G7/'1'!G7*100</f>
        <v>0.73722065395006453</v>
      </c>
      <c r="H7" s="164">
        <f>'5A'!H7/'1'!H7*100</f>
        <v>1.5145360907744649</v>
      </c>
      <c r="I7" s="164">
        <f>'5A'!I7/'1'!I7*100</f>
        <v>1.5942809907842102</v>
      </c>
      <c r="J7" s="164">
        <f>'5A'!J7/'1'!J7*100</f>
        <v>2.612344512180762</v>
      </c>
      <c r="K7" s="164">
        <f>'5A'!K7/'1'!K7*100</f>
        <v>2.4058727059932061</v>
      </c>
      <c r="L7" s="182">
        <f>'5A'!L7/'1'!O7*100</f>
        <v>1.1852887548740694</v>
      </c>
    </row>
    <row r="8" spans="1:12">
      <c r="A8" s="247">
        <v>1991</v>
      </c>
      <c r="B8" s="425">
        <f>'5A'!B8/'1'!B8*100</f>
        <v>1.6939707820662337</v>
      </c>
      <c r="C8" s="164">
        <f>'5A'!C8/'1'!C8*100</f>
        <v>2.207580022858195</v>
      </c>
      <c r="D8" s="164">
        <f>'5A'!D8/'1'!D8*100</f>
        <v>2.0509984491277846</v>
      </c>
      <c r="E8" s="164">
        <f>'5A'!E8/'1'!E8*100</f>
        <v>1.7198990835163037</v>
      </c>
      <c r="F8" s="164">
        <f>'5A'!F8/'1'!F8*100</f>
        <v>0.34564357225773112</v>
      </c>
      <c r="G8" s="164">
        <f>'5A'!G8/'1'!G8*100</f>
        <v>0.67898431990747854</v>
      </c>
      <c r="H8" s="164">
        <f>'5A'!H8/'1'!H8*100</f>
        <v>1.4397028128954115</v>
      </c>
      <c r="I8" s="164">
        <f>'5A'!I8/'1'!I8*100</f>
        <v>1.7188367957730675</v>
      </c>
      <c r="J8" s="164">
        <f>'5A'!J8/'1'!J8*100</f>
        <v>2.3462893655301498</v>
      </c>
      <c r="K8" s="164">
        <f>'5A'!K8/'1'!K8*100</f>
        <v>2.1899722774437151</v>
      </c>
      <c r="L8" s="182">
        <f>'5A'!L8/'1'!O8*100</f>
        <v>1.1001238707869432</v>
      </c>
    </row>
    <row r="9" spans="1:12">
      <c r="A9" s="247">
        <v>1992</v>
      </c>
      <c r="B9" s="425">
        <f>'5A'!B9/'1'!B9*100</f>
        <v>1.4043912437145434</v>
      </c>
      <c r="C9" s="164">
        <f>'5A'!C9/'1'!C9*100</f>
        <v>2.1623976702056917</v>
      </c>
      <c r="D9" s="164">
        <f>'5A'!D9/'1'!D9*100</f>
        <v>1.9733514890951229</v>
      </c>
      <c r="E9" s="164">
        <f>'5A'!E9/'1'!E9*100</f>
        <v>1.6085633206393086</v>
      </c>
      <c r="F9" s="164">
        <f>'5A'!F9/'1'!F9*100</f>
        <v>0.35836799104361317</v>
      </c>
      <c r="G9" s="164">
        <f>'5A'!G9/'1'!G9*100</f>
        <v>0.64310141545685118</v>
      </c>
      <c r="H9" s="164">
        <f>'5A'!H9/'1'!H9*100</f>
        <v>1.4310377832440153</v>
      </c>
      <c r="I9" s="164">
        <f>'5A'!I9/'1'!I9*100</f>
        <v>1.7273990408318767</v>
      </c>
      <c r="J9" s="164">
        <f>'5A'!J9/'1'!J9*100</f>
        <v>2.1657844197833986</v>
      </c>
      <c r="K9" s="164">
        <f>'5A'!K9/'1'!K9*100</f>
        <v>2.2657966640932519</v>
      </c>
      <c r="L9" s="182">
        <f>'5A'!L9/'1'!O9*100</f>
        <v>1.0732532167733229</v>
      </c>
    </row>
    <row r="10" spans="1:12">
      <c r="A10" s="247">
        <v>1993</v>
      </c>
      <c r="B10" s="425">
        <f>'5A'!B10/'1'!B10*100</f>
        <v>1.1855642551342553</v>
      </c>
      <c r="C10" s="164">
        <f>'5A'!C10/'1'!C10*100</f>
        <v>1.8588710592614448</v>
      </c>
      <c r="D10" s="164">
        <f>'5A'!D10/'1'!D10*100</f>
        <v>1.6789241550991694</v>
      </c>
      <c r="E10" s="164">
        <f>'5A'!E10/'1'!E10*100</f>
        <v>1.474201802321544</v>
      </c>
      <c r="F10" s="164">
        <f>'5A'!F10/'1'!F10*100</f>
        <v>0.34297314469274737</v>
      </c>
      <c r="G10" s="164">
        <f>'5A'!G10/'1'!G10*100</f>
        <v>0.58292589792477822</v>
      </c>
      <c r="H10" s="164">
        <f>'5A'!H10/'1'!H10*100</f>
        <v>1.305812898503782</v>
      </c>
      <c r="I10" s="164">
        <f>'5A'!I10/'1'!I10*100</f>
        <v>1.6183334988578806</v>
      </c>
      <c r="J10" s="164">
        <f>'5A'!J10/'1'!J10*100</f>
        <v>1.8624507552978828</v>
      </c>
      <c r="K10" s="164">
        <f>'5A'!K10/'1'!K10*100</f>
        <v>2.1085147817741716</v>
      </c>
      <c r="L10" s="182">
        <f>'5A'!L10/'1'!O10*100</f>
        <v>0.97421052911386796</v>
      </c>
    </row>
    <row r="11" spans="1:12">
      <c r="A11" s="247">
        <v>1994</v>
      </c>
      <c r="B11" s="425">
        <f>'5A'!B11/'1'!B11*100</f>
        <v>1.0968447218808424</v>
      </c>
      <c r="C11" s="164">
        <f>'5A'!C11/'1'!C11*100</f>
        <v>2.0204291163620285</v>
      </c>
      <c r="D11" s="164">
        <f>'5A'!D11/'1'!D11*100</f>
        <v>1.6317265293660066</v>
      </c>
      <c r="E11" s="164">
        <f>'5A'!E11/'1'!E11*100</f>
        <v>1.4307137572732058</v>
      </c>
      <c r="F11" s="164">
        <f>'5A'!F11/'1'!F11*100</f>
        <v>0.31586105506045753</v>
      </c>
      <c r="G11" s="164">
        <f>'5A'!G11/'1'!G11*100</f>
        <v>0.61010360706843214</v>
      </c>
      <c r="H11" s="164">
        <f>'5A'!H11/'1'!H11*100</f>
        <v>1.3680190165860955</v>
      </c>
      <c r="I11" s="164">
        <f>'5A'!I11/'1'!I11*100</f>
        <v>1.6719906891513754</v>
      </c>
      <c r="J11" s="164">
        <f>'5A'!J11/'1'!J11*100</f>
        <v>1.8883169184990329</v>
      </c>
      <c r="K11" s="164">
        <f>'5A'!K11/'1'!K11*100</f>
        <v>2.026917296301082</v>
      </c>
      <c r="L11" s="182">
        <f>'5A'!L11/'1'!O11*100</f>
        <v>0.97326872758639604</v>
      </c>
    </row>
    <row r="12" spans="1:12">
      <c r="A12" s="247">
        <v>1995</v>
      </c>
      <c r="B12" s="425">
        <f>'5A'!B12/'1'!B12*100</f>
        <v>1.2264781096833435</v>
      </c>
      <c r="C12" s="164">
        <f>'5A'!C12/'1'!C12*100</f>
        <v>1.9038053788639659</v>
      </c>
      <c r="D12" s="164">
        <f>'5A'!D12/'1'!D12*100</f>
        <v>1.6595914321423952</v>
      </c>
      <c r="E12" s="164">
        <f>'5A'!E12/'1'!E12*100</f>
        <v>1.4923902346782645</v>
      </c>
      <c r="F12" s="164">
        <f>'5A'!F12/'1'!F12*100</f>
        <v>0.32018698975609411</v>
      </c>
      <c r="G12" s="164">
        <f>'5A'!G12/'1'!G12*100</f>
        <v>0.62556397788919005</v>
      </c>
      <c r="H12" s="164">
        <f>'5A'!H12/'1'!H12*100</f>
        <v>1.3738652969047513</v>
      </c>
      <c r="I12" s="164">
        <f>'5A'!I12/'1'!I12*100</f>
        <v>1.6695145964205811</v>
      </c>
      <c r="J12" s="164">
        <f>'5A'!J12/'1'!J12*100</f>
        <v>1.967329537662748</v>
      </c>
      <c r="K12" s="164">
        <f>'5A'!K12/'1'!K12*100</f>
        <v>1.7764911751235641</v>
      </c>
      <c r="L12" s="182">
        <f>'5A'!L12/'1'!O12*100</f>
        <v>0.96245705297766415</v>
      </c>
    </row>
    <row r="13" spans="1:12">
      <c r="A13" s="247">
        <v>1996</v>
      </c>
      <c r="B13" s="425">
        <f>'5A'!B13/'1'!B13*100</f>
        <v>1.1734899892441994</v>
      </c>
      <c r="C13" s="164">
        <f>'5A'!C13/'1'!C13*100</f>
        <v>2.0090321725100746</v>
      </c>
      <c r="D13" s="164">
        <f>'5A'!D13/'1'!D13*100</f>
        <v>1.7215220862275011</v>
      </c>
      <c r="E13" s="164">
        <f>'5A'!E13/'1'!E13*100</f>
        <v>1.4711512386543093</v>
      </c>
      <c r="F13" s="164">
        <f>'5A'!F13/'1'!F13*100</f>
        <v>0.28768174847800376</v>
      </c>
      <c r="G13" s="164">
        <f>'5A'!G13/'1'!G13*100</f>
        <v>0.60439940690629523</v>
      </c>
      <c r="H13" s="164">
        <f>'5A'!H13/'1'!H13*100</f>
        <v>1.2661832699110207</v>
      </c>
      <c r="I13" s="164">
        <f>'5A'!I13/'1'!I13*100</f>
        <v>1.6469976299015157</v>
      </c>
      <c r="J13" s="164">
        <f>'5A'!J13/'1'!J13*100</f>
        <v>2.2054798815047785</v>
      </c>
      <c r="K13" s="164">
        <f>'5A'!K13/'1'!K13*100</f>
        <v>1.6190724713543059</v>
      </c>
      <c r="L13" s="182">
        <f>'5A'!L13/'1'!O13*100</f>
        <v>0.94642680879378871</v>
      </c>
    </row>
    <row r="14" spans="1:12">
      <c r="A14" s="247">
        <v>1997</v>
      </c>
      <c r="B14" s="425">
        <f>'5A'!B14/'1'!B14*100</f>
        <v>1.26390651121506</v>
      </c>
      <c r="C14" s="164">
        <f>'5A'!C14/'1'!C14*100</f>
        <v>1.8634042396855139</v>
      </c>
      <c r="D14" s="164">
        <f>'5A'!D14/'1'!D14*100</f>
        <v>1.6989453047076262</v>
      </c>
      <c r="E14" s="164">
        <f>'5A'!E14/'1'!E14*100</f>
        <v>1.5195791157870118</v>
      </c>
      <c r="F14" s="164">
        <f>'5A'!F14/'1'!F14*100</f>
        <v>0.27979502958989833</v>
      </c>
      <c r="G14" s="164">
        <f>'5A'!G14/'1'!G14*100</f>
        <v>0.63355193352554329</v>
      </c>
      <c r="H14" s="164">
        <f>'5A'!H14/'1'!H14*100</f>
        <v>1.1592003717890942</v>
      </c>
      <c r="I14" s="164">
        <f>'5A'!I14/'1'!I14*100</f>
        <v>1.6396470387129607</v>
      </c>
      <c r="J14" s="164">
        <f>'5A'!J14/'1'!J14*100</f>
        <v>2.6313074059101407</v>
      </c>
      <c r="K14" s="164">
        <f>'5A'!K14/'1'!K14*100</f>
        <v>1.3683136456799818</v>
      </c>
      <c r="L14" s="182">
        <f>'5A'!L14/'1'!O14*100</f>
        <v>0.96157426925179956</v>
      </c>
    </row>
    <row r="15" spans="1:12">
      <c r="A15" s="247">
        <v>1998</v>
      </c>
      <c r="B15" s="425">
        <f>'5A'!B15/'1'!B15*100</f>
        <v>1.367249366945575</v>
      </c>
      <c r="C15" s="164">
        <f>'5A'!C15/'1'!C15*100</f>
        <v>1.9285146240169655</v>
      </c>
      <c r="D15" s="164">
        <f>'5A'!D15/'1'!D15*100</f>
        <v>1.6308663756283295</v>
      </c>
      <c r="E15" s="164">
        <f>'5A'!E15/'1'!E15*100</f>
        <v>1.2905546746965477</v>
      </c>
      <c r="F15" s="164">
        <f>'5A'!F15/'1'!F15*100</f>
        <v>0.27626342614072086</v>
      </c>
      <c r="G15" s="164">
        <f>'5A'!G15/'1'!G15*100</f>
        <v>0.64598486296862878</v>
      </c>
      <c r="H15" s="164">
        <f>'5A'!H15/'1'!H15*100</f>
        <v>1.347089949880834</v>
      </c>
      <c r="I15" s="164">
        <f>'5A'!I15/'1'!I15*100</f>
        <v>1.8416800022018378</v>
      </c>
      <c r="J15" s="164">
        <f>'5A'!J15/'1'!J15*100</f>
        <v>2.9073501603619922</v>
      </c>
      <c r="K15" s="164">
        <f>'5A'!K15/'1'!K15*100</f>
        <v>1.1671273197622061</v>
      </c>
      <c r="L15" s="182">
        <f>'5A'!L15/'1'!O15*100</f>
        <v>0.97579756281172392</v>
      </c>
    </row>
    <row r="16" spans="1:12">
      <c r="A16" s="247">
        <v>1999</v>
      </c>
      <c r="B16" s="425">
        <f>'5A'!B16/'1'!B16*100</f>
        <v>1.6033255270199072</v>
      </c>
      <c r="C16" s="164">
        <f>'5A'!C16/'1'!C16*100</f>
        <v>1.8975499152486406</v>
      </c>
      <c r="D16" s="164">
        <f>'5A'!D16/'1'!D16*100</f>
        <v>1.715278908184334</v>
      </c>
      <c r="E16" s="164">
        <f>'5A'!E16/'1'!E16*100</f>
        <v>1.4696223426294397</v>
      </c>
      <c r="F16" s="164">
        <f>'5A'!F16/'1'!F16*100</f>
        <v>0.27278872085481171</v>
      </c>
      <c r="G16" s="164">
        <f>'5A'!G16/'1'!G16*100</f>
        <v>0.64524602384109053</v>
      </c>
      <c r="H16" s="164">
        <f>'5A'!H16/'1'!H16*100</f>
        <v>1.2264015517555285</v>
      </c>
      <c r="I16" s="164">
        <f>'5A'!I16/'1'!I16*100</f>
        <v>1.3728605730372077</v>
      </c>
      <c r="J16" s="164">
        <f>'5A'!J16/'1'!J16*100</f>
        <v>2.3016284800446507</v>
      </c>
      <c r="K16" s="164">
        <f>'5A'!K16/'1'!K16*100</f>
        <v>1.0861362998971673</v>
      </c>
      <c r="L16" s="182">
        <f>'5A'!L16/'1'!O16*100</f>
        <v>0.89715082409380464</v>
      </c>
    </row>
    <row r="17" spans="1:15">
      <c r="A17" s="247">
        <v>2000</v>
      </c>
      <c r="B17" s="425">
        <f>'5A'!B17/'1'!B17*100</f>
        <v>1.5434706022736313</v>
      </c>
      <c r="C17" s="164">
        <f>'5A'!C17/'1'!C17*100</f>
        <v>1.927896240932073</v>
      </c>
      <c r="D17" s="164">
        <f>'5A'!D17/'1'!D17*100</f>
        <v>1.7715386567661255</v>
      </c>
      <c r="E17" s="164">
        <f>'5A'!E17/'1'!E17*100</f>
        <v>1.5061617524986111</v>
      </c>
      <c r="F17" s="164">
        <f>'5A'!F17/'1'!F17*100</f>
        <v>0.29973014636090411</v>
      </c>
      <c r="G17" s="164">
        <f>'5A'!G17/'1'!G17*100</f>
        <v>0.69412810946231751</v>
      </c>
      <c r="H17" s="164">
        <f>'5A'!H17/'1'!H17*100</f>
        <v>1.1967091804939018</v>
      </c>
      <c r="I17" s="164">
        <f>'5A'!I17/'1'!I17*100</f>
        <v>1.4444725650454313</v>
      </c>
      <c r="J17" s="164">
        <f>'5A'!J17/'1'!J17*100</f>
        <v>2.3892899203048534</v>
      </c>
      <c r="K17" s="164">
        <f>'5A'!K17/'1'!K17*100</f>
        <v>1.0895393428945617</v>
      </c>
      <c r="L17" s="182">
        <f>'5A'!L17/'1'!O17*100</f>
        <v>0.9345277410859224</v>
      </c>
    </row>
    <row r="18" spans="1:15">
      <c r="A18" s="247">
        <v>2001</v>
      </c>
      <c r="B18" s="425">
        <f>'5A'!B18/'1'!B18*100</f>
        <v>1.4751573616118121</v>
      </c>
      <c r="C18" s="164">
        <f>'5A'!C18/'1'!C18*100</f>
        <v>1.853437237039476</v>
      </c>
      <c r="D18" s="164">
        <f>'5A'!D18/'1'!D18*100</f>
        <v>1.611168365163846</v>
      </c>
      <c r="E18" s="164">
        <f>'5A'!E18/'1'!E18*100</f>
        <v>1.4038054517156806</v>
      </c>
      <c r="F18" s="164">
        <f>'5A'!F18/'1'!F18*100</f>
        <v>0.29365577783290958</v>
      </c>
      <c r="G18" s="164">
        <f>'5A'!G18/'1'!G18*100</f>
        <v>0.58583535688980004</v>
      </c>
      <c r="H18" s="164">
        <f>'5A'!H18/'1'!H18*100</f>
        <v>1.1255373659299144</v>
      </c>
      <c r="I18" s="164">
        <f>'5A'!I18/'1'!I18*100</f>
        <v>1.3224839263416044</v>
      </c>
      <c r="J18" s="164">
        <f>'5A'!J18/'1'!J18*100</f>
        <v>2.2423190468280141</v>
      </c>
      <c r="K18" s="164">
        <f>'5A'!K18/'1'!K18*100</f>
        <v>1.0892640722159908</v>
      </c>
      <c r="L18" s="182">
        <f>'5A'!L18/'1'!O18*100</f>
        <v>0.86144379987232156</v>
      </c>
    </row>
    <row r="19" spans="1:15">
      <c r="A19" s="247">
        <v>2002</v>
      </c>
      <c r="B19" s="425">
        <f>'5A'!B19/'1'!B19*100</f>
        <v>1.727486751250763</v>
      </c>
      <c r="C19" s="164">
        <f>'5A'!C19/'1'!C19*100</f>
        <v>1.9667436219644057</v>
      </c>
      <c r="D19" s="164">
        <f>'5A'!D19/'1'!D19*100</f>
        <v>1.7149028770631607</v>
      </c>
      <c r="E19" s="164">
        <f>'5A'!E19/'1'!E19*100</f>
        <v>1.5717013687333112</v>
      </c>
      <c r="F19" s="164">
        <f>'5A'!F19/'1'!F19*100</f>
        <v>0.32962449227292678</v>
      </c>
      <c r="G19" s="164">
        <f>'5A'!G19/'1'!G19*100</f>
        <v>0.57143216255547802</v>
      </c>
      <c r="H19" s="164">
        <f>'5A'!H19/'1'!H19*100</f>
        <v>1.1714143429739348</v>
      </c>
      <c r="I19" s="164">
        <f>'5A'!I19/'1'!I19*100</f>
        <v>1.4705823341519397</v>
      </c>
      <c r="J19" s="164">
        <f>'5A'!J19/'1'!J19*100</f>
        <v>2.2339241406250498</v>
      </c>
      <c r="K19" s="164">
        <f>'5A'!K19/'1'!K19*100</f>
        <v>1.1652957042418577</v>
      </c>
      <c r="L19" s="182">
        <f>'5A'!L19/'1'!O19*100</f>
        <v>0.89253593490087912</v>
      </c>
    </row>
    <row r="20" spans="1:15">
      <c r="A20" s="247">
        <v>2003</v>
      </c>
      <c r="B20" s="425">
        <f>'5A'!B20/'1'!B20*100</f>
        <v>1.7452188756763014</v>
      </c>
      <c r="C20" s="164">
        <f>'5A'!C20/'1'!C20*100</f>
        <v>1.961798850030243</v>
      </c>
      <c r="D20" s="164">
        <f>'5A'!D20/'1'!D20*100</f>
        <v>1.7588164781864952</v>
      </c>
      <c r="E20" s="164">
        <f>'5A'!E20/'1'!E20*100</f>
        <v>1.4312134223961015</v>
      </c>
      <c r="F20" s="164">
        <f>'5A'!F20/'1'!F20*100</f>
        <v>0.3160647711686515</v>
      </c>
      <c r="G20" s="164">
        <f>'5A'!G20/'1'!G20*100</f>
        <v>0.47958314759243037</v>
      </c>
      <c r="H20" s="164">
        <f>'5A'!H20/'1'!H20*100</f>
        <v>1.1422157438411451</v>
      </c>
      <c r="I20" s="164">
        <f>'5A'!I20/'1'!I20*100</f>
        <v>1.4657311946336475</v>
      </c>
      <c r="J20" s="164">
        <f>'5A'!J20/'1'!J20*100</f>
        <v>1.9025389807631645</v>
      </c>
      <c r="K20" s="164">
        <f>'5A'!K20/'1'!K20*100</f>
        <v>1.1707744322961287</v>
      </c>
      <c r="L20" s="182">
        <f>'5A'!L20/'1'!O20*100</f>
        <v>0.8182563094639097</v>
      </c>
    </row>
    <row r="21" spans="1:15">
      <c r="A21" s="247">
        <v>2004</v>
      </c>
      <c r="B21" s="425">
        <f>'5A'!B21/'1'!B21*100</f>
        <v>1.6022357857140097</v>
      </c>
      <c r="C21" s="164">
        <f>'5A'!C21/'1'!C21*100</f>
        <v>1.6603598172587359</v>
      </c>
      <c r="D21" s="164">
        <f>'5A'!D21/'1'!D21*100</f>
        <v>1.6043856400301402</v>
      </c>
      <c r="E21" s="164">
        <f>'5A'!E21/'1'!E21*100</f>
        <v>1.4583511251547889</v>
      </c>
      <c r="F21" s="164">
        <f>'5A'!F21/'1'!F21*100</f>
        <v>0.30990230221101328</v>
      </c>
      <c r="G21" s="164">
        <f>'5A'!G21/'1'!G21*100</f>
        <v>0.46423474027745454</v>
      </c>
      <c r="H21" s="164">
        <f>'5A'!H21/'1'!H21*100</f>
        <v>1.1370387385859295</v>
      </c>
      <c r="I21" s="164">
        <f>'5A'!I21/'1'!I21*100</f>
        <v>1.4230250914458062</v>
      </c>
      <c r="J21" s="164">
        <f>'5A'!J21/'1'!J21*100</f>
        <v>2.1465315911903056</v>
      </c>
      <c r="K21" s="164">
        <f>'5A'!K21/'1'!K21*100</f>
        <v>1.2288036366638211</v>
      </c>
      <c r="L21" s="182">
        <f>'5A'!L21/'1'!O21*100</f>
        <v>0.83419647321233914</v>
      </c>
    </row>
    <row r="22" spans="1:15">
      <c r="A22" s="247">
        <v>2005</v>
      </c>
      <c r="B22" s="164">
        <f>'5A'!B22/'1'!B22*100</f>
        <v>1.5922148877633355</v>
      </c>
      <c r="C22" s="164">
        <f>'5A'!C22/'1'!C22*100</f>
        <v>1.9078108703210104</v>
      </c>
      <c r="D22" s="164">
        <f>'5A'!D22/'1'!D22*100</f>
        <v>1.6081688966509184</v>
      </c>
      <c r="E22" s="164">
        <f>'5A'!E22/'1'!E22*100</f>
        <v>1.4425622022233986</v>
      </c>
      <c r="F22" s="164">
        <f>'5A'!F22/'1'!F22*100</f>
        <v>0.28825282356653148</v>
      </c>
      <c r="G22" s="164">
        <f>'5A'!G22/'1'!G22*100</f>
        <v>0.47302879392464392</v>
      </c>
      <c r="H22" s="164">
        <f>'5A'!H22/'1'!H22*100</f>
        <v>0.98404815088908049</v>
      </c>
      <c r="I22" s="164">
        <f>'5A'!I22/'1'!I22*100</f>
        <v>1.3892984862957374</v>
      </c>
      <c r="J22" s="164">
        <f>'5A'!J22/'1'!J22*100</f>
        <v>2.7187490027510521</v>
      </c>
      <c r="K22" s="164">
        <f>'5A'!K22/'1'!K22*100</f>
        <v>1.2867739939615288</v>
      </c>
      <c r="L22" s="182">
        <f>'5A'!L22/'1'!O22*100</f>
        <v>0.89463378735698795</v>
      </c>
    </row>
    <row r="23" spans="1:15" s="364" customFormat="1">
      <c r="A23" s="247">
        <v>2006</v>
      </c>
      <c r="B23" s="164">
        <f>'5A'!B23/'1'!B23*100</f>
        <v>1.7207746423703054</v>
      </c>
      <c r="C23" s="164">
        <f>'5A'!C23/'1'!C23*100</f>
        <v>1.8960577376418961</v>
      </c>
      <c r="D23" s="164">
        <f>'5A'!D23/'1'!D23*100</f>
        <v>1.6946929688474617</v>
      </c>
      <c r="E23" s="164">
        <f>'5A'!E23/'1'!E23*100</f>
        <v>1.3694845421662023</v>
      </c>
      <c r="F23" s="164">
        <f>'5A'!F23/'1'!F23*100</f>
        <v>0.26925238404779533</v>
      </c>
      <c r="G23" s="164">
        <f>'5A'!G23/'1'!G23*100</f>
        <v>0.46792000294434355</v>
      </c>
      <c r="H23" s="164">
        <f>'5A'!H23/'1'!H23*100</f>
        <v>1.0679124377705902</v>
      </c>
      <c r="I23" s="164">
        <f>'5A'!I23/'1'!I23*100</f>
        <v>1.6293426799502571</v>
      </c>
      <c r="J23" s="164">
        <f>'5A'!J23/'1'!J23*100</f>
        <v>2.9539998848411497</v>
      </c>
      <c r="K23" s="164">
        <f>'5A'!K23/'1'!K23*100</f>
        <v>1.3869468568078156</v>
      </c>
      <c r="L23" s="182">
        <f>'5A'!L23/'1'!O23*100</f>
        <v>0.94258778981577396</v>
      </c>
    </row>
    <row r="24" spans="1:15">
      <c r="A24" s="247">
        <v>2007</v>
      </c>
      <c r="B24" s="164">
        <f>'5A'!B24/'1'!B24*100</f>
        <v>1.7456422788823645</v>
      </c>
      <c r="C24" s="164">
        <f>'5A'!C24/'1'!C24*100</f>
        <v>1.8334168354862366</v>
      </c>
      <c r="D24" s="164">
        <f>'5A'!D24/'1'!D24*100</f>
        <v>1.5434122114791284</v>
      </c>
      <c r="E24" s="164">
        <f>'5A'!E24/'1'!E24*100</f>
        <v>1.5961749755502699</v>
      </c>
      <c r="F24" s="164">
        <f>'5A'!F24/'1'!F24*100</f>
        <v>0.24420440269885771</v>
      </c>
      <c r="G24" s="164">
        <f>'5A'!G24/'1'!G24*100</f>
        <v>0.46619469539598851</v>
      </c>
      <c r="H24" s="164">
        <f>'5A'!H24/'1'!H24*100</f>
        <v>1.0461876327387869</v>
      </c>
      <c r="I24" s="164">
        <f>'5A'!I24/'1'!I24*100</f>
        <v>2.0639729833301401</v>
      </c>
      <c r="J24" s="164">
        <f>'5A'!J24/'1'!J24*100</f>
        <v>2.3452838065458161</v>
      </c>
      <c r="K24" s="164">
        <f>'5A'!K24/'1'!K24*100</f>
        <v>1.3291111510915434</v>
      </c>
      <c r="L24" s="182">
        <f>'5A'!L24/'1'!O24*100</f>
        <v>0.88041092106850261</v>
      </c>
    </row>
    <row r="25" spans="1:15">
      <c r="A25" s="247">
        <v>2008</v>
      </c>
      <c r="B25" s="164">
        <f>'5A'!B25/'1'!B25*100</f>
        <v>1.8934869600405049</v>
      </c>
      <c r="C25" s="164">
        <f>'5A'!C25/'1'!C25*100</f>
        <v>1.9889884984578134</v>
      </c>
      <c r="D25" s="164">
        <f>'5A'!D25/'1'!D25*100</f>
        <v>1.7150977972250272</v>
      </c>
      <c r="E25" s="164">
        <f>'5A'!E25/'1'!E25*100</f>
        <v>1.4957387980263908</v>
      </c>
      <c r="F25" s="164">
        <f>'5A'!F25/'1'!F25*100</f>
        <v>0.26542536085789559</v>
      </c>
      <c r="G25" s="164">
        <f>'5A'!G25/'1'!G25*100</f>
        <v>0.46343815798410648</v>
      </c>
      <c r="H25" s="164">
        <f>'5A'!H25/'1'!H25*100</f>
        <v>1.0193074820458619</v>
      </c>
      <c r="I25" s="164">
        <f>'5A'!I25/'1'!I25*100</f>
        <v>1.8267138220428449</v>
      </c>
      <c r="J25" s="164">
        <f>'5A'!J25/'1'!J25*100</f>
        <v>2.2377497910730848</v>
      </c>
      <c r="K25" s="164">
        <f>'5A'!K25/'1'!K25*100</f>
        <v>1.233798959491536</v>
      </c>
      <c r="L25" s="182">
        <f>'5A'!L25/'1'!O25*100</f>
        <v>0.8597283743347367</v>
      </c>
    </row>
    <row r="26" spans="1:15">
      <c r="A26" s="247">
        <v>2009</v>
      </c>
      <c r="B26" s="164">
        <f>'5A'!B26/'1'!B26*100</f>
        <v>1.9110597624673666</v>
      </c>
      <c r="C26" s="164">
        <f>'5A'!C26/'1'!C26*100</f>
        <v>1.7904495064649164</v>
      </c>
      <c r="D26" s="164">
        <f>'5A'!D26/'1'!D26*100</f>
        <v>1.5550088787606826</v>
      </c>
      <c r="E26" s="164">
        <f>'5A'!E26/'1'!E26*100</f>
        <v>1.4288876384418245</v>
      </c>
      <c r="F26" s="164">
        <f>'5A'!F26/'1'!F26*100</f>
        <v>0.25803613831879363</v>
      </c>
      <c r="G26" s="164">
        <f>'5A'!G26/'1'!G26*100</f>
        <v>0.43615452503203067</v>
      </c>
      <c r="H26" s="164">
        <f>'5A'!H26/'1'!H26*100</f>
        <v>0.9179299166217797</v>
      </c>
      <c r="I26" s="164">
        <f>'5A'!I26/'1'!I26*100</f>
        <v>1.6217908699610162</v>
      </c>
      <c r="J26" s="164">
        <f>'5A'!J26/'1'!J26*100</f>
        <v>1.7142273147831042</v>
      </c>
      <c r="K26" s="164">
        <f>'5A'!K26/'1'!K26*100</f>
        <v>1.0907390902851919</v>
      </c>
      <c r="L26" s="182">
        <f>'5A'!L26/'1'!O26*100</f>
        <v>0.75678367163309035</v>
      </c>
    </row>
    <row r="27" spans="1:15">
      <c r="A27" s="247">
        <v>2010</v>
      </c>
      <c r="B27" s="164">
        <f>'5A'!B27/'1'!B27*100</f>
        <v>1.5521905389561126</v>
      </c>
      <c r="C27" s="164">
        <f>'5A'!C27/'1'!C27*100</f>
        <v>1.8605570377899179</v>
      </c>
      <c r="D27" s="164">
        <f>'5A'!D27/'1'!D27*100</f>
        <v>1.6301284507676157</v>
      </c>
      <c r="E27" s="164">
        <f>'5A'!E27/'1'!E27*100</f>
        <v>1.4105417478925535</v>
      </c>
      <c r="F27" s="164">
        <f>'5A'!F27/'1'!F27*100</f>
        <v>0.25990731918634091</v>
      </c>
      <c r="G27" s="164">
        <f>'5A'!G27/'1'!G27*100</f>
        <v>0.46490070127566197</v>
      </c>
      <c r="H27" s="164">
        <f>'5A'!H27/'1'!H27*100</f>
        <v>0.97753351953019429</v>
      </c>
      <c r="I27" s="164">
        <f>'5A'!I27/'1'!I27*100</f>
        <v>1.624271821575481</v>
      </c>
      <c r="J27" s="164">
        <f>'5A'!J27/'1'!J27*100</f>
        <v>1.6463978065532812</v>
      </c>
      <c r="K27" s="164">
        <f>'5A'!K27/'1'!K27*100</f>
        <v>1.1207087267942759</v>
      </c>
      <c r="L27" s="182">
        <f>'5A'!L27/'1'!O27*100</f>
        <v>0.76387160258555142</v>
      </c>
    </row>
    <row r="28" spans="1:15">
      <c r="A28" s="247">
        <v>2011</v>
      </c>
      <c r="B28" s="164">
        <f>'5A'!B28/'1'!B28*100</f>
        <v>1.4818003302624387</v>
      </c>
      <c r="C28" s="164">
        <f>'5A'!C28/'1'!C28*100</f>
        <v>1.8009136477873895</v>
      </c>
      <c r="D28" s="164">
        <f>'5A'!D28/'1'!D28*100</f>
        <v>1.4867613442050507</v>
      </c>
      <c r="E28" s="164">
        <f>'5A'!E28/'1'!E28*100</f>
        <v>1.3665903405556366</v>
      </c>
      <c r="F28" s="164">
        <f>'5A'!F28/'1'!F28*100</f>
        <v>0.25486859075864399</v>
      </c>
      <c r="G28" s="164">
        <f>'5A'!G28/'1'!G28*100</f>
        <v>0.44973651084506527</v>
      </c>
      <c r="H28" s="164">
        <f>'5A'!H28/'1'!H28*100</f>
        <v>0.89614566581937027</v>
      </c>
      <c r="I28" s="164">
        <f>'5A'!I28/'1'!I28*100</f>
        <v>1.6433644144646826</v>
      </c>
      <c r="J28" s="164">
        <f>'5A'!J28/'1'!J28*100</f>
        <v>1.8582176993191108</v>
      </c>
      <c r="K28" s="164">
        <f>'5A'!K28/'1'!K28*100</f>
        <v>1.0677598536075459</v>
      </c>
      <c r="L28" s="182">
        <f>'5A'!L28/'1'!O28*100</f>
        <v>0.76498229708889198</v>
      </c>
    </row>
    <row r="29" spans="1:15">
      <c r="A29" s="247">
        <v>2012</v>
      </c>
      <c r="B29" s="164">
        <f>'5A'!B29/'1'!B29*100</f>
        <v>1.4758746873066426</v>
      </c>
      <c r="C29" s="164">
        <f>'5A'!C29/'1'!C29*100</f>
        <v>1.5214308334136502</v>
      </c>
      <c r="D29" s="164">
        <f>'5A'!D29/'1'!D29*100</f>
        <v>1.4260691020125207</v>
      </c>
      <c r="E29" s="164">
        <f>'5A'!E29/'1'!E29*100</f>
        <v>1.1322435043656582</v>
      </c>
      <c r="F29" s="164">
        <f>'5A'!F29/'1'!F29*100</f>
        <v>0.22008090784209389</v>
      </c>
      <c r="G29" s="164">
        <f>'5A'!G29/'1'!G29*100</f>
        <v>0.4118170194634157</v>
      </c>
      <c r="H29" s="164">
        <f>'5A'!H29/'1'!H29*100</f>
        <v>0.85965682499546181</v>
      </c>
      <c r="I29" s="164">
        <f>'5A'!I29/'1'!I29*100</f>
        <v>1.7010381335668092</v>
      </c>
      <c r="J29" s="164">
        <f>'5A'!J29/'1'!J29*100</f>
        <v>2.1557452595154283</v>
      </c>
      <c r="K29" s="164">
        <f>'5A'!K29/'1'!K29*100</f>
        <v>0.97089537321673403</v>
      </c>
      <c r="L29" s="182">
        <f>'5A'!L29/'1'!O29*100</f>
        <v>0.75705316021661317</v>
      </c>
    </row>
    <row r="30" spans="1:15">
      <c r="A30" s="247">
        <v>2013</v>
      </c>
      <c r="B30" s="164">
        <f>'5A'!B30/'1'!B30*100</f>
        <v>1.3565091614066045</v>
      </c>
      <c r="C30" s="164">
        <f>'5A'!C30/'1'!C30*100</f>
        <v>1.7648878045427991</v>
      </c>
      <c r="D30" s="164">
        <f>'5A'!D30/'1'!D30*100</f>
        <v>1.3810144973645977</v>
      </c>
      <c r="E30" s="164">
        <f>'5A'!E30/'1'!E30*100</f>
        <v>1.2644993945489555</v>
      </c>
      <c r="F30" s="164">
        <f>'5A'!F30/'1'!F30*100</f>
        <v>0.23535771711721809</v>
      </c>
      <c r="G30" s="164">
        <f>'5A'!G30/'1'!G30*100</f>
        <v>0.46200522488162987</v>
      </c>
      <c r="H30" s="164">
        <f>'5A'!H30/'1'!H30*100</f>
        <v>0.88904342878366993</v>
      </c>
      <c r="I30" s="164">
        <f>'5A'!I30/'1'!I30*100</f>
        <v>1.6463773461080573</v>
      </c>
      <c r="J30" s="164">
        <f>'5A'!J30/'1'!J30*100</f>
        <v>2.2473054120846006</v>
      </c>
      <c r="K30" s="164">
        <f>'5A'!K30/'1'!K30*100</f>
        <v>0.99429911895474754</v>
      </c>
      <c r="L30" s="182">
        <f>'5A'!L30/'1'!O30*100</f>
        <v>0.79680318642504389</v>
      </c>
    </row>
    <row r="31" spans="1:15">
      <c r="A31" s="311">
        <v>2014</v>
      </c>
      <c r="B31" s="164">
        <f>'5A'!B31/'1'!B31*100</f>
        <v>1.3922808775335547</v>
      </c>
      <c r="C31" s="164">
        <f>'5A'!C31/'1'!C31*100</f>
        <v>1.4765898976641167</v>
      </c>
      <c r="D31" s="164">
        <f>'5A'!D31/'1'!D31*100</f>
        <v>1.5941985937785095</v>
      </c>
      <c r="E31" s="164">
        <f>'5A'!E31/'1'!E31*100</f>
        <v>1.3529394599384015</v>
      </c>
      <c r="F31" s="164">
        <f>'5A'!F31/'1'!F31*100</f>
        <v>0.25690617957722478</v>
      </c>
      <c r="G31" s="164">
        <f>'5A'!G31/'1'!G31*100</f>
        <v>0.46730912350114123</v>
      </c>
      <c r="H31" s="164">
        <f>'5A'!H31/'1'!H31*100</f>
        <v>0.87851967523710195</v>
      </c>
      <c r="I31" s="164">
        <f>'5A'!I31/'1'!I31*100</f>
        <v>1.8618992189513155</v>
      </c>
      <c r="J31" s="164">
        <f>'5A'!J31/'1'!J31*100</f>
        <v>2.2985948489115637</v>
      </c>
      <c r="K31" s="164">
        <f>'5A'!K31/'1'!K31*100</f>
        <v>1.1792364220687832</v>
      </c>
      <c r="L31" s="182">
        <f>'5A'!L31/'1'!O31*100</f>
        <v>0.85062540472549719</v>
      </c>
    </row>
    <row r="32" spans="1:15">
      <c r="A32" s="787" t="s">
        <v>60</v>
      </c>
      <c r="B32" s="788"/>
      <c r="C32" s="788"/>
      <c r="D32" s="788"/>
      <c r="E32" s="788"/>
      <c r="F32" s="788"/>
      <c r="G32" s="788"/>
      <c r="H32" s="788"/>
      <c r="I32" s="788"/>
      <c r="J32" s="788"/>
      <c r="K32" s="788"/>
      <c r="L32" s="789"/>
      <c r="N32" s="364"/>
      <c r="O32" s="364"/>
    </row>
    <row r="33" spans="1:16">
      <c r="A33" s="417" t="s">
        <v>321</v>
      </c>
      <c r="B33" s="164">
        <f>AVERAGE(B4:B13)</f>
        <v>1.4379465999561343</v>
      </c>
      <c r="C33" s="164">
        <f t="shared" ref="C33:L33" si="0">AVERAGE(C4:C13)</f>
        <v>2.184246810274173</v>
      </c>
      <c r="D33" s="164">
        <f t="shared" si="0"/>
        <v>1.9086624811669637</v>
      </c>
      <c r="E33" s="164">
        <f t="shared" si="0"/>
        <v>1.6840548495346037</v>
      </c>
      <c r="F33" s="164">
        <f t="shared" si="0"/>
        <v>0.35606868776016365</v>
      </c>
      <c r="G33" s="164">
        <f t="shared" si="0"/>
        <v>0.73895535294173109</v>
      </c>
      <c r="H33" s="164">
        <f t="shared" si="0"/>
        <v>1.4297883783251328</v>
      </c>
      <c r="I33" s="164">
        <f t="shared" si="0"/>
        <v>1.5986363459354909</v>
      </c>
      <c r="J33" s="164">
        <f t="shared" si="0"/>
        <v>2.1552549183581227</v>
      </c>
      <c r="K33" s="170">
        <f t="shared" si="0"/>
        <v>2.0955722749726</v>
      </c>
      <c r="L33" s="170">
        <f t="shared" si="0"/>
        <v>1.082403648849954</v>
      </c>
      <c r="M33" s="164"/>
      <c r="N33" s="164"/>
      <c r="O33" s="364"/>
    </row>
    <row r="34" spans="1:16">
      <c r="A34" s="418" t="s">
        <v>120</v>
      </c>
      <c r="B34" s="164">
        <f>AVERAGE(B4:B23)</f>
        <v>1.5010253155701023</v>
      </c>
      <c r="C34" s="164">
        <f t="shared" ref="C34:L34" si="1">AVERAGE(C4:C23)</f>
        <v>2.0353020628440346</v>
      </c>
      <c r="D34" s="164">
        <f t="shared" si="1"/>
        <v>1.7947694641449037</v>
      </c>
      <c r="E34" s="164">
        <f t="shared" si="1"/>
        <v>1.5651792246673564</v>
      </c>
      <c r="F34" s="164">
        <f t="shared" si="1"/>
        <v>0.32480083758238998</v>
      </c>
      <c r="G34" s="164">
        <f t="shared" si="1"/>
        <v>0.65252493316995219</v>
      </c>
      <c r="H34" s="164">
        <f t="shared" si="1"/>
        <v>1.2927725808580641</v>
      </c>
      <c r="I34" s="164">
        <f t="shared" si="1"/>
        <v>1.5492743675585667</v>
      </c>
      <c r="J34" s="164">
        <f t="shared" si="1"/>
        <v>2.2990093898600801</v>
      </c>
      <c r="K34" s="170">
        <f t="shared" si="1"/>
        <v>1.6497349027073525</v>
      </c>
      <c r="L34" s="170">
        <f t="shared" si="1"/>
        <v>0.99183704901825021</v>
      </c>
      <c r="M34" s="164"/>
      <c r="N34" s="164"/>
      <c r="O34" s="364"/>
    </row>
    <row r="35" spans="1:16">
      <c r="A35" s="349" t="s">
        <v>322</v>
      </c>
      <c r="B35" s="164">
        <f>AVERAGE(B14:B23)</f>
        <v>1.5641040311840699</v>
      </c>
      <c r="C35" s="164">
        <f t="shared" ref="C35:L35" si="2">AVERAGE(C14:C23)</f>
        <v>1.8863573154138962</v>
      </c>
      <c r="D35" s="164">
        <f t="shared" si="2"/>
        <v>1.6808764471228439</v>
      </c>
      <c r="E35" s="164">
        <f t="shared" si="2"/>
        <v>1.4463035998001093</v>
      </c>
      <c r="F35" s="164">
        <f t="shared" si="2"/>
        <v>0.29353298740461625</v>
      </c>
      <c r="G35" s="164">
        <f t="shared" si="2"/>
        <v>0.56609451339817318</v>
      </c>
      <c r="H35" s="164">
        <f t="shared" si="2"/>
        <v>1.1557567833909954</v>
      </c>
      <c r="I35" s="164">
        <f t="shared" si="2"/>
        <v>1.499912389181643</v>
      </c>
      <c r="J35" s="164">
        <f t="shared" si="2"/>
        <v>2.4427638613620375</v>
      </c>
      <c r="K35" s="170">
        <f t="shared" si="2"/>
        <v>1.203897530442106</v>
      </c>
      <c r="L35" s="170">
        <f t="shared" si="2"/>
        <v>0.9012704491865462</v>
      </c>
      <c r="M35" s="164"/>
      <c r="N35" s="164"/>
      <c r="O35" s="364"/>
    </row>
    <row r="36" spans="1:16">
      <c r="A36" s="350" t="s">
        <v>371</v>
      </c>
      <c r="B36" s="164">
        <f>AVERAGE(B24:B31)</f>
        <v>1.6011055746069487</v>
      </c>
      <c r="C36" s="164">
        <f t="shared" ref="C36:K36" si="3">AVERAGE(C24:C31)</f>
        <v>1.7546542577008548</v>
      </c>
      <c r="D36" s="164">
        <f t="shared" si="3"/>
        <v>1.5414613594491415</v>
      </c>
      <c r="E36" s="164">
        <f t="shared" si="3"/>
        <v>1.3809519824149612</v>
      </c>
      <c r="F36" s="164">
        <f t="shared" si="3"/>
        <v>0.24934832704463353</v>
      </c>
      <c r="G36" s="164">
        <f t="shared" si="3"/>
        <v>0.45269449479737994</v>
      </c>
      <c r="H36" s="164">
        <f t="shared" si="3"/>
        <v>0.93554051822152828</v>
      </c>
      <c r="I36" s="164">
        <f t="shared" si="3"/>
        <v>1.7486785762500432</v>
      </c>
      <c r="J36" s="164">
        <f t="shared" si="3"/>
        <v>2.0629402423482484</v>
      </c>
      <c r="K36" s="164">
        <f t="shared" si="3"/>
        <v>1.1233185869387947</v>
      </c>
      <c r="L36" s="182">
        <f>AVERAGE(L24:L31)</f>
        <v>0.80378232725974097</v>
      </c>
      <c r="M36" s="164"/>
      <c r="N36" s="164"/>
      <c r="O36" s="364"/>
    </row>
    <row r="37" spans="1:16">
      <c r="A37" s="419" t="s">
        <v>372</v>
      </c>
      <c r="B37" s="171">
        <f>AVERAGE(B4:B31)</f>
        <v>1.5296196752949156</v>
      </c>
      <c r="C37" s="171">
        <f t="shared" ref="C37:K37" si="4">AVERAGE(C4:C31)</f>
        <v>1.9551169756602693</v>
      </c>
      <c r="D37" s="171">
        <f t="shared" si="4"/>
        <v>1.7223957199461142</v>
      </c>
      <c r="E37" s="171">
        <f t="shared" si="4"/>
        <v>1.5125428697381007</v>
      </c>
      <c r="F37" s="171">
        <f t="shared" si="4"/>
        <v>0.30324297742874534</v>
      </c>
      <c r="G37" s="171">
        <f t="shared" si="4"/>
        <v>0.59543052220636006</v>
      </c>
      <c r="H37" s="171">
        <f t="shared" si="4"/>
        <v>1.1907062772476251</v>
      </c>
      <c r="I37" s="171">
        <f t="shared" si="4"/>
        <v>1.6062469986132748</v>
      </c>
      <c r="J37" s="171">
        <f t="shared" si="4"/>
        <v>2.2315610619995567</v>
      </c>
      <c r="K37" s="171">
        <f t="shared" si="4"/>
        <v>1.4993302410591933</v>
      </c>
      <c r="L37" s="184">
        <f>AVERAGE(L4:L31)</f>
        <v>0.93810712851581912</v>
      </c>
      <c r="M37" s="425"/>
      <c r="N37" s="164"/>
      <c r="O37" s="364"/>
    </row>
    <row r="38" spans="1:16">
      <c r="P38" s="364"/>
    </row>
    <row r="39" spans="1:16">
      <c r="A39" s="121" t="s">
        <v>22</v>
      </c>
    </row>
  </sheetData>
  <mergeCells count="1">
    <mergeCell ref="A32:L32"/>
  </mergeCells>
  <phoneticPr fontId="4" type="noConversion"/>
  <pageMargins left="0.75" right="0.75" top="1" bottom="1" header="0.5" footer="0.5"/>
  <pageSetup scale="96" orientation="landscape" r:id="rId1"/>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sheetPr codeName="Sheet14" enableFormatConditionsCalculation="0">
    <pageSetUpPr fitToPage="1"/>
  </sheetPr>
  <dimension ref="A1:L39"/>
  <sheetViews>
    <sheetView zoomScaleSheetLayoutView="100" workbookViewId="0">
      <pane xSplit="1" ySplit="3" topLeftCell="B11" activePane="bottomRight" state="frozen"/>
      <selection pane="topRight" activeCell="B1" sqref="B1"/>
      <selection pane="bottomLeft" activeCell="A4" sqref="A4"/>
      <selection pane="bottomRight" activeCell="P51" sqref="P51"/>
    </sheetView>
  </sheetViews>
  <sheetFormatPr defaultColWidth="8.83203125" defaultRowHeight="12.75"/>
  <cols>
    <col min="1" max="1" width="14" style="121" customWidth="1"/>
    <col min="2" max="16384" width="8.83203125" style="121"/>
  </cols>
  <sheetData>
    <row r="1" spans="1:12">
      <c r="A1" s="95" t="s">
        <v>388</v>
      </c>
    </row>
    <row r="3" spans="1:12">
      <c r="A3" s="153"/>
      <c r="B3" s="353" t="s">
        <v>299</v>
      </c>
      <c r="C3" s="353" t="s">
        <v>298</v>
      </c>
      <c r="D3" s="353" t="s">
        <v>2</v>
      </c>
      <c r="E3" s="353" t="s">
        <v>3</v>
      </c>
      <c r="F3" s="353" t="s">
        <v>293</v>
      </c>
      <c r="G3" s="353" t="s">
        <v>294</v>
      </c>
      <c r="H3" s="353" t="s">
        <v>295</v>
      </c>
      <c r="I3" s="353" t="s">
        <v>296</v>
      </c>
      <c r="J3" s="353" t="s">
        <v>297</v>
      </c>
      <c r="K3" s="354" t="s">
        <v>9</v>
      </c>
      <c r="L3" s="354" t="s">
        <v>11</v>
      </c>
    </row>
    <row r="4" spans="1:12">
      <c r="A4" s="247">
        <v>1987</v>
      </c>
      <c r="B4" s="427">
        <f>'5B'!B4/'1'!B4*100</f>
        <v>2.2265411774522721</v>
      </c>
      <c r="C4" s="428">
        <f>'5B'!C4/'1'!C4*100</f>
        <v>2.1307359240055659</v>
      </c>
      <c r="D4" s="428">
        <f>'5B'!D4/'1'!D4*100</f>
        <v>2.1999628471608292</v>
      </c>
      <c r="E4" s="428">
        <f>'5B'!E4/'1'!E4*100</f>
        <v>2.0506535049631203</v>
      </c>
      <c r="F4" s="428">
        <f>'5B'!F4/'1'!F4*100</f>
        <v>0.47770681853569691</v>
      </c>
      <c r="G4" s="428">
        <f>'5B'!G4/'1'!G4*100</f>
        <v>0.66102265576323582</v>
      </c>
      <c r="H4" s="428">
        <f>'5B'!H4/'1'!H4*100</f>
        <v>2.077800528600029</v>
      </c>
      <c r="I4" s="428">
        <f>'5B'!I4/'1'!I4*100</f>
        <v>2.3696769652178205</v>
      </c>
      <c r="J4" s="428">
        <f>'5B'!J4/'1'!J4*100</f>
        <v>3.0357941018740395</v>
      </c>
      <c r="K4" s="428">
        <f>'5B'!K4/'1'!K4*100</f>
        <v>1.4274838280931468</v>
      </c>
      <c r="L4" s="316">
        <f>'5B'!L4/'1'!O4*100</f>
        <v>1.1801386078965828</v>
      </c>
    </row>
    <row r="5" spans="1:12">
      <c r="A5" s="247">
        <v>1988</v>
      </c>
      <c r="B5" s="425">
        <f>'5B'!B5/'1'!B5*100</f>
        <v>2.0979787193338226</v>
      </c>
      <c r="C5" s="164">
        <f>'5B'!C5/'1'!C5*100</f>
        <v>2.3513214581286883</v>
      </c>
      <c r="D5" s="164">
        <f>'5B'!D5/'1'!D5*100</f>
        <v>2.1405102004422569</v>
      </c>
      <c r="E5" s="164">
        <f>'5B'!E5/'1'!E5*100</f>
        <v>2.0379298116379974</v>
      </c>
      <c r="F5" s="164">
        <f>'5B'!F5/'1'!F5*100</f>
        <v>0.50716117428544383</v>
      </c>
      <c r="G5" s="164">
        <f>'5B'!G5/'1'!G5*100</f>
        <v>0.77047390792611159</v>
      </c>
      <c r="H5" s="164">
        <f>'5B'!H5/'1'!H5*100</f>
        <v>2.2434292184744029</v>
      </c>
      <c r="I5" s="164">
        <f>'5B'!I5/'1'!I5*100</f>
        <v>2.9021858056359258</v>
      </c>
      <c r="J5" s="164">
        <f>'5B'!J5/'1'!J5*100</f>
        <v>2.5011255329490103</v>
      </c>
      <c r="K5" s="164">
        <f>'5B'!K5/'1'!K5*100</f>
        <v>1.3343559907164626</v>
      </c>
      <c r="L5" s="182">
        <f>'5B'!L5/'1'!O5*100</f>
        <v>1.1877629820491264</v>
      </c>
    </row>
    <row r="6" spans="1:12">
      <c r="A6" s="247">
        <v>1989</v>
      </c>
      <c r="B6" s="425">
        <f>'5B'!B6/'1'!B6*100</f>
        <v>2.1765637385070877</v>
      </c>
      <c r="C6" s="164">
        <f>'5B'!C6/'1'!C6*100</f>
        <v>2.5915653115948154</v>
      </c>
      <c r="D6" s="164">
        <f>'5B'!D6/'1'!D6*100</f>
        <v>2.1343355745092332</v>
      </c>
      <c r="E6" s="164">
        <f>'5B'!E6/'1'!E6*100</f>
        <v>2.0290316393449315</v>
      </c>
      <c r="F6" s="164">
        <f>'5B'!F6/'1'!F6*100</f>
        <v>0.54956384921693868</v>
      </c>
      <c r="G6" s="164">
        <f>'5B'!G6/'1'!G6*100</f>
        <v>0.83822076043433313</v>
      </c>
      <c r="H6" s="164">
        <f>'5B'!H6/'1'!H6*100</f>
        <v>2.4132264049748504</v>
      </c>
      <c r="I6" s="164">
        <f>'5B'!I6/'1'!I6*100</f>
        <v>3.2310908254441904</v>
      </c>
      <c r="J6" s="164">
        <f>'5B'!J6/'1'!J6*100</f>
        <v>2.44599881920887</v>
      </c>
      <c r="K6" s="164">
        <f>'5B'!K6/'1'!K6*100</f>
        <v>1.3107790003832047</v>
      </c>
      <c r="L6" s="182">
        <f>'5B'!L6/'1'!O6*100</f>
        <v>1.2336614202474605</v>
      </c>
    </row>
    <row r="7" spans="1:12">
      <c r="A7" s="247">
        <v>1990</v>
      </c>
      <c r="B7" s="425">
        <f>'5B'!B7/'1'!B7*100</f>
        <v>2.0390807942248275</v>
      </c>
      <c r="C7" s="164">
        <f>'5B'!C7/'1'!C7*100</f>
        <v>2.373393454188522</v>
      </c>
      <c r="D7" s="164">
        <f>'5B'!D7/'1'!D7*100</f>
        <v>2.0997285960474534</v>
      </c>
      <c r="E7" s="164">
        <f>'5B'!E7/'1'!E7*100</f>
        <v>1.7907035814071628</v>
      </c>
      <c r="F7" s="164">
        <f>'5B'!F7/'1'!F7*100</f>
        <v>0.51323527015775072</v>
      </c>
      <c r="G7" s="164">
        <f>'5B'!G7/'1'!G7*100</f>
        <v>0.88271642350030577</v>
      </c>
      <c r="H7" s="164">
        <f>'5B'!H7/'1'!H7*100</f>
        <v>2.3023807219149992</v>
      </c>
      <c r="I7" s="164">
        <f>'5B'!I7/'1'!I7*100</f>
        <v>3.2014623008017051</v>
      </c>
      <c r="J7" s="164">
        <f>'5B'!J7/'1'!J7*100</f>
        <v>2.1992410671531539</v>
      </c>
      <c r="K7" s="164">
        <f>'5B'!K7/'1'!K7*100</f>
        <v>1.1881737887938773</v>
      </c>
      <c r="L7" s="182">
        <f>'5B'!L7/'1'!O7*100</f>
        <v>1.1842164559913322</v>
      </c>
    </row>
    <row r="8" spans="1:12">
      <c r="A8" s="247">
        <v>1991</v>
      </c>
      <c r="B8" s="425">
        <f>'5B'!B8/'1'!B8*100</f>
        <v>1.893058497974619</v>
      </c>
      <c r="C8" s="164">
        <f>'5B'!C8/'1'!C8*100</f>
        <v>2.454571255436492</v>
      </c>
      <c r="D8" s="164">
        <f>'5B'!D8/'1'!D8*100</f>
        <v>1.9704492720518398</v>
      </c>
      <c r="E8" s="164">
        <f>'5B'!E8/'1'!E8*100</f>
        <v>1.7303609199441499</v>
      </c>
      <c r="F8" s="164">
        <f>'5B'!F8/'1'!F8*100</f>
        <v>0.51968221392999625</v>
      </c>
      <c r="G8" s="164">
        <f>'5B'!G8/'1'!G8*100</f>
        <v>0.77761041847452428</v>
      </c>
      <c r="H8" s="164">
        <f>'5B'!H8/'1'!H8*100</f>
        <v>2.1196751273427279</v>
      </c>
      <c r="I8" s="164">
        <f>'5B'!I8/'1'!I8*100</f>
        <v>2.6842177173328761</v>
      </c>
      <c r="J8" s="164">
        <f>'5B'!J8/'1'!J8*100</f>
        <v>2.1289153363838991</v>
      </c>
      <c r="K8" s="164">
        <f>'5B'!K8/'1'!K8*100</f>
        <v>1.1644185006344503</v>
      </c>
      <c r="L8" s="182">
        <f>'5B'!L8/'1'!O8*100</f>
        <v>1.1015372264830225</v>
      </c>
    </row>
    <row r="9" spans="1:12">
      <c r="A9" s="247">
        <v>1992</v>
      </c>
      <c r="B9" s="425">
        <f>'5B'!B9/'1'!B9*100</f>
        <v>1.8462047649665838</v>
      </c>
      <c r="C9" s="164">
        <f>'5B'!C9/'1'!C9*100</f>
        <v>1.9850642451481728</v>
      </c>
      <c r="D9" s="164">
        <f>'5B'!D9/'1'!D9*100</f>
        <v>1.9347414924775763</v>
      </c>
      <c r="E9" s="164">
        <f>'5B'!E9/'1'!E9*100</f>
        <v>1.7538606722709293</v>
      </c>
      <c r="F9" s="164">
        <f>'5B'!F9/'1'!F9*100</f>
        <v>0.49599086358528327</v>
      </c>
      <c r="G9" s="164">
        <f>'5B'!G9/'1'!G9*100</f>
        <v>0.77107850254511712</v>
      </c>
      <c r="H9" s="164">
        <f>'5B'!H9/'1'!H9*100</f>
        <v>2.007748795934893</v>
      </c>
      <c r="I9" s="164">
        <f>'5B'!I9/'1'!I9*100</f>
        <v>2.4970243875716513</v>
      </c>
      <c r="J9" s="164">
        <f>'5B'!J9/'1'!J9*100</f>
        <v>2.1266606702240161</v>
      </c>
      <c r="K9" s="164">
        <f>'5B'!K9/'1'!K9*100</f>
        <v>1.1248263809810997</v>
      </c>
      <c r="L9" s="182">
        <f>'5B'!L9/'1'!O9*100</f>
        <v>1.0729491029012075</v>
      </c>
    </row>
    <row r="10" spans="1:12">
      <c r="A10" s="247">
        <v>1993</v>
      </c>
      <c r="B10" s="425">
        <f>'5B'!B10/'1'!B10*100</f>
        <v>1.7712771368519786</v>
      </c>
      <c r="C10" s="164">
        <f>'5B'!C10/'1'!C10*100</f>
        <v>1.45638045953532</v>
      </c>
      <c r="D10" s="164">
        <f>'5B'!D10/'1'!D10*100</f>
        <v>1.8026354953053547</v>
      </c>
      <c r="E10" s="164">
        <f>'5B'!E10/'1'!E10*100</f>
        <v>1.5399058775767482</v>
      </c>
      <c r="F10" s="164">
        <f>'5B'!F10/'1'!F10*100</f>
        <v>0.44673841552136173</v>
      </c>
      <c r="G10" s="164">
        <f>'5B'!G10/'1'!G10*100</f>
        <v>0.70239226464863824</v>
      </c>
      <c r="H10" s="164">
        <f>'5B'!H10/'1'!H10*100</f>
        <v>1.771625009618671</v>
      </c>
      <c r="I10" s="164">
        <f>'5B'!I10/'1'!I10*100</f>
        <v>2.0695203098619523</v>
      </c>
      <c r="J10" s="164">
        <f>'5B'!J10/'1'!J10*100</f>
        <v>1.9507425508718206</v>
      </c>
      <c r="K10" s="164">
        <f>'5B'!K10/'1'!K10*100</f>
        <v>1.054775921779755</v>
      </c>
      <c r="L10" s="182">
        <f>'5B'!L10/'1'!O10*100</f>
        <v>0.97143343608810695</v>
      </c>
    </row>
    <row r="11" spans="1:12">
      <c r="A11" s="247">
        <v>1994</v>
      </c>
      <c r="B11" s="425">
        <f>'5B'!B11/'1'!B11*100</f>
        <v>2.1768041972893086</v>
      </c>
      <c r="C11" s="164">
        <f>'5B'!C11/'1'!C11*100</f>
        <v>1.5003334907109722</v>
      </c>
      <c r="D11" s="164">
        <f>'5B'!D11/'1'!D11*100</f>
        <v>1.9223818632797878</v>
      </c>
      <c r="E11" s="164">
        <f>'5B'!E11/'1'!E11*100</f>
        <v>1.4980304858134994</v>
      </c>
      <c r="F11" s="164">
        <f>'5B'!F11/'1'!F11*100</f>
        <v>0.45840034269492402</v>
      </c>
      <c r="G11" s="164">
        <f>'5B'!G11/'1'!G11*100</f>
        <v>0.6519460963000222</v>
      </c>
      <c r="H11" s="164">
        <f>'5B'!H11/'1'!H11*100</f>
        <v>1.7250251506815166</v>
      </c>
      <c r="I11" s="164">
        <f>'5B'!I11/'1'!I11*100</f>
        <v>2.0640368471881732</v>
      </c>
      <c r="J11" s="164">
        <f>'5B'!J11/'1'!J11*100</f>
        <v>1.9877020194726664</v>
      </c>
      <c r="K11" s="164">
        <f>'5B'!K11/'1'!K11*100</f>
        <v>1.0898036628741252</v>
      </c>
      <c r="L11" s="182">
        <f>'5B'!L11/'1'!O11*100</f>
        <v>0.9721997451462836</v>
      </c>
    </row>
    <row r="12" spans="1:12">
      <c r="A12" s="247">
        <v>1995</v>
      </c>
      <c r="B12" s="425">
        <f>'5B'!B12/'1'!B12*100</f>
        <v>2.3836925468411008</v>
      </c>
      <c r="C12" s="164">
        <f>'5B'!C12/'1'!C12*100</f>
        <v>1.6300264107428488</v>
      </c>
      <c r="D12" s="164">
        <f>'5B'!D12/'1'!D12*100</f>
        <v>1.8720639572469076</v>
      </c>
      <c r="E12" s="164">
        <f>'5B'!E12/'1'!E12*100</f>
        <v>1.6163676870281765</v>
      </c>
      <c r="F12" s="164">
        <f>'5B'!F12/'1'!F12*100</f>
        <v>0.46214140338449355</v>
      </c>
      <c r="G12" s="164">
        <f>'5B'!G12/'1'!G12*100</f>
        <v>0.64167339185994232</v>
      </c>
      <c r="H12" s="164">
        <f>'5B'!H12/'1'!H12*100</f>
        <v>1.6700172696275959</v>
      </c>
      <c r="I12" s="164">
        <f>'5B'!I12/'1'!I12*100</f>
        <v>1.9840522507190488</v>
      </c>
      <c r="J12" s="164">
        <f>'5B'!J12/'1'!J12*100</f>
        <v>1.8118725816130734</v>
      </c>
      <c r="K12" s="164">
        <f>'5B'!K12/'1'!K12*100</f>
        <v>1.1566451968157909</v>
      </c>
      <c r="L12" s="182">
        <f>'5B'!L12/'1'!O12*100</f>
        <v>0.96239542066433537</v>
      </c>
    </row>
    <row r="13" spans="1:12">
      <c r="A13" s="247">
        <v>1996</v>
      </c>
      <c r="B13" s="425">
        <f>'5B'!B13/'1'!B13*100</f>
        <v>2.5930055136877388</v>
      </c>
      <c r="C13" s="164">
        <f>'5B'!C13/'1'!C13*100</f>
        <v>1.7136079329880576</v>
      </c>
      <c r="D13" s="164">
        <f>'5B'!D13/'1'!D13*100</f>
        <v>1.8357676734380084</v>
      </c>
      <c r="E13" s="164">
        <f>'5B'!E13/'1'!E13*100</f>
        <v>1.5921187661843916</v>
      </c>
      <c r="F13" s="164">
        <f>'5B'!F13/'1'!F13*100</f>
        <v>0.49960693521654859</v>
      </c>
      <c r="G13" s="164">
        <f>'5B'!G13/'1'!G13*100</f>
        <v>0.61979248577741763</v>
      </c>
      <c r="H13" s="164">
        <f>'5B'!H13/'1'!H13*100</f>
        <v>1.5957559363637324</v>
      </c>
      <c r="I13" s="164">
        <f>'5B'!I13/'1'!I13*100</f>
        <v>1.8306189244758058</v>
      </c>
      <c r="J13" s="164">
        <f>'5B'!J13/'1'!J13*100</f>
        <v>1.6624788793906455</v>
      </c>
      <c r="K13" s="164">
        <f>'5B'!K13/'1'!K13*100</f>
        <v>1.1596882753786022</v>
      </c>
      <c r="L13" s="182">
        <f>'5B'!L13/'1'!O13*100</f>
        <v>0.94413617019661644</v>
      </c>
    </row>
    <row r="14" spans="1:12">
      <c r="A14" s="247">
        <v>1997</v>
      </c>
      <c r="B14" s="425">
        <f>'5B'!B14/'1'!B14*100</f>
        <v>2.8107988404660644</v>
      </c>
      <c r="C14" s="164">
        <f>'5B'!C14/'1'!C14*100</f>
        <v>2.0404864249237664</v>
      </c>
      <c r="D14" s="164">
        <f>'5B'!D14/'1'!D14*100</f>
        <v>1.9213815500181253</v>
      </c>
      <c r="E14" s="164">
        <f>'5B'!E14/'1'!E14*100</f>
        <v>1.7603729380700082</v>
      </c>
      <c r="F14" s="164">
        <f>'5B'!F14/'1'!F14*100</f>
        <v>0.52116876077634944</v>
      </c>
      <c r="G14" s="164">
        <f>'5B'!G14/'1'!G14*100</f>
        <v>0.57278232107499605</v>
      </c>
      <c r="H14" s="164">
        <f>'5B'!H14/'1'!H14*100</f>
        <v>1.7504189668769716</v>
      </c>
      <c r="I14" s="164">
        <f>'5B'!I14/'1'!I14*100</f>
        <v>1.9018530271087</v>
      </c>
      <c r="J14" s="164">
        <f>'5B'!J14/'1'!J14*100</f>
        <v>1.4842846682931379</v>
      </c>
      <c r="K14" s="164">
        <f>'5B'!K14/'1'!K14*100</f>
        <v>1.3181690748301353</v>
      </c>
      <c r="L14" s="182">
        <f>'5B'!L14/'1'!O14*100</f>
        <v>0.95597820110027831</v>
      </c>
    </row>
    <row r="15" spans="1:12">
      <c r="A15" s="247">
        <v>1998</v>
      </c>
      <c r="B15" s="425">
        <f>'5B'!B15/'1'!B15*100</f>
        <v>2.8437897685067699</v>
      </c>
      <c r="C15" s="164">
        <f>'5B'!C15/'1'!C15*100</f>
        <v>1.9395599540514272</v>
      </c>
      <c r="D15" s="164">
        <f>'5B'!D15/'1'!D15*100</f>
        <v>1.7994582737734965</v>
      </c>
      <c r="E15" s="164">
        <f>'5B'!E15/'1'!E15*100</f>
        <v>1.6816116610928276</v>
      </c>
      <c r="F15" s="164">
        <f>'5B'!F15/'1'!F15*100</f>
        <v>0.47516870695805263</v>
      </c>
      <c r="G15" s="164">
        <f>'5B'!G15/'1'!G15*100</f>
        <v>0.54510416728071098</v>
      </c>
      <c r="H15" s="164">
        <f>'5B'!H15/'1'!H15*100</f>
        <v>1.6193563190501181</v>
      </c>
      <c r="I15" s="164">
        <f>'5B'!I15/'1'!I15*100</f>
        <v>2.0172372440855102</v>
      </c>
      <c r="J15" s="164">
        <f>'5B'!J15/'1'!J15*100</f>
        <v>1.5232837058556099</v>
      </c>
      <c r="K15" s="164">
        <f>'5B'!K15/'1'!K15*100</f>
        <v>1.6070093919002548</v>
      </c>
      <c r="L15" s="182">
        <f>'5B'!L15/'1'!O15*100</f>
        <v>0.96853465910548375</v>
      </c>
    </row>
    <row r="16" spans="1:12">
      <c r="A16" s="247">
        <v>1999</v>
      </c>
      <c r="B16" s="164">
        <f>'5B'!B16/'1'!B16*100</f>
        <v>2.3375814928496297</v>
      </c>
      <c r="C16" s="164">
        <f>'5B'!C16/'1'!C16*100</f>
        <v>1.7419889786543981</v>
      </c>
      <c r="D16" s="164">
        <f>'5B'!D16/'1'!D16*100</f>
        <v>1.6138635915800656</v>
      </c>
      <c r="E16" s="164">
        <f>'5B'!E16/'1'!E16*100</f>
        <v>1.5546208971211068</v>
      </c>
      <c r="F16" s="164">
        <f>'5B'!F16/'1'!F16*100</f>
        <v>0.4327177141296556</v>
      </c>
      <c r="G16" s="164">
        <f>'5B'!G16/'1'!G16*100</f>
        <v>0.4851035993018194</v>
      </c>
      <c r="H16" s="164">
        <f>'5B'!H16/'1'!H16*100</f>
        <v>1.4353388513087686</v>
      </c>
      <c r="I16" s="164">
        <f>'5B'!I16/'1'!I16*100</f>
        <v>2.0772303070208298</v>
      </c>
      <c r="J16" s="164">
        <f>'5B'!J16/'1'!J16*100</f>
        <v>1.6347116461859212</v>
      </c>
      <c r="K16" s="164">
        <f>'5B'!K16/'1'!K16*100</f>
        <v>1.3955813156336667</v>
      </c>
      <c r="L16" s="182">
        <f>'5B'!L16/'1'!O16*100</f>
        <v>0.89364292556361413</v>
      </c>
    </row>
    <row r="17" spans="1:12">
      <c r="A17" s="247">
        <v>2000</v>
      </c>
      <c r="B17" s="164">
        <f>'5B'!B17/'1'!B17*100</f>
        <v>2.4685301705034037</v>
      </c>
      <c r="C17" s="164">
        <f>'5B'!C17/'1'!C17*100</f>
        <v>1.9733274712391002</v>
      </c>
      <c r="D17" s="164">
        <f>'5B'!D17/'1'!D17*100</f>
        <v>1.9207107143660294</v>
      </c>
      <c r="E17" s="164">
        <f>'5B'!E17/'1'!E17*100</f>
        <v>1.7390678692154875</v>
      </c>
      <c r="F17" s="164">
        <f>'5B'!F17/'1'!F17*100</f>
        <v>0.45241568144194516</v>
      </c>
      <c r="G17" s="164">
        <f>'5B'!G17/'1'!G17*100</f>
        <v>0.49476645705105332</v>
      </c>
      <c r="H17" s="164">
        <f>'5B'!H17/'1'!H17*100</f>
        <v>1.5617359866052247</v>
      </c>
      <c r="I17" s="164">
        <f>'5B'!I17/'1'!I17*100</f>
        <v>2.2683400078406852</v>
      </c>
      <c r="J17" s="164">
        <f>'5B'!J17/'1'!J17*100</f>
        <v>1.5771929812881842</v>
      </c>
      <c r="K17" s="164">
        <f>'5B'!K17/'1'!K17*100</f>
        <v>1.4555249391591962</v>
      </c>
      <c r="L17" s="182">
        <f>'5B'!L17/'1'!O17*100</f>
        <v>0.93094128773160612</v>
      </c>
    </row>
    <row r="18" spans="1:12">
      <c r="A18" s="247">
        <v>2001</v>
      </c>
      <c r="B18" s="164">
        <f>'5B'!B18/'1'!B18*100</f>
        <v>2.1877382452887293</v>
      </c>
      <c r="C18" s="164">
        <f>'5B'!C18/'1'!C18*100</f>
        <v>1.6185563238576079</v>
      </c>
      <c r="D18" s="164">
        <f>'5B'!D18/'1'!D18*100</f>
        <v>1.8278996794607132</v>
      </c>
      <c r="E18" s="164">
        <f>'5B'!E18/'1'!E18*100</f>
        <v>1.6592004203681157</v>
      </c>
      <c r="F18" s="164">
        <f>'5B'!F18/'1'!F18*100</f>
        <v>0.38949950753168933</v>
      </c>
      <c r="G18" s="164">
        <f>'5B'!G18/'1'!G18*100</f>
        <v>0.48917533875133751</v>
      </c>
      <c r="H18" s="164">
        <f>'5B'!H18/'1'!H18*100</f>
        <v>1.5278996048460636</v>
      </c>
      <c r="I18" s="164">
        <f>'5B'!I18/'1'!I18*100</f>
        <v>2.174180370891357</v>
      </c>
      <c r="J18" s="164">
        <f>'5B'!J18/'1'!J18*100</f>
        <v>1.4695148988713194</v>
      </c>
      <c r="K18" s="164">
        <f>'5B'!K18/'1'!K18*100</f>
        <v>1.2616507570370585</v>
      </c>
      <c r="L18" s="182">
        <f>'5B'!L18/'1'!O18*100</f>
        <v>0.8597330139003786</v>
      </c>
    </row>
    <row r="19" spans="1:12">
      <c r="A19" s="247">
        <v>2002</v>
      </c>
      <c r="B19" s="164">
        <f>'5B'!B19/'1'!B19*100</f>
        <v>2.3496437804509482</v>
      </c>
      <c r="C19" s="164">
        <f>'5B'!C19/'1'!C19*100</f>
        <v>1.9039130307723777</v>
      </c>
      <c r="D19" s="164">
        <f>'5B'!D19/'1'!D19*100</f>
        <v>1.8201260753564916</v>
      </c>
      <c r="E19" s="164">
        <f>'5B'!E19/'1'!E19*100</f>
        <v>1.6300163201797755</v>
      </c>
      <c r="F19" s="164">
        <f>'5B'!F19/'1'!F19*100</f>
        <v>0.37121558051886866</v>
      </c>
      <c r="G19" s="164">
        <f>'5B'!G19/'1'!G19*100</f>
        <v>0.53804177007448506</v>
      </c>
      <c r="H19" s="164">
        <f>'5B'!H19/'1'!H19*100</f>
        <v>1.5276197524545319</v>
      </c>
      <c r="I19" s="164">
        <f>'5B'!I19/'1'!I19*100</f>
        <v>2.2096354793663022</v>
      </c>
      <c r="J19" s="164">
        <f>'5B'!J19/'1'!J19*100</f>
        <v>1.6075060209151277</v>
      </c>
      <c r="K19" s="164">
        <f>'5B'!K19/'1'!K19*100</f>
        <v>1.2737060812977832</v>
      </c>
      <c r="L19" s="182">
        <f>'5B'!L19/'1'!O19*100</f>
        <v>0.89240796587961979</v>
      </c>
    </row>
    <row r="20" spans="1:12">
      <c r="A20" s="247">
        <v>2003</v>
      </c>
      <c r="B20" s="164">
        <f>'5B'!B20/'1'!B20*100</f>
        <v>1.9870960275439054</v>
      </c>
      <c r="C20" s="164">
        <f>'5B'!C20/'1'!C20*100</f>
        <v>1.8605024012359626</v>
      </c>
      <c r="D20" s="164">
        <f>'5B'!D20/'1'!D20*100</f>
        <v>1.6571822249902952</v>
      </c>
      <c r="E20" s="164">
        <f>'5B'!E20/'1'!E20*100</f>
        <v>1.5645140199136949</v>
      </c>
      <c r="F20" s="164">
        <f>'5B'!F20/'1'!F20*100</f>
        <v>0.31901714930924369</v>
      </c>
      <c r="G20" s="164">
        <f>'5B'!G20/'1'!G20*100</f>
        <v>0.51961987487828487</v>
      </c>
      <c r="H20" s="164">
        <f>'5B'!H20/'1'!H20*100</f>
        <v>1.3303504513857853</v>
      </c>
      <c r="I20" s="164">
        <f>'5B'!I20/'1'!I20*100</f>
        <v>1.9409271690663981</v>
      </c>
      <c r="J20" s="164">
        <f>'5B'!J20/'1'!J20*100</f>
        <v>1.6031533982729953</v>
      </c>
      <c r="K20" s="164">
        <f>'5B'!K20/'1'!K20*100</f>
        <v>1.0974221963138622</v>
      </c>
      <c r="L20" s="182">
        <f>'5B'!L20/'1'!O20*100</f>
        <v>0.82032994752205479</v>
      </c>
    </row>
    <row r="21" spans="1:12">
      <c r="A21" s="247">
        <v>2004</v>
      </c>
      <c r="B21" s="164">
        <f>'5B'!B21/'1'!B21*100</f>
        <v>2.0823267014816333</v>
      </c>
      <c r="C21" s="164">
        <f>'5B'!C21/'1'!C21*100</f>
        <v>1.8230547424844386</v>
      </c>
      <c r="D21" s="164">
        <f>'5B'!D21/'1'!D21*100</f>
        <v>1.821283678795077</v>
      </c>
      <c r="E21" s="164">
        <f>'5B'!E21/'1'!E21*100</f>
        <v>1.575777146761177</v>
      </c>
      <c r="F21" s="164">
        <f>'5B'!F21/'1'!F21*100</f>
        <v>0.34934344824437802</v>
      </c>
      <c r="G21" s="164">
        <f>'5B'!G21/'1'!G21*100</f>
        <v>0.53872182138144842</v>
      </c>
      <c r="H21" s="164">
        <f>'5B'!H21/'1'!H21*100</f>
        <v>1.462893243654446</v>
      </c>
      <c r="I21" s="164">
        <f>'5B'!I21/'1'!I21*100</f>
        <v>2.0488071937367645</v>
      </c>
      <c r="J21" s="164">
        <f>'5B'!J21/'1'!J21*100</f>
        <v>1.5018587957523299</v>
      </c>
      <c r="K21" s="164">
        <f>'5B'!K21/'1'!K21*100</f>
        <v>1.0414397823161734</v>
      </c>
      <c r="L21" s="182">
        <f>'5B'!L21/'1'!O21*100</f>
        <v>0.83177448784276431</v>
      </c>
    </row>
    <row r="22" spans="1:12">
      <c r="A22" s="247">
        <v>2005</v>
      </c>
      <c r="B22" s="164">
        <f>'5B'!B22/'1'!B22*100</f>
        <v>2.5021630712695528</v>
      </c>
      <c r="C22" s="164">
        <f>'5B'!C22/'1'!C22*100</f>
        <v>2.0903349171398773</v>
      </c>
      <c r="D22" s="164">
        <f>'5B'!D22/'1'!D22*100</f>
        <v>1.9539417357306064</v>
      </c>
      <c r="E22" s="164">
        <f>'5B'!E22/'1'!E22*100</f>
        <v>1.8031024912973033</v>
      </c>
      <c r="F22" s="164">
        <f>'5B'!F22/'1'!F22*100</f>
        <v>0.38264431239836688</v>
      </c>
      <c r="G22" s="164">
        <f>'5B'!G22/'1'!G22*100</f>
        <v>0.58089126827208515</v>
      </c>
      <c r="H22" s="164">
        <f>'5B'!H22/'1'!H22*100</f>
        <v>1.7140854250544857</v>
      </c>
      <c r="I22" s="164">
        <f>'5B'!I22/'1'!I22*100</f>
        <v>2.3476054404377149</v>
      </c>
      <c r="J22" s="164">
        <f>'5B'!J22/'1'!J22*100</f>
        <v>1.4116228198256402</v>
      </c>
      <c r="K22" s="164">
        <f>'5B'!K22/'1'!K22*100</f>
        <v>1.1148863472778736</v>
      </c>
      <c r="L22" s="182">
        <f>'5B'!L22/'1'!O22*100</f>
        <v>0.89162788056343645</v>
      </c>
    </row>
    <row r="23" spans="1:12">
      <c r="A23" s="247">
        <v>2006</v>
      </c>
      <c r="B23" s="164">
        <f>'5B'!B23/'1'!B23*100</f>
        <v>2.5429704025194679</v>
      </c>
      <c r="C23" s="164">
        <f>'5B'!C23/'1'!C23*100</f>
        <v>2.4415188771624416</v>
      </c>
      <c r="D23" s="164">
        <f>'5B'!D23/'1'!D23*100</f>
        <v>2.1287621192298714</v>
      </c>
      <c r="E23" s="164">
        <f>'5B'!E23/'1'!E23*100</f>
        <v>1.9162858817423072</v>
      </c>
      <c r="F23" s="164">
        <f>'5B'!F23/'1'!F23*100</f>
        <v>0.42423399865275535</v>
      </c>
      <c r="G23" s="164">
        <f>'5B'!G23/'1'!G23*100</f>
        <v>0.64120820441957971</v>
      </c>
      <c r="H23" s="164">
        <f>'5B'!H23/'1'!H23*100</f>
        <v>1.6827711140627482</v>
      </c>
      <c r="I23" s="164">
        <f>'5B'!I23/'1'!I23*100</f>
        <v>2.0053370848794017</v>
      </c>
      <c r="J23" s="164">
        <f>'5B'!J23/'1'!J23*100</f>
        <v>1.6025201666822062</v>
      </c>
      <c r="K23" s="164">
        <f>'5B'!K23/'1'!K23*100</f>
        <v>1.085203990578286</v>
      </c>
      <c r="L23" s="182">
        <f>'5B'!L23/'1'!O23*100</f>
        <v>0.93900538697281843</v>
      </c>
    </row>
    <row r="24" spans="1:12">
      <c r="A24" s="247">
        <v>2007</v>
      </c>
      <c r="B24" s="164">
        <f>'5B'!B24/'1'!B24*100</f>
        <v>2.1491477077394858</v>
      </c>
      <c r="C24" s="164">
        <f>'5B'!C24/'1'!C24*100</f>
        <v>2.3409647040030208</v>
      </c>
      <c r="D24" s="164">
        <f>'5B'!D24/'1'!D24*100</f>
        <v>1.8186854260264729</v>
      </c>
      <c r="E24" s="164">
        <f>'5B'!E24/'1'!E24*100</f>
        <v>1.7008157959343018</v>
      </c>
      <c r="F24" s="164">
        <f>'5B'!F24/'1'!F24*100</f>
        <v>0.40897022853767506</v>
      </c>
      <c r="G24" s="164">
        <f>'5B'!G24/'1'!G24*100</f>
        <v>0.57137955037509214</v>
      </c>
      <c r="H24" s="164">
        <f>'5B'!H24/'1'!H24*100</f>
        <v>1.3361740624837097</v>
      </c>
      <c r="I24" s="164">
        <f>'5B'!I24/'1'!I24*100</f>
        <v>1.5405449639139044</v>
      </c>
      <c r="J24" s="164">
        <f>'5B'!J24/'1'!J24*100</f>
        <v>1.9570686769695544</v>
      </c>
      <c r="K24" s="164">
        <f>'5B'!K24/'1'!K24*100</f>
        <v>0.93815223906475631</v>
      </c>
      <c r="L24" s="182">
        <f>'5B'!L24/'1'!O24*100</f>
        <v>0.88039261756083687</v>
      </c>
    </row>
    <row r="25" spans="1:12">
      <c r="A25" s="247">
        <v>2008</v>
      </c>
      <c r="B25" s="164">
        <f>'5B'!B25/'1'!B25*100</f>
        <v>1.9046297183227998</v>
      </c>
      <c r="C25" s="164">
        <f>'5B'!C25/'1'!C25*100</f>
        <v>2.2008590124239715</v>
      </c>
      <c r="D25" s="164">
        <f>'5B'!D25/'1'!D25*100</f>
        <v>1.8421460360201525</v>
      </c>
      <c r="E25" s="164">
        <f>'5B'!E25/'1'!E25*100</f>
        <v>1.6118255886350095</v>
      </c>
      <c r="F25" s="164">
        <f>'5B'!F25/'1'!F25*100</f>
        <v>0.39049132745406046</v>
      </c>
      <c r="G25" s="164">
        <f>'5B'!G25/'1'!G25*100</f>
        <v>0.5809685526047681</v>
      </c>
      <c r="H25" s="164">
        <f>'5B'!H25/'1'!H25*100</f>
        <v>1.3474996117798517</v>
      </c>
      <c r="I25" s="164">
        <f>'5B'!I25/'1'!I25*100</f>
        <v>1.5112852461207886</v>
      </c>
      <c r="J25" s="164">
        <f>'5B'!J25/'1'!J25*100</f>
        <v>1.7414701502187997</v>
      </c>
      <c r="K25" s="164">
        <f>'5B'!K25/'1'!K25*100</f>
        <v>0.98436294377262956</v>
      </c>
      <c r="L25" s="182">
        <f>'5B'!L25/'1'!O25*100</f>
        <v>0.85756465880605215</v>
      </c>
    </row>
    <row r="26" spans="1:12">
      <c r="A26" s="247">
        <v>2009</v>
      </c>
      <c r="B26" s="164">
        <f>'5B'!B26/'1'!B26*100</f>
        <v>1.4357622661007996</v>
      </c>
      <c r="C26" s="164">
        <f>'5B'!C26/'1'!C26*100</f>
        <v>1.9841468383020391</v>
      </c>
      <c r="D26" s="164">
        <f>'5B'!D26/'1'!D26*100</f>
        <v>1.5124803612046123</v>
      </c>
      <c r="E26" s="164">
        <f>'5B'!E26/'1'!E26*100</f>
        <v>1.4019526530960567</v>
      </c>
      <c r="F26" s="164">
        <f>'5B'!F26/'1'!F26*100</f>
        <v>0.31218305661712442</v>
      </c>
      <c r="G26" s="164">
        <f>'5B'!G26/'1'!G26*100</f>
        <v>0.50719024084823705</v>
      </c>
      <c r="H26" s="164">
        <f>'5B'!H26/'1'!H26*100</f>
        <v>1.1259410767432105</v>
      </c>
      <c r="I26" s="164">
        <f>'5B'!I26/'1'!I26*100</f>
        <v>1.4615638849535457</v>
      </c>
      <c r="J26" s="164">
        <f>'5B'!J26/'1'!J26*100</f>
        <v>1.6545930354554876</v>
      </c>
      <c r="K26" s="164">
        <f>'5B'!K26/'1'!K26*100</f>
        <v>0.87145312547115761</v>
      </c>
      <c r="L26" s="182">
        <f>'5B'!L26/'1'!O26*100</f>
        <v>0.755840925275716</v>
      </c>
    </row>
    <row r="27" spans="1:12">
      <c r="A27" s="247">
        <v>2010</v>
      </c>
      <c r="B27" s="164">
        <f>'5B'!B27/'1'!B27*100</f>
        <v>1.5236449464722246</v>
      </c>
      <c r="C27" s="164">
        <f>'5B'!C27/'1'!C27*100</f>
        <v>1.954431880743658</v>
      </c>
      <c r="D27" s="164">
        <f>'5B'!D27/'1'!D27*100</f>
        <v>1.6225918798224765</v>
      </c>
      <c r="E27" s="164">
        <f>'5B'!E27/'1'!E27*100</f>
        <v>1.3448085370841545</v>
      </c>
      <c r="F27" s="164">
        <f>'5B'!F27/'1'!F27*100</f>
        <v>0.31474147047083845</v>
      </c>
      <c r="G27" s="164">
        <f>'5B'!G27/'1'!G27*100</f>
        <v>0.4946607412541531</v>
      </c>
      <c r="H27" s="164">
        <f>'5B'!H27/'1'!H27*100</f>
        <v>1.1896668932698844</v>
      </c>
      <c r="I27" s="164">
        <f>'5B'!I27/'1'!I27*100</f>
        <v>1.4623962717264665</v>
      </c>
      <c r="J27" s="164">
        <f>'5B'!J27/'1'!J27*100</f>
        <v>1.5853139375974694</v>
      </c>
      <c r="K27" s="164">
        <f>'5B'!K27/'1'!K27*100</f>
        <v>0.9816109723318176</v>
      </c>
      <c r="L27" s="182">
        <f>'5B'!L27/'1'!O27*100</f>
        <v>0.76408107889860422</v>
      </c>
    </row>
    <row r="28" spans="1:12">
      <c r="A28" s="247">
        <v>2011</v>
      </c>
      <c r="B28" s="164">
        <f>'5B'!B28/'1'!B28*100</f>
        <v>1.3686654464352035</v>
      </c>
      <c r="C28" s="164">
        <f>'5B'!C28/'1'!C28*100</f>
        <v>2.0432108193671117</v>
      </c>
      <c r="D28" s="164">
        <f>'5B'!D28/'1'!D28*100</f>
        <v>1.6939677215451223</v>
      </c>
      <c r="E28" s="164">
        <f>'5B'!E28/'1'!E28*100</f>
        <v>1.4759175678000873</v>
      </c>
      <c r="F28" s="164">
        <f>'5B'!F28/'1'!F28*100</f>
        <v>0.32761147581764249</v>
      </c>
      <c r="G28" s="164">
        <f>'5B'!G28/'1'!G28*100</f>
        <v>0.48548864466389974</v>
      </c>
      <c r="H28" s="164">
        <f>'5B'!H28/'1'!H28*100</f>
        <v>1.2350372205218654</v>
      </c>
      <c r="I28" s="164">
        <f>'5B'!I28/'1'!I28*100</f>
        <v>1.5685296277297582</v>
      </c>
      <c r="J28" s="164">
        <f>'5B'!J28/'1'!J28*100</f>
        <v>1.4437794823532639</v>
      </c>
      <c r="K28" s="164">
        <f>'5B'!K28/'1'!K28*100</f>
        <v>1.052223547661008</v>
      </c>
      <c r="L28" s="182">
        <f>'5B'!L28/'1'!O28*100</f>
        <v>0.76521893382529627</v>
      </c>
    </row>
    <row r="29" spans="1:12">
      <c r="A29" s="247">
        <v>2012</v>
      </c>
      <c r="B29" s="164">
        <f>'5B'!B29/'1'!B29*100</f>
        <v>1.3646526494000464</v>
      </c>
      <c r="C29" s="164">
        <f>'5B'!C29/'1'!C29*100</f>
        <v>2.142394911123656</v>
      </c>
      <c r="D29" s="164">
        <f>'5B'!D29/'1'!D29*100</f>
        <v>1.7415739256060583</v>
      </c>
      <c r="E29" s="164">
        <f>'5B'!E29/'1'!E29*100</f>
        <v>1.5670916048286507</v>
      </c>
      <c r="F29" s="164">
        <f>'5B'!F29/'1'!F29*100</f>
        <v>0.32746821981225405</v>
      </c>
      <c r="G29" s="164">
        <f>'5B'!G29/'1'!G29*100</f>
        <v>0.5240907550006032</v>
      </c>
      <c r="H29" s="164">
        <f>'5B'!H29/'1'!H29*100</f>
        <v>1.1876059077216374</v>
      </c>
      <c r="I29" s="164">
        <f>'5B'!I29/'1'!I29*100</f>
        <v>1.5541654097721405</v>
      </c>
      <c r="J29" s="164">
        <f>'5B'!J29/'1'!J29*100</f>
        <v>1.1895957241518353</v>
      </c>
      <c r="K29" s="164">
        <f>'5B'!K29/'1'!K29*100</f>
        <v>1.0720729605759638</v>
      </c>
      <c r="L29" s="182">
        <f>'5B'!L29/'1'!O29*100</f>
        <v>0.75663742695292291</v>
      </c>
    </row>
    <row r="30" spans="1:12">
      <c r="A30" s="247">
        <v>2013</v>
      </c>
      <c r="B30" s="164">
        <f>'5B'!B30/'1'!B30*100</f>
        <v>1.5104298799304801</v>
      </c>
      <c r="C30" s="164">
        <f>'5B'!C30/'1'!C30*100</f>
        <v>2.3827359884540051</v>
      </c>
      <c r="D30" s="164">
        <f>'5B'!D30/'1'!D30*100</f>
        <v>1.6899451709034605</v>
      </c>
      <c r="E30" s="164">
        <f>'5B'!E30/'1'!E30*100</f>
        <v>1.7029385880749304</v>
      </c>
      <c r="F30" s="164">
        <f>'5B'!F30/'1'!F30*100</f>
        <v>0.39584393910647953</v>
      </c>
      <c r="G30" s="164">
        <f>'5B'!G30/'1'!G30*100</f>
        <v>0.52863534300858639</v>
      </c>
      <c r="H30" s="164">
        <f>'5B'!H30/'1'!H30*100</f>
        <v>1.2746907116693864</v>
      </c>
      <c r="I30" s="164">
        <f>'5B'!I30/'1'!I30*100</f>
        <v>1.5983772159382126</v>
      </c>
      <c r="J30" s="164">
        <f>'5B'!J30/'1'!J30*100</f>
        <v>1.3484730855642557</v>
      </c>
      <c r="K30" s="164">
        <f>'5B'!K30/'1'!K30*100</f>
        <v>1.0124546520825946</v>
      </c>
      <c r="L30" s="182">
        <f>'5B'!L30/'1'!O30*100</f>
        <v>0.7945656566579069</v>
      </c>
    </row>
    <row r="31" spans="1:12">
      <c r="A31" s="311">
        <v>2014</v>
      </c>
      <c r="B31" s="164">
        <f>'5B'!B31/'1'!B31*100</f>
        <v>1.8833839048003991</v>
      </c>
      <c r="C31" s="164">
        <f>'5B'!C31/'1'!C31*100</f>
        <v>2.1184963392875451</v>
      </c>
      <c r="D31" s="164">
        <f>'5B'!D31/'1'!D31*100</f>
        <v>1.7395307785986156</v>
      </c>
      <c r="E31" s="164">
        <f>'5B'!E31/'1'!E31*100</f>
        <v>1.7780542608308108</v>
      </c>
      <c r="F31" s="164">
        <f>'5B'!F31/'1'!F31*100</f>
        <v>0.41593870090004814</v>
      </c>
      <c r="G31" s="164">
        <f>'5B'!G31/'1'!G31*100</f>
        <v>0.5815740338656924</v>
      </c>
      <c r="H31" s="164">
        <f>'5B'!H31/'1'!H31*100</f>
        <v>1.3614987952822175</v>
      </c>
      <c r="I31" s="164">
        <f>'5B'!I31/'1'!I31*100</f>
        <v>1.8177375356536729</v>
      </c>
      <c r="J31" s="164">
        <f>'5B'!J31/'1'!J31*100</f>
        <v>1.4910866702315457</v>
      </c>
      <c r="K31" s="164">
        <f>'5B'!K31/'1'!K31*100</f>
        <v>0.96240754759676661</v>
      </c>
      <c r="L31" s="182">
        <f>'5B'!L31/'1'!O31*100</f>
        <v>0.84827104880994786</v>
      </c>
    </row>
    <row r="32" spans="1:12">
      <c r="A32" s="787" t="s">
        <v>60</v>
      </c>
      <c r="B32" s="788"/>
      <c r="C32" s="788"/>
      <c r="D32" s="788"/>
      <c r="E32" s="788"/>
      <c r="F32" s="788"/>
      <c r="G32" s="788"/>
      <c r="H32" s="788"/>
      <c r="I32" s="788"/>
      <c r="J32" s="788"/>
      <c r="K32" s="788"/>
      <c r="L32" s="789"/>
    </row>
    <row r="33" spans="1:12">
      <c r="A33" s="417" t="s">
        <v>321</v>
      </c>
      <c r="B33" s="164">
        <f>AVERAGE(B4:B13)</f>
        <v>2.1204207087129339</v>
      </c>
      <c r="C33" s="164">
        <f t="shared" ref="C33:L33" si="0">AVERAGE(C4:C13)</f>
        <v>2.0186999942479456</v>
      </c>
      <c r="D33" s="164">
        <f t="shared" si="0"/>
        <v>1.9912576971959246</v>
      </c>
      <c r="E33" s="164">
        <f t="shared" si="0"/>
        <v>1.7638962946171108</v>
      </c>
      <c r="F33" s="164">
        <f t="shared" si="0"/>
        <v>0.4930227286528438</v>
      </c>
      <c r="G33" s="164">
        <f t="shared" si="0"/>
        <v>0.73169269072296483</v>
      </c>
      <c r="H33" s="164">
        <f t="shared" si="0"/>
        <v>1.9926684163533417</v>
      </c>
      <c r="I33" s="164">
        <f t="shared" si="0"/>
        <v>2.4833886334249149</v>
      </c>
      <c r="J33" s="164">
        <f t="shared" si="0"/>
        <v>2.1850531559141197</v>
      </c>
      <c r="K33" s="170">
        <f t="shared" si="0"/>
        <v>1.2010950546450516</v>
      </c>
      <c r="L33" s="170">
        <f t="shared" si="0"/>
        <v>1.0810430567664073</v>
      </c>
    </row>
    <row r="34" spans="1:12">
      <c r="A34" s="418" t="s">
        <v>120</v>
      </c>
      <c r="B34" s="164">
        <f>AVERAGE(B4:B23)</f>
        <v>2.2658422794004718</v>
      </c>
      <c r="C34" s="164">
        <f t="shared" ref="C34:L34" si="1">AVERAGE(C4:C23)</f>
        <v>1.9810121532000426</v>
      </c>
      <c r="D34" s="164">
        <f t="shared" si="1"/>
        <v>1.9188593307630011</v>
      </c>
      <c r="E34" s="164">
        <f t="shared" si="1"/>
        <v>1.7261766295966456</v>
      </c>
      <c r="F34" s="164">
        <f t="shared" si="1"/>
        <v>0.45238260732448721</v>
      </c>
      <c r="G34" s="164">
        <f t="shared" si="1"/>
        <v>0.63611708648577248</v>
      </c>
      <c r="H34" s="164">
        <f t="shared" si="1"/>
        <v>1.7769576939416278</v>
      </c>
      <c r="I34" s="164">
        <f t="shared" si="1"/>
        <v>2.2912519829341411</v>
      </c>
      <c r="J34" s="164">
        <f t="shared" si="1"/>
        <v>1.8633090330541833</v>
      </c>
      <c r="K34" s="170">
        <f t="shared" si="1"/>
        <v>1.2330772211397405</v>
      </c>
      <c r="L34" s="170">
        <f t="shared" si="1"/>
        <v>0.98972031619230649</v>
      </c>
    </row>
    <row r="35" spans="1:12">
      <c r="A35" s="349" t="s">
        <v>322</v>
      </c>
      <c r="B35" s="164">
        <f>AVERAGE(B14:B23)</f>
        <v>2.4112638500880106</v>
      </c>
      <c r="C35" s="164">
        <f t="shared" ref="C35:L35" si="2">AVERAGE(C14:C23)</f>
        <v>1.9433243121521397</v>
      </c>
      <c r="D35" s="164">
        <f t="shared" si="2"/>
        <v>1.8464609643300771</v>
      </c>
      <c r="E35" s="164">
        <f>AVERAGE(E14:E23)</f>
        <v>1.6884569645761804</v>
      </c>
      <c r="F35" s="164">
        <f t="shared" si="2"/>
        <v>0.41174248599613045</v>
      </c>
      <c r="G35" s="164">
        <f t="shared" si="2"/>
        <v>0.54054148224858001</v>
      </c>
      <c r="H35" s="164">
        <f t="shared" si="2"/>
        <v>1.561246971529914</v>
      </c>
      <c r="I35" s="164">
        <f t="shared" si="2"/>
        <v>2.099115332443366</v>
      </c>
      <c r="J35" s="164">
        <f t="shared" si="2"/>
        <v>1.5415649101942472</v>
      </c>
      <c r="K35" s="170">
        <f t="shared" si="2"/>
        <v>1.2650593876344289</v>
      </c>
      <c r="L35" s="170">
        <f t="shared" si="2"/>
        <v>0.89839757561820544</v>
      </c>
    </row>
    <row r="36" spans="1:12">
      <c r="A36" s="350" t="s">
        <v>371</v>
      </c>
      <c r="B36" s="164">
        <f>AVERAGE(B24:B31)</f>
        <v>1.6425395649001799</v>
      </c>
      <c r="C36" s="164">
        <f t="shared" ref="C36:K36" si="3">AVERAGE(C24:C31)</f>
        <v>2.1459050617131261</v>
      </c>
      <c r="D36" s="164">
        <f t="shared" si="3"/>
        <v>1.7076151624658713</v>
      </c>
      <c r="E36" s="164">
        <f t="shared" si="3"/>
        <v>1.5729255745355002</v>
      </c>
      <c r="F36" s="164">
        <f t="shared" si="3"/>
        <v>0.36165605233951537</v>
      </c>
      <c r="G36" s="164">
        <f t="shared" si="3"/>
        <v>0.53424848270262904</v>
      </c>
      <c r="H36" s="164">
        <f t="shared" si="3"/>
        <v>1.2572642849339704</v>
      </c>
      <c r="I36" s="164">
        <f t="shared" si="3"/>
        <v>1.5643250194760612</v>
      </c>
      <c r="J36" s="164">
        <f t="shared" si="3"/>
        <v>1.5514225953177767</v>
      </c>
      <c r="K36" s="164">
        <f t="shared" si="3"/>
        <v>0.98434224856958674</v>
      </c>
      <c r="L36" s="182">
        <f>AVERAGE(L24:L31)</f>
        <v>0.80282154334841049</v>
      </c>
    </row>
    <row r="37" spans="1:12">
      <c r="A37" s="419" t="s">
        <v>372</v>
      </c>
      <c r="B37" s="171">
        <f>AVERAGE(B4:B31)</f>
        <v>2.0877557895432455</v>
      </c>
      <c r="C37" s="171">
        <f t="shared" ref="C37:K37" si="4">AVERAGE(C4:C31)</f>
        <v>2.0281244127752092</v>
      </c>
      <c r="D37" s="171">
        <f t="shared" si="4"/>
        <v>1.8585038541066783</v>
      </c>
      <c r="E37" s="171">
        <f t="shared" si="4"/>
        <v>1.6823906138648899</v>
      </c>
      <c r="F37" s="171">
        <f t="shared" si="4"/>
        <v>0.42646073447163807</v>
      </c>
      <c r="G37" s="171">
        <f t="shared" si="4"/>
        <v>0.60701177111915994</v>
      </c>
      <c r="H37" s="171">
        <f t="shared" si="4"/>
        <v>1.6284738627965829</v>
      </c>
      <c r="I37" s="171">
        <f t="shared" si="4"/>
        <v>2.0835585648032611</v>
      </c>
      <c r="J37" s="171">
        <f t="shared" si="4"/>
        <v>1.7741986222723531</v>
      </c>
      <c r="K37" s="171">
        <f t="shared" si="4"/>
        <v>1.1620100861196965</v>
      </c>
      <c r="L37" s="184">
        <f>AVERAGE(L4:L31)</f>
        <v>0.93632066680833614</v>
      </c>
    </row>
    <row r="39" spans="1:12">
      <c r="A39" s="121" t="s">
        <v>23</v>
      </c>
    </row>
  </sheetData>
  <mergeCells count="1">
    <mergeCell ref="A32:L32"/>
  </mergeCells>
  <phoneticPr fontId="4" type="noConversion"/>
  <pageMargins left="0.75" right="0.75" top="1" bottom="1" header="0.5" footer="0.5"/>
  <pageSetup scale="9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C107"/>
  <sheetViews>
    <sheetView zoomScaleSheetLayoutView="55" zoomScalePageLayoutView="85" workbookViewId="0">
      <pane xSplit="1" ySplit="3" topLeftCell="B4" activePane="bottomRight" state="frozen"/>
      <selection pane="topRight" activeCell="B1" sqref="B1"/>
      <selection pane="bottomLeft" activeCell="A4" sqref="A4"/>
      <selection pane="bottomRight" activeCell="C43" sqref="C43"/>
    </sheetView>
  </sheetViews>
  <sheetFormatPr defaultColWidth="8.83203125" defaultRowHeight="12.75"/>
  <cols>
    <col min="1" max="1" width="11.1640625" style="121" customWidth="1"/>
    <col min="2" max="2" width="11.83203125" style="121" customWidth="1"/>
    <col min="3" max="6" width="11.1640625" style="121" customWidth="1"/>
    <col min="7" max="7" width="12.33203125" style="121" customWidth="1"/>
    <col min="8" max="13" width="11.1640625" style="121" customWidth="1"/>
    <col min="14" max="15" width="12.5" style="121" customWidth="1"/>
    <col min="16" max="19" width="8.83203125" style="121"/>
    <col min="20" max="20" width="10.33203125" style="121" customWidth="1"/>
    <col min="21" max="21" width="8.83203125" style="121"/>
    <col min="22" max="22" width="12.1640625" style="121" customWidth="1"/>
    <col min="23" max="23" width="12" style="121" customWidth="1"/>
    <col min="24" max="24" width="8.83203125" style="121"/>
    <col min="25" max="25" width="8.83203125" style="121" customWidth="1"/>
    <col min="26" max="26" width="10.33203125" style="121" customWidth="1"/>
    <col min="27" max="27" width="10.83203125" style="121" customWidth="1"/>
    <col min="28" max="28" width="12" style="121" customWidth="1"/>
    <col min="29" max="16384" width="8.83203125" style="121"/>
  </cols>
  <sheetData>
    <row r="1" spans="1:15" ht="14.25">
      <c r="A1" s="258" t="s">
        <v>374</v>
      </c>
      <c r="B1" s="178"/>
      <c r="C1" s="178"/>
      <c r="D1" s="178"/>
      <c r="E1" s="178"/>
      <c r="F1" s="178"/>
      <c r="G1" s="178"/>
    </row>
    <row r="2" spans="1:15">
      <c r="A2" s="95"/>
    </row>
    <row r="3" spans="1:15">
      <c r="A3" s="245"/>
      <c r="B3" s="142" t="s">
        <v>299</v>
      </c>
      <c r="C3" s="142" t="s">
        <v>298</v>
      </c>
      <c r="D3" s="142" t="s">
        <v>2</v>
      </c>
      <c r="E3" s="142" t="s">
        <v>3</v>
      </c>
      <c r="F3" s="142" t="s">
        <v>293</v>
      </c>
      <c r="G3" s="142" t="s">
        <v>294</v>
      </c>
      <c r="H3" s="142" t="s">
        <v>295</v>
      </c>
      <c r="I3" s="142" t="s">
        <v>296</v>
      </c>
      <c r="J3" s="142" t="s">
        <v>297</v>
      </c>
      <c r="K3" s="142" t="s">
        <v>9</v>
      </c>
      <c r="L3" s="142" t="s">
        <v>304</v>
      </c>
      <c r="M3" s="142" t="s">
        <v>305</v>
      </c>
      <c r="N3" s="142" t="s">
        <v>11</v>
      </c>
      <c r="O3" s="230" t="s">
        <v>17</v>
      </c>
    </row>
    <row r="4" spans="1:15">
      <c r="A4" s="161">
        <v>1987</v>
      </c>
      <c r="B4" s="278">
        <v>432242</v>
      </c>
      <c r="C4" s="278">
        <v>99288</v>
      </c>
      <c r="D4" s="278">
        <v>705945</v>
      </c>
      <c r="E4" s="278">
        <v>567611</v>
      </c>
      <c r="F4" s="278">
        <v>5418718</v>
      </c>
      <c r="G4" s="278">
        <v>7694255</v>
      </c>
      <c r="H4" s="278">
        <v>857464</v>
      </c>
      <c r="I4" s="278">
        <v>783338</v>
      </c>
      <c r="J4" s="278">
        <v>1868624</v>
      </c>
      <c r="K4" s="278">
        <v>2436884</v>
      </c>
      <c r="L4" s="278">
        <v>19352</v>
      </c>
      <c r="M4" s="278">
        <v>37610</v>
      </c>
      <c r="N4" s="278">
        <v>20921331</v>
      </c>
      <c r="O4" s="368">
        <v>20864369</v>
      </c>
    </row>
    <row r="5" spans="1:15">
      <c r="A5" s="161">
        <v>1988</v>
      </c>
      <c r="B5" s="278">
        <v>436006</v>
      </c>
      <c r="C5" s="278">
        <v>99864</v>
      </c>
      <c r="D5" s="278">
        <v>710911</v>
      </c>
      <c r="E5" s="278">
        <v>572616</v>
      </c>
      <c r="F5" s="278">
        <v>5469374</v>
      </c>
      <c r="G5" s="278">
        <v>7856917</v>
      </c>
      <c r="H5" s="278">
        <v>860829</v>
      </c>
      <c r="I5" s="278">
        <v>780853</v>
      </c>
      <c r="J5" s="278">
        <v>1880774</v>
      </c>
      <c r="K5" s="278">
        <v>2490438</v>
      </c>
      <c r="L5" s="278">
        <v>20161</v>
      </c>
      <c r="M5" s="278">
        <v>38201</v>
      </c>
      <c r="N5" s="278">
        <v>21216944</v>
      </c>
      <c r="O5" s="368">
        <v>21158582</v>
      </c>
    </row>
    <row r="6" spans="1:15">
      <c r="A6" s="161">
        <v>1989</v>
      </c>
      <c r="B6" s="278">
        <v>441174</v>
      </c>
      <c r="C6" s="278">
        <v>100507</v>
      </c>
      <c r="D6" s="278">
        <v>717900</v>
      </c>
      <c r="E6" s="278">
        <v>578755</v>
      </c>
      <c r="F6" s="278">
        <v>5546920</v>
      </c>
      <c r="G6" s="278">
        <v>8073716</v>
      </c>
      <c r="H6" s="278">
        <v>862328</v>
      </c>
      <c r="I6" s="278">
        <v>774499</v>
      </c>
      <c r="J6" s="278">
        <v>1910733</v>
      </c>
      <c r="K6" s="278">
        <v>2555975</v>
      </c>
      <c r="L6" s="278">
        <v>20480</v>
      </c>
      <c r="M6" s="278">
        <v>39029</v>
      </c>
      <c r="N6" s="278">
        <v>21622016</v>
      </c>
      <c r="O6" s="368">
        <v>21562507</v>
      </c>
    </row>
    <row r="7" spans="1:15">
      <c r="A7" s="161">
        <v>1990</v>
      </c>
      <c r="B7" s="278">
        <v>445285</v>
      </c>
      <c r="C7" s="278">
        <v>100828</v>
      </c>
      <c r="D7" s="278">
        <v>724284</v>
      </c>
      <c r="E7" s="278">
        <v>584856</v>
      </c>
      <c r="F7" s="278">
        <v>5609879</v>
      </c>
      <c r="G7" s="278">
        <v>8224793</v>
      </c>
      <c r="H7" s="278">
        <v>863636</v>
      </c>
      <c r="I7" s="278">
        <v>766270</v>
      </c>
      <c r="J7" s="278">
        <v>1947836</v>
      </c>
      <c r="K7" s="278">
        <v>2632585</v>
      </c>
      <c r="L7" s="278">
        <v>21087</v>
      </c>
      <c r="M7" s="278">
        <v>40087</v>
      </c>
      <c r="N7" s="278">
        <v>21961426</v>
      </c>
      <c r="O7" s="368">
        <v>21900252</v>
      </c>
    </row>
    <row r="8" spans="1:15">
      <c r="A8" s="161">
        <v>1991</v>
      </c>
      <c r="B8" s="278">
        <v>451083</v>
      </c>
      <c r="C8" s="278">
        <v>100989</v>
      </c>
      <c r="D8" s="278">
        <v>729246</v>
      </c>
      <c r="E8" s="278">
        <v>591468</v>
      </c>
      <c r="F8" s="278">
        <v>5667233</v>
      </c>
      <c r="G8" s="278">
        <v>8326241</v>
      </c>
      <c r="H8" s="278">
        <v>867287</v>
      </c>
      <c r="I8" s="278">
        <v>763674</v>
      </c>
      <c r="J8" s="278">
        <v>1982522</v>
      </c>
      <c r="K8" s="278">
        <v>2698997</v>
      </c>
      <c r="L8" s="278">
        <v>21863</v>
      </c>
      <c r="M8" s="275">
        <v>41257</v>
      </c>
      <c r="N8" s="278">
        <v>22241860</v>
      </c>
      <c r="O8" s="368">
        <v>22178740</v>
      </c>
    </row>
    <row r="9" spans="1:15">
      <c r="A9" s="161">
        <v>1992</v>
      </c>
      <c r="B9" s="278">
        <v>454273</v>
      </c>
      <c r="C9" s="278">
        <v>101591</v>
      </c>
      <c r="D9" s="278">
        <v>733773</v>
      </c>
      <c r="E9" s="278">
        <v>595737</v>
      </c>
      <c r="F9" s="278">
        <v>5703056</v>
      </c>
      <c r="G9" s="278">
        <v>8423260</v>
      </c>
      <c r="H9" s="278">
        <v>869120</v>
      </c>
      <c r="I9" s="278">
        <v>765941</v>
      </c>
      <c r="J9" s="278">
        <v>2013813</v>
      </c>
      <c r="K9" s="278">
        <v>2773472</v>
      </c>
      <c r="L9" s="278">
        <v>22664</v>
      </c>
      <c r="M9" s="275">
        <v>42141</v>
      </c>
      <c r="N9" s="278">
        <v>22498841</v>
      </c>
      <c r="O9" s="368">
        <v>22434036</v>
      </c>
    </row>
    <row r="10" spans="1:15">
      <c r="A10" s="161">
        <v>1993</v>
      </c>
      <c r="B10" s="278">
        <v>457048</v>
      </c>
      <c r="C10" s="278">
        <v>102808</v>
      </c>
      <c r="D10" s="278">
        <v>738461</v>
      </c>
      <c r="E10" s="278">
        <v>597940</v>
      </c>
      <c r="F10" s="278">
        <v>5746611</v>
      </c>
      <c r="G10" s="278">
        <v>8509592</v>
      </c>
      <c r="H10" s="278">
        <v>872983</v>
      </c>
      <c r="I10" s="278">
        <v>769573</v>
      </c>
      <c r="J10" s="278">
        <v>2043650</v>
      </c>
      <c r="K10" s="278">
        <v>2854145</v>
      </c>
      <c r="L10" s="278">
        <v>22904</v>
      </c>
      <c r="M10" s="275">
        <v>42993</v>
      </c>
      <c r="N10" s="278">
        <v>22758708</v>
      </c>
      <c r="O10" s="368">
        <v>22692811</v>
      </c>
    </row>
    <row r="11" spans="1:15">
      <c r="A11" s="161">
        <v>1994</v>
      </c>
      <c r="B11" s="278">
        <v>455514</v>
      </c>
      <c r="C11" s="278">
        <v>104113</v>
      </c>
      <c r="D11" s="278">
        <v>742296</v>
      </c>
      <c r="E11" s="278">
        <v>600732</v>
      </c>
      <c r="F11" s="278">
        <v>5787114</v>
      </c>
      <c r="G11" s="278">
        <v>8611282</v>
      </c>
      <c r="H11" s="278">
        <v>877286</v>
      </c>
      <c r="I11" s="278">
        <v>773718</v>
      </c>
      <c r="J11" s="278">
        <v>2075162</v>
      </c>
      <c r="K11" s="278">
        <v>2945919</v>
      </c>
      <c r="L11" s="278">
        <v>22367</v>
      </c>
      <c r="M11" s="275">
        <v>44181</v>
      </c>
      <c r="N11" s="278">
        <v>23039684</v>
      </c>
      <c r="O11" s="368">
        <v>22973136</v>
      </c>
    </row>
    <row r="12" spans="1:15">
      <c r="A12" s="161">
        <v>1995</v>
      </c>
      <c r="B12" s="278">
        <v>452865</v>
      </c>
      <c r="C12" s="278">
        <v>105140</v>
      </c>
      <c r="D12" s="278">
        <v>745062</v>
      </c>
      <c r="E12" s="278">
        <v>603441</v>
      </c>
      <c r="F12" s="278">
        <v>5827219</v>
      </c>
      <c r="G12" s="278">
        <v>8719938</v>
      </c>
      <c r="H12" s="278">
        <v>882279</v>
      </c>
      <c r="I12" s="278">
        <v>780107</v>
      </c>
      <c r="J12" s="278">
        <v>2108686</v>
      </c>
      <c r="K12" s="278">
        <v>3034828</v>
      </c>
      <c r="L12" s="278">
        <v>22993</v>
      </c>
      <c r="M12" s="275">
        <v>45245</v>
      </c>
      <c r="N12" s="278">
        <v>23327803</v>
      </c>
      <c r="O12" s="368">
        <v>23259565</v>
      </c>
    </row>
    <row r="13" spans="1:15">
      <c r="A13" s="161">
        <v>1996</v>
      </c>
      <c r="B13" s="278">
        <v>449795</v>
      </c>
      <c r="C13" s="278">
        <v>106503</v>
      </c>
      <c r="D13" s="278">
        <v>749320</v>
      </c>
      <c r="E13" s="278">
        <v>606946</v>
      </c>
      <c r="F13" s="278">
        <v>5866083</v>
      </c>
      <c r="G13" s="278">
        <v>8828398</v>
      </c>
      <c r="H13" s="278">
        <v>887580</v>
      </c>
      <c r="I13" s="278">
        <v>786627</v>
      </c>
      <c r="J13" s="278">
        <v>2149723</v>
      </c>
      <c r="K13" s="278">
        <v>3123506</v>
      </c>
      <c r="L13" s="278">
        <v>23956</v>
      </c>
      <c r="M13" s="275">
        <v>45917</v>
      </c>
      <c r="N13" s="278">
        <v>23624354</v>
      </c>
      <c r="O13" s="368">
        <v>23554481</v>
      </c>
    </row>
    <row r="14" spans="1:15">
      <c r="A14" s="161">
        <v>1997</v>
      </c>
      <c r="B14" s="278">
        <v>445793</v>
      </c>
      <c r="C14" s="278">
        <v>107258</v>
      </c>
      <c r="D14" s="278">
        <v>752700</v>
      </c>
      <c r="E14" s="278">
        <v>609628</v>
      </c>
      <c r="F14" s="278">
        <v>5909105</v>
      </c>
      <c r="G14" s="278">
        <v>8959005</v>
      </c>
      <c r="H14" s="278">
        <v>891049</v>
      </c>
      <c r="I14" s="278">
        <v>788580</v>
      </c>
      <c r="J14" s="278">
        <v>2202168</v>
      </c>
      <c r="K14" s="278">
        <v>3191958</v>
      </c>
      <c r="L14" s="278">
        <v>24370</v>
      </c>
      <c r="M14" s="275">
        <v>46100</v>
      </c>
      <c r="N14" s="278">
        <v>23927714</v>
      </c>
      <c r="O14" s="368">
        <v>23857244</v>
      </c>
    </row>
    <row r="15" spans="1:15">
      <c r="A15" s="161">
        <v>1998</v>
      </c>
      <c r="B15" s="278">
        <v>439579</v>
      </c>
      <c r="C15" s="278">
        <v>107587</v>
      </c>
      <c r="D15" s="278">
        <v>755126</v>
      </c>
      <c r="E15" s="278">
        <v>610603</v>
      </c>
      <c r="F15" s="278">
        <v>5943885</v>
      </c>
      <c r="G15" s="278">
        <v>9084969</v>
      </c>
      <c r="H15" s="278">
        <v>894323</v>
      </c>
      <c r="I15" s="278">
        <v>791281</v>
      </c>
      <c r="J15" s="278">
        <v>2267421</v>
      </c>
      <c r="K15" s="278">
        <v>3230976</v>
      </c>
      <c r="L15" s="278">
        <v>24102</v>
      </c>
      <c r="M15" s="275">
        <v>46020</v>
      </c>
      <c r="N15" s="278">
        <v>24195872</v>
      </c>
      <c r="O15" s="368">
        <v>24125750</v>
      </c>
    </row>
    <row r="16" spans="1:15">
      <c r="A16" s="161">
        <v>1999</v>
      </c>
      <c r="B16" s="278">
        <v>437073</v>
      </c>
      <c r="C16" s="278">
        <v>108418</v>
      </c>
      <c r="D16" s="278">
        <v>760079</v>
      </c>
      <c r="E16" s="278">
        <v>613313</v>
      </c>
      <c r="F16" s="278">
        <v>5987959</v>
      </c>
      <c r="G16" s="278">
        <v>9220126</v>
      </c>
      <c r="H16" s="278">
        <v>900665</v>
      </c>
      <c r="I16" s="278">
        <v>793126</v>
      </c>
      <c r="J16" s="278">
        <v>2321846</v>
      </c>
      <c r="K16" s="278">
        <v>3268063</v>
      </c>
      <c r="L16" s="278">
        <v>24003</v>
      </c>
      <c r="M16" s="275">
        <v>46415</v>
      </c>
      <c r="N16" s="278">
        <v>24481086</v>
      </c>
      <c r="O16" s="368">
        <v>24410668</v>
      </c>
    </row>
    <row r="17" spans="1:15">
      <c r="A17" s="161">
        <v>2000</v>
      </c>
      <c r="B17" s="278">
        <v>435176</v>
      </c>
      <c r="C17" s="278">
        <v>109141</v>
      </c>
      <c r="D17" s="278">
        <v>763204</v>
      </c>
      <c r="E17" s="278">
        <v>616032</v>
      </c>
      <c r="F17" s="278">
        <v>6036644</v>
      </c>
      <c r="G17" s="278">
        <v>9389972</v>
      </c>
      <c r="H17" s="278">
        <v>907039</v>
      </c>
      <c r="I17" s="278">
        <v>791686</v>
      </c>
      <c r="J17" s="278">
        <v>2374931</v>
      </c>
      <c r="K17" s="278">
        <v>3306072</v>
      </c>
      <c r="L17" s="278">
        <v>23958</v>
      </c>
      <c r="M17" s="275">
        <v>46909</v>
      </c>
      <c r="N17" s="278">
        <v>24800764</v>
      </c>
      <c r="O17" s="368">
        <v>24729897</v>
      </c>
    </row>
    <row r="18" spans="1:15">
      <c r="A18" s="161">
        <v>2001</v>
      </c>
      <c r="B18" s="278">
        <v>432799</v>
      </c>
      <c r="C18" s="278">
        <v>109998</v>
      </c>
      <c r="D18" s="278">
        <v>765718</v>
      </c>
      <c r="E18" s="278">
        <v>618356</v>
      </c>
      <c r="F18" s="278">
        <v>6090666</v>
      </c>
      <c r="G18" s="278">
        <v>9588859</v>
      </c>
      <c r="H18" s="278">
        <v>913205</v>
      </c>
      <c r="I18" s="278">
        <v>790329</v>
      </c>
      <c r="J18" s="278">
        <v>2431221</v>
      </c>
      <c r="K18" s="278">
        <v>3352210</v>
      </c>
      <c r="L18" s="278">
        <v>23940</v>
      </c>
      <c r="M18" s="275">
        <v>47891</v>
      </c>
      <c r="N18" s="278">
        <v>25165192</v>
      </c>
      <c r="O18" s="368">
        <v>25093361</v>
      </c>
    </row>
    <row r="19" spans="1:15">
      <c r="A19" s="161">
        <v>2002</v>
      </c>
      <c r="B19" s="278">
        <v>432531</v>
      </c>
      <c r="C19" s="278">
        <v>110825</v>
      </c>
      <c r="D19" s="278">
        <v>771861</v>
      </c>
      <c r="E19" s="278">
        <v>620286</v>
      </c>
      <c r="F19" s="278">
        <v>6142071</v>
      </c>
      <c r="G19" s="278">
        <v>9781878</v>
      </c>
      <c r="H19" s="278">
        <v>920164</v>
      </c>
      <c r="I19" s="278">
        <v>790866</v>
      </c>
      <c r="J19" s="278">
        <v>2498781</v>
      </c>
      <c r="K19" s="278">
        <v>3385143</v>
      </c>
      <c r="L19" s="278">
        <v>24267</v>
      </c>
      <c r="M19" s="275">
        <v>49415</v>
      </c>
      <c r="N19" s="278">
        <v>25528088</v>
      </c>
      <c r="O19" s="368">
        <v>25454406</v>
      </c>
    </row>
    <row r="20" spans="1:15">
      <c r="A20" s="161">
        <v>2003</v>
      </c>
      <c r="B20" s="278">
        <v>433506</v>
      </c>
      <c r="C20" s="278">
        <v>111642</v>
      </c>
      <c r="D20" s="278">
        <v>777444</v>
      </c>
      <c r="E20" s="278">
        <v>622490</v>
      </c>
      <c r="F20" s="278">
        <v>6192443</v>
      </c>
      <c r="G20" s="278">
        <v>9941842</v>
      </c>
      <c r="H20" s="278">
        <v>928319</v>
      </c>
      <c r="I20" s="278">
        <v>794071</v>
      </c>
      <c r="J20" s="278">
        <v>2552247</v>
      </c>
      <c r="K20" s="278">
        <v>3416867</v>
      </c>
      <c r="L20" s="278">
        <v>24900</v>
      </c>
      <c r="M20" s="275">
        <v>50897</v>
      </c>
      <c r="N20" s="278">
        <v>25846668</v>
      </c>
      <c r="O20" s="368">
        <v>25770871</v>
      </c>
    </row>
    <row r="21" spans="1:15">
      <c r="A21" s="161">
        <v>2004</v>
      </c>
      <c r="B21" s="278">
        <v>434417</v>
      </c>
      <c r="C21" s="278">
        <v>112599</v>
      </c>
      <c r="D21" s="278">
        <v>782759</v>
      </c>
      <c r="E21" s="278">
        <v>624560</v>
      </c>
      <c r="F21" s="278">
        <v>6250723</v>
      </c>
      <c r="G21" s="278">
        <v>10100573</v>
      </c>
      <c r="H21" s="278">
        <v>939125</v>
      </c>
      <c r="I21" s="278">
        <v>798548</v>
      </c>
      <c r="J21" s="278">
        <v>2607195</v>
      </c>
      <c r="K21" s="278">
        <v>3455621</v>
      </c>
      <c r="L21" s="278">
        <v>25444</v>
      </c>
      <c r="M21" s="275">
        <v>52300</v>
      </c>
      <c r="N21" s="278">
        <v>26183864</v>
      </c>
      <c r="O21" s="368">
        <v>26106120</v>
      </c>
    </row>
    <row r="22" spans="1:15">
      <c r="A22" s="161">
        <v>2005</v>
      </c>
      <c r="B22" s="278">
        <v>433950</v>
      </c>
      <c r="C22" s="278">
        <v>113536</v>
      </c>
      <c r="D22" s="278">
        <v>785587</v>
      </c>
      <c r="E22" s="278">
        <v>625967</v>
      </c>
      <c r="F22" s="278">
        <v>6312853</v>
      </c>
      <c r="G22" s="278">
        <v>10256773</v>
      </c>
      <c r="H22" s="278">
        <v>947154</v>
      </c>
      <c r="I22" s="278">
        <v>799736</v>
      </c>
      <c r="J22" s="278">
        <v>2685261</v>
      </c>
      <c r="K22" s="278">
        <v>3503056</v>
      </c>
      <c r="L22" s="278">
        <v>25936</v>
      </c>
      <c r="M22" s="275">
        <v>53153</v>
      </c>
      <c r="N22" s="278">
        <v>26542962</v>
      </c>
      <c r="O22" s="368">
        <v>26463873</v>
      </c>
    </row>
    <row r="23" spans="1:15">
      <c r="A23" s="161">
        <v>2006</v>
      </c>
      <c r="B23" s="278">
        <v>432580</v>
      </c>
      <c r="C23" s="278">
        <v>114022</v>
      </c>
      <c r="D23" s="278">
        <v>789659</v>
      </c>
      <c r="E23" s="278">
        <v>626676</v>
      </c>
      <c r="F23" s="278">
        <v>6381280</v>
      </c>
      <c r="G23" s="278">
        <v>10406043</v>
      </c>
      <c r="H23" s="278">
        <v>954849</v>
      </c>
      <c r="I23" s="278">
        <v>801959</v>
      </c>
      <c r="J23" s="278">
        <v>2775228</v>
      </c>
      <c r="K23" s="278">
        <v>3553590</v>
      </c>
      <c r="L23" s="278">
        <v>26421</v>
      </c>
      <c r="M23" s="275">
        <v>53819</v>
      </c>
      <c r="N23" s="278">
        <v>26916126</v>
      </c>
      <c r="O23" s="368">
        <v>26835886</v>
      </c>
    </row>
    <row r="24" spans="1:15">
      <c r="A24" s="259">
        <v>2007</v>
      </c>
      <c r="B24" s="275">
        <v>432076</v>
      </c>
      <c r="C24" s="275">
        <v>114395</v>
      </c>
      <c r="D24" s="275">
        <v>789774</v>
      </c>
      <c r="E24" s="275">
        <v>628237</v>
      </c>
      <c r="F24" s="275">
        <v>6455191</v>
      </c>
      <c r="G24" s="275">
        <v>10524444</v>
      </c>
      <c r="H24" s="275">
        <v>961206</v>
      </c>
      <c r="I24" s="275">
        <v>811214</v>
      </c>
      <c r="J24" s="275">
        <v>2859320</v>
      </c>
      <c r="K24" s="275">
        <v>3603968</v>
      </c>
      <c r="L24" s="275">
        <v>26791</v>
      </c>
      <c r="M24" s="275">
        <v>54737</v>
      </c>
      <c r="N24" s="275">
        <v>27261353</v>
      </c>
      <c r="O24" s="368">
        <v>27179825</v>
      </c>
    </row>
    <row r="25" spans="1:15">
      <c r="A25" s="259">
        <v>2008</v>
      </c>
      <c r="B25" s="278">
        <v>434672</v>
      </c>
      <c r="C25" s="278">
        <v>115541</v>
      </c>
      <c r="D25" s="278">
        <v>792614</v>
      </c>
      <c r="E25" s="278">
        <v>631133</v>
      </c>
      <c r="F25" s="278">
        <v>6530866</v>
      </c>
      <c r="G25" s="278">
        <v>10651257</v>
      </c>
      <c r="H25" s="278">
        <v>968918</v>
      </c>
      <c r="I25" s="278">
        <v>824367</v>
      </c>
      <c r="J25" s="278">
        <v>2931200</v>
      </c>
      <c r="K25" s="278">
        <v>3661951</v>
      </c>
      <c r="L25" s="278">
        <v>27351</v>
      </c>
      <c r="M25" s="278">
        <v>55341</v>
      </c>
      <c r="N25" s="278">
        <v>27625211</v>
      </c>
      <c r="O25" s="368">
        <v>27542519</v>
      </c>
    </row>
    <row r="26" spans="1:15">
      <c r="A26" s="259">
        <v>2009</v>
      </c>
      <c r="B26" s="278">
        <v>439437</v>
      </c>
      <c r="C26" s="278">
        <v>116659</v>
      </c>
      <c r="D26" s="278">
        <v>796669</v>
      </c>
      <c r="E26" s="278">
        <v>635249</v>
      </c>
      <c r="F26" s="278">
        <v>6613369</v>
      </c>
      <c r="G26" s="278">
        <v>10774910</v>
      </c>
      <c r="H26" s="278">
        <v>978615</v>
      </c>
      <c r="I26" s="278">
        <v>839442</v>
      </c>
      <c r="J26" s="278">
        <v>3003802</v>
      </c>
      <c r="K26" s="278">
        <v>3722977</v>
      </c>
      <c r="L26" s="278">
        <v>27933</v>
      </c>
      <c r="M26" s="278">
        <v>55953</v>
      </c>
      <c r="N26" s="278">
        <v>28005015</v>
      </c>
      <c r="O26" s="368">
        <v>27921129</v>
      </c>
    </row>
    <row r="27" spans="1:15">
      <c r="A27" s="259">
        <v>2010</v>
      </c>
      <c r="B27" s="278">
        <v>444633</v>
      </c>
      <c r="C27" s="278">
        <v>118520</v>
      </c>
      <c r="D27" s="278">
        <v>801992</v>
      </c>
      <c r="E27" s="278">
        <v>639363</v>
      </c>
      <c r="F27" s="278">
        <v>6699012</v>
      </c>
      <c r="G27" s="278">
        <v>10921357</v>
      </c>
      <c r="H27" s="278">
        <v>989539</v>
      </c>
      <c r="I27" s="278">
        <v>853548</v>
      </c>
      <c r="J27" s="278">
        <v>3048052</v>
      </c>
      <c r="K27" s="278">
        <v>3779260</v>
      </c>
      <c r="L27" s="278">
        <v>28749</v>
      </c>
      <c r="M27" s="278">
        <v>56777</v>
      </c>
      <c r="N27" s="278">
        <v>28380802</v>
      </c>
      <c r="O27" s="368">
        <v>28295276</v>
      </c>
    </row>
    <row r="28" spans="1:15">
      <c r="A28" s="259">
        <v>2011</v>
      </c>
      <c r="B28" s="278">
        <v>447945</v>
      </c>
      <c r="C28" s="278">
        <v>120864</v>
      </c>
      <c r="D28" s="278">
        <v>806416</v>
      </c>
      <c r="E28" s="278">
        <v>642896</v>
      </c>
      <c r="F28" s="278">
        <v>6774231</v>
      </c>
      <c r="G28" s="278">
        <v>11057520</v>
      </c>
      <c r="H28" s="278">
        <v>1000740</v>
      </c>
      <c r="I28" s="278">
        <v>866008</v>
      </c>
      <c r="J28" s="278">
        <v>3095446</v>
      </c>
      <c r="K28" s="278">
        <v>3815842</v>
      </c>
      <c r="L28" s="278">
        <v>29466</v>
      </c>
      <c r="M28" s="278">
        <v>57745</v>
      </c>
      <c r="N28" s="278">
        <v>28715119</v>
      </c>
      <c r="O28" s="368">
        <v>28627908</v>
      </c>
    </row>
    <row r="29" spans="1:15">
      <c r="A29" s="259">
        <v>2012</v>
      </c>
      <c r="B29" s="278">
        <v>450091</v>
      </c>
      <c r="C29" s="278">
        <v>122207</v>
      </c>
      <c r="D29" s="278">
        <v>808756</v>
      </c>
      <c r="E29" s="278">
        <v>644873</v>
      </c>
      <c r="F29" s="278">
        <v>6843080</v>
      </c>
      <c r="G29" s="278">
        <v>11212938</v>
      </c>
      <c r="H29" s="278">
        <v>1015574</v>
      </c>
      <c r="I29" s="278">
        <v>882989</v>
      </c>
      <c r="J29" s="278">
        <v>3177398</v>
      </c>
      <c r="K29" s="278">
        <v>3862747</v>
      </c>
      <c r="L29" s="278">
        <v>30103</v>
      </c>
      <c r="M29" s="165">
        <v>58313</v>
      </c>
      <c r="N29" s="278">
        <v>29109069</v>
      </c>
      <c r="O29" s="368">
        <f>N29-M29-L29</f>
        <v>29020653</v>
      </c>
    </row>
    <row r="30" spans="1:15">
      <c r="A30" s="639">
        <v>2013</v>
      </c>
      <c r="B30" s="275">
        <v>451787</v>
      </c>
      <c r="C30" s="275">
        <v>122473</v>
      </c>
      <c r="D30" s="275">
        <v>808764</v>
      </c>
      <c r="E30" s="275">
        <v>644871</v>
      </c>
      <c r="F30" s="275">
        <v>6899643</v>
      </c>
      <c r="G30" s="275">
        <v>11358507</v>
      </c>
      <c r="H30" s="275">
        <v>1028987</v>
      </c>
      <c r="I30" s="275">
        <v>898036</v>
      </c>
      <c r="J30" s="275">
        <v>3275923</v>
      </c>
      <c r="K30" s="275">
        <v>3904664</v>
      </c>
      <c r="L30" s="275">
        <v>30309</v>
      </c>
      <c r="M30" s="275">
        <v>58944</v>
      </c>
      <c r="N30" s="275">
        <v>29482908</v>
      </c>
      <c r="O30" s="368">
        <f>N30-M30-L30</f>
        <v>29393655</v>
      </c>
    </row>
    <row r="31" spans="1:15">
      <c r="A31" s="642">
        <v>2014</v>
      </c>
      <c r="B31" s="286">
        <v>451036</v>
      </c>
      <c r="C31" s="286">
        <v>123055</v>
      </c>
      <c r="D31" s="286">
        <v>809879</v>
      </c>
      <c r="E31" s="286">
        <v>643990</v>
      </c>
      <c r="F31" s="286">
        <v>6947221</v>
      </c>
      <c r="G31" s="286">
        <v>11488397</v>
      </c>
      <c r="H31" s="286">
        <v>1042926</v>
      </c>
      <c r="I31" s="286">
        <v>912434</v>
      </c>
      <c r="J31" s="286">
        <v>3369226</v>
      </c>
      <c r="K31" s="286">
        <v>3953627</v>
      </c>
      <c r="L31" s="286">
        <v>30460</v>
      </c>
      <c r="M31" s="286">
        <v>59501</v>
      </c>
      <c r="N31" s="286">
        <v>29831752</v>
      </c>
      <c r="O31" s="368">
        <f>N31-M31-L31</f>
        <v>29741791</v>
      </c>
    </row>
    <row r="32" spans="1:15">
      <c r="A32" s="787" t="s">
        <v>323</v>
      </c>
      <c r="B32" s="788"/>
      <c r="C32" s="788"/>
      <c r="D32" s="788"/>
      <c r="E32" s="788"/>
      <c r="F32" s="788"/>
      <c r="G32" s="788"/>
      <c r="H32" s="788"/>
      <c r="I32" s="788"/>
      <c r="J32" s="788"/>
      <c r="K32" s="788"/>
      <c r="L32" s="788"/>
      <c r="M32" s="788"/>
      <c r="N32" s="788"/>
      <c r="O32" s="789"/>
    </row>
    <row r="33" spans="1:28">
      <c r="A33" s="236" t="s">
        <v>321</v>
      </c>
      <c r="B33" s="237">
        <f>(POWER(B13/B4,1/($A13-$A4))-1)*100</f>
        <v>0.44327185410486525</v>
      </c>
      <c r="C33" s="237">
        <f t="shared" ref="C33:O33" si="0">(POWER(C13/C4,1/($A13-$A4))-1)*100</f>
        <v>0.78247250593745932</v>
      </c>
      <c r="D33" s="237">
        <f t="shared" si="0"/>
        <v>0.66474186400886648</v>
      </c>
      <c r="E33" s="237">
        <f t="shared" si="0"/>
        <v>0.74726150111616985</v>
      </c>
      <c r="F33" s="237">
        <f t="shared" si="0"/>
        <v>0.88531665805555715</v>
      </c>
      <c r="G33" s="237">
        <f t="shared" si="0"/>
        <v>1.5395037293426395</v>
      </c>
      <c r="H33" s="237">
        <f t="shared" si="0"/>
        <v>0.38428607583613772</v>
      </c>
      <c r="I33" s="237">
        <f t="shared" si="0"/>
        <v>4.6565376665452796E-2</v>
      </c>
      <c r="J33" s="237">
        <f t="shared" si="0"/>
        <v>1.5692596231439371</v>
      </c>
      <c r="K33" s="237">
        <f t="shared" si="0"/>
        <v>2.7965666695165536</v>
      </c>
      <c r="L33" s="237">
        <f t="shared" si="0"/>
        <v>2.3997076090349179</v>
      </c>
      <c r="M33" s="237">
        <f t="shared" si="0"/>
        <v>2.2421607472502547</v>
      </c>
      <c r="N33" s="237">
        <f t="shared" si="0"/>
        <v>1.3592535242762827</v>
      </c>
      <c r="O33" s="210">
        <f t="shared" si="0"/>
        <v>1.3565995032998712</v>
      </c>
    </row>
    <row r="34" spans="1:28">
      <c r="A34" s="161" t="s">
        <v>120</v>
      </c>
      <c r="B34" s="238">
        <f>(POWER(B23/B4,1/($A23-$A4))-1)*100</f>
        <v>4.1141045270087773E-3</v>
      </c>
      <c r="C34" s="238">
        <f t="shared" ref="C34:O34" si="1">(POWER(C23/C4,1/($A23-$A4))-1)*100</f>
        <v>0.73090391818322331</v>
      </c>
      <c r="D34" s="238">
        <f t="shared" si="1"/>
        <v>0.59155267647168497</v>
      </c>
      <c r="E34" s="238">
        <f t="shared" si="1"/>
        <v>0.522377213210512</v>
      </c>
      <c r="F34" s="238">
        <f t="shared" si="1"/>
        <v>0.86428964331863867</v>
      </c>
      <c r="G34" s="238">
        <f t="shared" si="1"/>
        <v>1.6017064378358814</v>
      </c>
      <c r="H34" s="238">
        <f t="shared" si="1"/>
        <v>0.56778486029549491</v>
      </c>
      <c r="I34" s="238">
        <f t="shared" si="1"/>
        <v>0.1237249418433839</v>
      </c>
      <c r="J34" s="238">
        <f t="shared" si="1"/>
        <v>2.1035592163563432</v>
      </c>
      <c r="K34" s="238">
        <f t="shared" si="1"/>
        <v>2.0053055739066794</v>
      </c>
      <c r="L34" s="238">
        <f t="shared" si="1"/>
        <v>1.6522558393947451</v>
      </c>
      <c r="M34" s="238">
        <f t="shared" si="1"/>
        <v>1.9039863073914809</v>
      </c>
      <c r="N34" s="238">
        <f t="shared" si="1"/>
        <v>1.3349174406239728</v>
      </c>
      <c r="O34" s="211">
        <f t="shared" si="1"/>
        <v>1.3335351567987486</v>
      </c>
    </row>
    <row r="35" spans="1:28">
      <c r="A35" s="239" t="s">
        <v>322</v>
      </c>
      <c r="B35" s="238">
        <f>(POWER(B23/B14,1/($A23-$A14))-1)*100</f>
        <v>-0.33374669405298318</v>
      </c>
      <c r="C35" s="238">
        <f t="shared" ref="C35:O35" si="2">(POWER(C23/C14,1/($A23-$A14))-1)*100</f>
        <v>0.68180561824489061</v>
      </c>
      <c r="D35" s="238">
        <f t="shared" si="2"/>
        <v>0.5340260256539997</v>
      </c>
      <c r="E35" s="238">
        <f t="shared" si="2"/>
        <v>0.3069225522362995</v>
      </c>
      <c r="F35" s="238">
        <f t="shared" si="2"/>
        <v>0.85781748649280676</v>
      </c>
      <c r="G35" s="238">
        <f t="shared" si="2"/>
        <v>1.6775546857313417</v>
      </c>
      <c r="H35" s="238">
        <f t="shared" si="2"/>
        <v>0.77133505135427161</v>
      </c>
      <c r="I35" s="238">
        <f t="shared" si="2"/>
        <v>0.18710398417587371</v>
      </c>
      <c r="J35" s="238">
        <f t="shared" si="2"/>
        <v>2.6032018035706539</v>
      </c>
      <c r="K35" s="238">
        <f t="shared" si="2"/>
        <v>1.1996255687056534</v>
      </c>
      <c r="L35" s="238">
        <f t="shared" si="2"/>
        <v>0.90189030645859702</v>
      </c>
      <c r="M35" s="238">
        <f t="shared" si="2"/>
        <v>1.735031072046378</v>
      </c>
      <c r="N35" s="238">
        <f t="shared" si="2"/>
        <v>1.3162339549916968</v>
      </c>
      <c r="O35" s="211">
        <f t="shared" si="2"/>
        <v>1.3158275761618654</v>
      </c>
    </row>
    <row r="36" spans="1:28">
      <c r="A36" s="239" t="s">
        <v>371</v>
      </c>
      <c r="B36" s="238">
        <f>(POWER(B31/B24,1/($A31-$A24))-1)*100</f>
        <v>0.61539525566238762</v>
      </c>
      <c r="C36" s="238">
        <f t="shared" ref="C36:O36" si="3">(POWER(C31/C24,1/($A31-$A24))-1)*100</f>
        <v>1.0479390798864507</v>
      </c>
      <c r="D36" s="238">
        <f t="shared" si="3"/>
        <v>0.35976023503692112</v>
      </c>
      <c r="E36" s="238">
        <f t="shared" si="3"/>
        <v>0.35442251397286295</v>
      </c>
      <c r="F36" s="238">
        <f t="shared" si="3"/>
        <v>1.0549126671944409</v>
      </c>
      <c r="G36" s="238">
        <f t="shared" si="3"/>
        <v>1.2598271936324013</v>
      </c>
      <c r="H36" s="238">
        <f t="shared" si="3"/>
        <v>1.1724883450606516</v>
      </c>
      <c r="I36" s="238">
        <f t="shared" si="3"/>
        <v>1.6939569263803245</v>
      </c>
      <c r="J36" s="238">
        <f t="shared" si="3"/>
        <v>2.3719685277136637</v>
      </c>
      <c r="K36" s="238">
        <f t="shared" si="3"/>
        <v>1.3316155671478924</v>
      </c>
      <c r="L36" s="238">
        <f t="shared" si="3"/>
        <v>1.8504603696334554</v>
      </c>
      <c r="M36" s="238">
        <f t="shared" si="3"/>
        <v>1.1993237765717701</v>
      </c>
      <c r="N36" s="238">
        <f t="shared" si="3"/>
        <v>1.295509536470818</v>
      </c>
      <c r="O36" s="211">
        <f t="shared" si="3"/>
        <v>1.2951466036332349</v>
      </c>
    </row>
    <row r="37" spans="1:28">
      <c r="A37" s="240" t="s">
        <v>372</v>
      </c>
      <c r="B37" s="212">
        <f>(POWER(B31/B4,1/($A31-$A4))-1)*100</f>
        <v>0.15775965184983143</v>
      </c>
      <c r="C37" s="212">
        <f t="shared" ref="C37:O37" si="4">(POWER(C31/C4,1/($A31-$A4))-1)*100</f>
        <v>0.79800683614152934</v>
      </c>
      <c r="D37" s="212">
        <f t="shared" si="4"/>
        <v>0.5099905770197255</v>
      </c>
      <c r="E37" s="212">
        <f t="shared" si="4"/>
        <v>0.4686758772537436</v>
      </c>
      <c r="F37" s="212">
        <f t="shared" si="4"/>
        <v>0.92455326625053846</v>
      </c>
      <c r="G37" s="212">
        <f t="shared" si="4"/>
        <v>1.4957562071381769</v>
      </c>
      <c r="H37" s="212">
        <f t="shared" si="4"/>
        <v>0.72784455234979895</v>
      </c>
      <c r="I37" s="212">
        <f t="shared" si="4"/>
        <v>0.56660464102653574</v>
      </c>
      <c r="J37" s="212">
        <f t="shared" si="4"/>
        <v>2.2072694612395694</v>
      </c>
      <c r="K37" s="212">
        <f t="shared" si="4"/>
        <v>1.8084287177161373</v>
      </c>
      <c r="L37" s="212">
        <f t="shared" si="4"/>
        <v>1.6942613189273814</v>
      </c>
      <c r="M37" s="212">
        <f t="shared" si="4"/>
        <v>1.7134892745782393</v>
      </c>
      <c r="N37" s="212">
        <f t="shared" si="4"/>
        <v>1.3227612410215972</v>
      </c>
      <c r="O37" s="213">
        <f t="shared" si="4"/>
        <v>1.3216587820738646</v>
      </c>
    </row>
    <row r="39" spans="1:28">
      <c r="A39" s="261" t="s">
        <v>26</v>
      </c>
    </row>
    <row r="40" spans="1:28">
      <c r="A40" s="106" t="s">
        <v>343</v>
      </c>
    </row>
    <row r="43" spans="1:28">
      <c r="A43" s="262"/>
      <c r="B43" s="262"/>
      <c r="C43" s="262"/>
      <c r="D43" s="262"/>
      <c r="E43" s="262"/>
      <c r="F43" s="262"/>
      <c r="G43" s="262"/>
      <c r="H43" s="262"/>
      <c r="I43" s="262"/>
      <c r="J43" s="262"/>
      <c r="K43" s="262"/>
      <c r="L43" s="262"/>
      <c r="M43" s="262"/>
      <c r="N43" s="262"/>
      <c r="O43" s="262"/>
      <c r="P43" s="262"/>
      <c r="Q43" s="262"/>
      <c r="R43" s="262"/>
      <c r="S43" s="262"/>
      <c r="T43" s="262"/>
      <c r="U43" s="262"/>
      <c r="V43" s="262"/>
      <c r="W43" s="262"/>
      <c r="X43" s="163"/>
      <c r="Y43" s="163"/>
      <c r="Z43" s="163"/>
      <c r="AA43" s="163"/>
      <c r="AB43" s="163"/>
    </row>
    <row r="44" spans="1:28">
      <c r="A44" s="263"/>
      <c r="B44" s="263"/>
      <c r="C44" s="263"/>
      <c r="D44" s="263"/>
      <c r="E44" s="263"/>
      <c r="F44" s="263"/>
      <c r="G44" s="263"/>
      <c r="H44" s="263"/>
      <c r="I44" s="263"/>
      <c r="J44" s="263"/>
      <c r="K44" s="263"/>
      <c r="L44" s="263"/>
      <c r="M44" s="263"/>
      <c r="N44" s="263"/>
      <c r="O44" s="263"/>
      <c r="P44" s="263"/>
      <c r="Q44" s="263"/>
      <c r="R44" s="263"/>
      <c r="S44" s="263"/>
      <c r="T44" s="263"/>
      <c r="U44" s="263"/>
      <c r="V44" s="263"/>
      <c r="W44" s="263"/>
      <c r="X44" s="163"/>
      <c r="Y44" s="163"/>
      <c r="Z44" s="163"/>
      <c r="AA44" s="163"/>
      <c r="AB44" s="163"/>
    </row>
    <row r="45" spans="1:28" s="222" customFormat="1" ht="11.25" customHeight="1">
      <c r="A45" s="243"/>
      <c r="B45" s="790"/>
      <c r="C45" s="791"/>
      <c r="D45" s="790"/>
      <c r="E45" s="791"/>
      <c r="F45" s="790"/>
      <c r="G45" s="791"/>
      <c r="H45" s="790"/>
      <c r="I45" s="791"/>
      <c r="J45" s="790"/>
      <c r="K45" s="790"/>
      <c r="L45" s="790"/>
      <c r="M45" s="791"/>
      <c r="N45" s="790"/>
      <c r="O45" s="790"/>
      <c r="P45" s="790"/>
      <c r="Q45" s="791"/>
      <c r="R45" s="790"/>
      <c r="S45" s="790"/>
      <c r="T45" s="790"/>
      <c r="U45" s="791"/>
      <c r="V45" s="790"/>
      <c r="W45" s="791"/>
      <c r="X45" s="790"/>
      <c r="Y45" s="791"/>
      <c r="Z45" s="790"/>
      <c r="AA45" s="791"/>
      <c r="AB45" s="264"/>
    </row>
    <row r="46" spans="1:28" s="98" customFormat="1">
      <c r="A46" s="265"/>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00"/>
    </row>
    <row r="47" spans="1:28">
      <c r="A47" s="263"/>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163"/>
    </row>
    <row r="48" spans="1:28">
      <c r="A48" s="263"/>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163"/>
    </row>
    <row r="49" spans="1:28">
      <c r="A49" s="263"/>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163"/>
    </row>
    <row r="50" spans="1:28">
      <c r="A50" s="263"/>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163"/>
    </row>
    <row r="51" spans="1:28">
      <c r="A51" s="263"/>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163"/>
    </row>
    <row r="52" spans="1:28">
      <c r="A52" s="263"/>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163"/>
    </row>
    <row r="53" spans="1:28">
      <c r="A53" s="263"/>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163"/>
    </row>
    <row r="54" spans="1:28">
      <c r="A54" s="263"/>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163"/>
    </row>
    <row r="55" spans="1:28">
      <c r="A55" s="263"/>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163"/>
    </row>
    <row r="56" spans="1:28">
      <c r="A56" s="263"/>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163"/>
    </row>
    <row r="57" spans="1:28">
      <c r="A57" s="263"/>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163"/>
    </row>
    <row r="58" spans="1:28">
      <c r="A58" s="263"/>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163"/>
    </row>
    <row r="59" spans="1:28">
      <c r="A59" s="263"/>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163"/>
    </row>
    <row r="60" spans="1:28">
      <c r="A60" s="263"/>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163"/>
    </row>
    <row r="61" spans="1:28">
      <c r="A61" s="263"/>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163"/>
    </row>
    <row r="62" spans="1:28">
      <c r="A62" s="263"/>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163"/>
    </row>
    <row r="63" spans="1:28">
      <c r="A63" s="263"/>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163"/>
    </row>
    <row r="64" spans="1:28">
      <c r="A64" s="263"/>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163"/>
    </row>
    <row r="65" spans="1:29">
      <c r="A65" s="263"/>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163"/>
    </row>
    <row r="66" spans="1:29">
      <c r="A66" s="263"/>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163"/>
    </row>
    <row r="67" spans="1:29">
      <c r="A67" s="263"/>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163"/>
    </row>
    <row r="68" spans="1:29">
      <c r="A68" s="263"/>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163"/>
    </row>
    <row r="69" spans="1:29">
      <c r="A69" s="263"/>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163"/>
    </row>
    <row r="70" spans="1:29">
      <c r="A70" s="263"/>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163"/>
    </row>
    <row r="71" spans="1:29">
      <c r="A71" s="263"/>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163"/>
    </row>
    <row r="72" spans="1:29">
      <c r="A72" s="263"/>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163"/>
    </row>
    <row r="73" spans="1:29">
      <c r="A73" s="263"/>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163"/>
    </row>
    <row r="74" spans="1:29">
      <c r="A74" s="263"/>
      <c r="B74" s="266"/>
      <c r="C74" s="266"/>
      <c r="D74" s="266"/>
      <c r="E74" s="266"/>
      <c r="F74" s="266"/>
      <c r="G74" s="266"/>
      <c r="H74" s="266"/>
      <c r="I74" s="266"/>
      <c r="J74" s="266"/>
      <c r="K74" s="266"/>
      <c r="L74" s="266"/>
      <c r="M74" s="266"/>
      <c r="N74" s="266"/>
      <c r="O74" s="266"/>
      <c r="P74" s="266"/>
      <c r="Q74" s="266"/>
      <c r="R74" s="266"/>
      <c r="S74" s="266"/>
      <c r="T74" s="266"/>
      <c r="U74" s="266"/>
      <c r="V74" s="266"/>
      <c r="W74" s="266"/>
      <c r="X74" s="163"/>
      <c r="Y74" s="163"/>
      <c r="Z74" s="163"/>
      <c r="AA74" s="163"/>
      <c r="AB74" s="163"/>
    </row>
    <row r="75" spans="1:29">
      <c r="A75" s="792"/>
      <c r="B75" s="792"/>
      <c r="C75" s="792"/>
      <c r="D75" s="792"/>
      <c r="E75" s="792"/>
      <c r="F75" s="792"/>
      <c r="G75" s="792"/>
      <c r="H75" s="792"/>
      <c r="I75" s="792"/>
      <c r="J75" s="792"/>
      <c r="K75" s="792"/>
      <c r="L75" s="792"/>
      <c r="M75" s="792"/>
      <c r="N75" s="792"/>
      <c r="O75" s="792"/>
      <c r="P75" s="263"/>
      <c r="Q75" s="792"/>
      <c r="R75" s="792"/>
      <c r="S75" s="792"/>
      <c r="T75" s="792"/>
      <c r="U75" s="792"/>
      <c r="V75" s="792"/>
      <c r="W75" s="792"/>
      <c r="X75" s="792"/>
      <c r="Y75" s="792"/>
      <c r="Z75" s="792"/>
      <c r="AA75" s="792"/>
      <c r="AB75" s="792"/>
      <c r="AC75" s="267"/>
    </row>
    <row r="76" spans="1:29">
      <c r="A76" s="263"/>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row>
    <row r="77" spans="1:29">
      <c r="A77" s="263"/>
      <c r="B77" s="266"/>
      <c r="C77" s="266"/>
      <c r="D77" s="266"/>
      <c r="E77" s="266"/>
      <c r="F77" s="266"/>
      <c r="G77" s="266"/>
      <c r="H77" s="266"/>
      <c r="I77" s="266"/>
      <c r="J77" s="266"/>
      <c r="K77" s="266"/>
      <c r="L77" s="266"/>
      <c r="M77" s="266"/>
      <c r="N77" s="266"/>
      <c r="O77" s="266"/>
      <c r="P77" s="263"/>
      <c r="Q77" s="263"/>
      <c r="R77" s="266"/>
      <c r="S77" s="266"/>
      <c r="T77" s="266"/>
      <c r="U77" s="266"/>
      <c r="V77" s="266"/>
      <c r="W77" s="266"/>
      <c r="X77" s="266"/>
      <c r="Y77" s="266"/>
      <c r="Z77" s="266"/>
      <c r="AA77" s="266"/>
      <c r="AB77" s="266"/>
    </row>
    <row r="78" spans="1:29">
      <c r="A78" s="263"/>
      <c r="B78" s="266"/>
      <c r="C78" s="266"/>
      <c r="D78" s="266"/>
      <c r="E78" s="266"/>
      <c r="F78" s="266"/>
      <c r="G78" s="266"/>
      <c r="H78" s="266"/>
      <c r="I78" s="266"/>
      <c r="J78" s="266"/>
      <c r="K78" s="266"/>
      <c r="L78" s="266"/>
      <c r="M78" s="266"/>
      <c r="N78" s="266"/>
      <c r="O78" s="266"/>
      <c r="P78" s="263"/>
      <c r="Q78" s="263"/>
      <c r="R78" s="266"/>
      <c r="S78" s="266"/>
      <c r="T78" s="266"/>
      <c r="U78" s="266"/>
      <c r="V78" s="266"/>
      <c r="W78" s="266"/>
      <c r="X78" s="266"/>
      <c r="Y78" s="266"/>
      <c r="Z78" s="266"/>
      <c r="AA78" s="266"/>
      <c r="AB78" s="266"/>
    </row>
    <row r="79" spans="1:29">
      <c r="A79" s="263"/>
      <c r="B79" s="266"/>
      <c r="C79" s="266"/>
      <c r="D79" s="266"/>
      <c r="E79" s="266"/>
      <c r="F79" s="266"/>
      <c r="G79" s="266"/>
      <c r="H79" s="266"/>
      <c r="I79" s="266"/>
      <c r="J79" s="266"/>
      <c r="K79" s="266"/>
      <c r="L79" s="266"/>
      <c r="M79" s="266"/>
      <c r="N79" s="266"/>
      <c r="O79" s="266"/>
      <c r="P79" s="263"/>
      <c r="Q79" s="263"/>
      <c r="R79" s="266"/>
      <c r="S79" s="266"/>
      <c r="T79" s="266"/>
      <c r="U79" s="266"/>
      <c r="V79" s="266"/>
      <c r="W79" s="266"/>
      <c r="X79" s="266"/>
      <c r="Y79" s="266"/>
      <c r="Z79" s="266"/>
      <c r="AA79" s="266"/>
      <c r="AB79" s="266"/>
    </row>
    <row r="80" spans="1:29">
      <c r="A80" s="263"/>
      <c r="B80" s="266"/>
      <c r="C80" s="266"/>
      <c r="D80" s="266"/>
      <c r="E80" s="266"/>
      <c r="F80" s="266"/>
      <c r="G80" s="266"/>
      <c r="H80" s="266"/>
      <c r="I80" s="266"/>
      <c r="J80" s="266"/>
      <c r="K80" s="266"/>
      <c r="L80" s="266"/>
      <c r="M80" s="266"/>
      <c r="N80" s="266"/>
      <c r="O80" s="266"/>
      <c r="P80" s="263"/>
      <c r="Q80" s="263"/>
      <c r="R80" s="266"/>
      <c r="S80" s="266"/>
      <c r="T80" s="266"/>
      <c r="U80" s="266"/>
      <c r="V80" s="266"/>
      <c r="W80" s="266"/>
      <c r="X80" s="266"/>
      <c r="Y80" s="266"/>
      <c r="Z80" s="266"/>
      <c r="AA80" s="266"/>
      <c r="AB80" s="266"/>
    </row>
    <row r="81" spans="1:28">
      <c r="A81" s="263"/>
      <c r="B81" s="266"/>
      <c r="C81" s="266"/>
      <c r="D81" s="266"/>
      <c r="E81" s="266"/>
      <c r="F81" s="266"/>
      <c r="G81" s="266"/>
      <c r="H81" s="266"/>
      <c r="I81" s="266"/>
      <c r="J81" s="266"/>
      <c r="K81" s="266"/>
      <c r="L81" s="266"/>
      <c r="M81" s="266"/>
      <c r="N81" s="266"/>
      <c r="O81" s="266"/>
      <c r="P81" s="263"/>
      <c r="Q81" s="263"/>
      <c r="R81" s="266"/>
      <c r="S81" s="266"/>
      <c r="T81" s="266"/>
      <c r="U81" s="266"/>
      <c r="V81" s="266"/>
      <c r="W81" s="266"/>
      <c r="X81" s="266"/>
      <c r="Y81" s="266"/>
      <c r="Z81" s="266"/>
      <c r="AA81" s="266"/>
      <c r="AB81" s="266"/>
    </row>
    <row r="82" spans="1:28">
      <c r="A82" s="263"/>
      <c r="B82" s="266"/>
      <c r="C82" s="266"/>
      <c r="D82" s="266"/>
      <c r="E82" s="266"/>
      <c r="F82" s="266"/>
      <c r="G82" s="266"/>
      <c r="H82" s="266"/>
      <c r="I82" s="266"/>
      <c r="J82" s="266"/>
      <c r="K82" s="266"/>
      <c r="L82" s="266"/>
      <c r="M82" s="266"/>
      <c r="N82" s="266"/>
      <c r="O82" s="266"/>
      <c r="P82" s="263"/>
      <c r="Q82" s="263"/>
      <c r="R82" s="266"/>
      <c r="S82" s="266"/>
      <c r="T82" s="266"/>
      <c r="U82" s="266"/>
      <c r="V82" s="266"/>
      <c r="W82" s="266"/>
      <c r="X82" s="266"/>
      <c r="Y82" s="266"/>
      <c r="Z82" s="266"/>
      <c r="AA82" s="266"/>
      <c r="AB82" s="266"/>
    </row>
    <row r="83" spans="1:28">
      <c r="A83" s="263"/>
      <c r="B83" s="266"/>
      <c r="C83" s="266"/>
      <c r="D83" s="266"/>
      <c r="E83" s="266"/>
      <c r="F83" s="266"/>
      <c r="G83" s="266"/>
      <c r="H83" s="266"/>
      <c r="I83" s="266"/>
      <c r="J83" s="266"/>
      <c r="K83" s="266"/>
      <c r="L83" s="266"/>
      <c r="M83" s="266"/>
      <c r="N83" s="266"/>
      <c r="O83" s="266"/>
      <c r="P83" s="263"/>
      <c r="Q83" s="263"/>
      <c r="R83" s="266"/>
      <c r="S83" s="266"/>
      <c r="T83" s="266"/>
      <c r="U83" s="266"/>
      <c r="V83" s="266"/>
      <c r="W83" s="266"/>
      <c r="X83" s="266"/>
      <c r="Y83" s="266"/>
      <c r="Z83" s="266"/>
      <c r="AA83" s="266"/>
      <c r="AB83" s="266"/>
    </row>
    <row r="84" spans="1:28">
      <c r="A84" s="263"/>
      <c r="B84" s="266"/>
      <c r="C84" s="266"/>
      <c r="D84" s="266"/>
      <c r="E84" s="266"/>
      <c r="F84" s="266"/>
      <c r="G84" s="266"/>
      <c r="H84" s="266"/>
      <c r="I84" s="266"/>
      <c r="J84" s="266"/>
      <c r="K84" s="266"/>
      <c r="L84" s="266"/>
      <c r="M84" s="266"/>
      <c r="N84" s="266"/>
      <c r="O84" s="266"/>
      <c r="P84" s="263"/>
      <c r="Q84" s="263"/>
      <c r="R84" s="266"/>
      <c r="S84" s="266"/>
      <c r="T84" s="266"/>
      <c r="U84" s="266"/>
      <c r="V84" s="266"/>
      <c r="W84" s="266"/>
      <c r="X84" s="266"/>
      <c r="Y84" s="266"/>
      <c r="Z84" s="266"/>
      <c r="AA84" s="266"/>
      <c r="AB84" s="266"/>
    </row>
    <row r="85" spans="1:28">
      <c r="A85" s="263"/>
      <c r="B85" s="266"/>
      <c r="C85" s="266"/>
      <c r="D85" s="266"/>
      <c r="E85" s="266"/>
      <c r="F85" s="266"/>
      <c r="G85" s="266"/>
      <c r="H85" s="266"/>
      <c r="I85" s="266"/>
      <c r="J85" s="266"/>
      <c r="K85" s="266"/>
      <c r="L85" s="266"/>
      <c r="M85" s="266"/>
      <c r="N85" s="266"/>
      <c r="O85" s="266"/>
      <c r="P85" s="263"/>
      <c r="Q85" s="263"/>
      <c r="R85" s="266"/>
      <c r="S85" s="266"/>
      <c r="T85" s="266"/>
      <c r="U85" s="266"/>
      <c r="V85" s="266"/>
      <c r="W85" s="266"/>
      <c r="X85" s="266"/>
      <c r="Y85" s="266"/>
      <c r="Z85" s="266"/>
      <c r="AA85" s="266"/>
      <c r="AB85" s="266"/>
    </row>
    <row r="86" spans="1:28">
      <c r="A86" s="263"/>
      <c r="B86" s="266"/>
      <c r="C86" s="266"/>
      <c r="D86" s="266"/>
      <c r="E86" s="266"/>
      <c r="F86" s="266"/>
      <c r="G86" s="266"/>
      <c r="H86" s="266"/>
      <c r="I86" s="266"/>
      <c r="J86" s="266"/>
      <c r="K86" s="266"/>
      <c r="L86" s="266"/>
      <c r="M86" s="266"/>
      <c r="N86" s="266"/>
      <c r="O86" s="266"/>
      <c r="P86" s="263"/>
      <c r="Q86" s="263"/>
      <c r="R86" s="266"/>
      <c r="S86" s="266"/>
      <c r="T86" s="266"/>
      <c r="U86" s="266"/>
      <c r="V86" s="266"/>
      <c r="W86" s="266"/>
      <c r="X86" s="266"/>
      <c r="Y86" s="266"/>
      <c r="Z86" s="266"/>
      <c r="AA86" s="266"/>
      <c r="AB86" s="266"/>
    </row>
    <row r="87" spans="1:28">
      <c r="A87" s="263"/>
      <c r="B87" s="266"/>
      <c r="C87" s="266"/>
      <c r="D87" s="266"/>
      <c r="E87" s="266"/>
      <c r="F87" s="266"/>
      <c r="G87" s="266"/>
      <c r="H87" s="266"/>
      <c r="I87" s="266"/>
      <c r="J87" s="266"/>
      <c r="K87" s="266"/>
      <c r="L87" s="266"/>
      <c r="M87" s="266"/>
      <c r="N87" s="266"/>
      <c r="O87" s="266"/>
      <c r="P87" s="263"/>
      <c r="Q87" s="263"/>
      <c r="R87" s="266"/>
      <c r="S87" s="266"/>
      <c r="T87" s="266"/>
      <c r="U87" s="266"/>
      <c r="V87" s="266"/>
      <c r="W87" s="266"/>
      <c r="X87" s="266"/>
      <c r="Y87" s="266"/>
      <c r="Z87" s="266"/>
      <c r="AA87" s="266"/>
      <c r="AB87" s="266"/>
    </row>
    <row r="88" spans="1:28">
      <c r="A88" s="263"/>
      <c r="B88" s="266"/>
      <c r="C88" s="266"/>
      <c r="D88" s="266"/>
      <c r="E88" s="266"/>
      <c r="F88" s="266"/>
      <c r="G88" s="266"/>
      <c r="H88" s="266"/>
      <c r="I88" s="266"/>
      <c r="J88" s="266"/>
      <c r="K88" s="266"/>
      <c r="L88" s="266"/>
      <c r="M88" s="266"/>
      <c r="N88" s="266"/>
      <c r="O88" s="266"/>
      <c r="P88" s="263"/>
      <c r="Q88" s="263"/>
      <c r="R88" s="266"/>
      <c r="S88" s="266"/>
      <c r="T88" s="266"/>
      <c r="U88" s="266"/>
      <c r="V88" s="266"/>
      <c r="W88" s="266"/>
      <c r="X88" s="266"/>
      <c r="Y88" s="266"/>
      <c r="Z88" s="266"/>
      <c r="AA88" s="266"/>
      <c r="AB88" s="266"/>
    </row>
    <row r="89" spans="1:28">
      <c r="A89" s="263"/>
      <c r="B89" s="266"/>
      <c r="C89" s="266"/>
      <c r="D89" s="266"/>
      <c r="E89" s="266"/>
      <c r="F89" s="266"/>
      <c r="G89" s="266"/>
      <c r="H89" s="266"/>
      <c r="I89" s="266"/>
      <c r="J89" s="266"/>
      <c r="K89" s="266"/>
      <c r="L89" s="266"/>
      <c r="M89" s="266"/>
      <c r="N89" s="266"/>
      <c r="O89" s="266"/>
      <c r="P89" s="268"/>
      <c r="Q89" s="263"/>
      <c r="R89" s="266"/>
      <c r="S89" s="266"/>
      <c r="T89" s="266"/>
      <c r="U89" s="266"/>
      <c r="V89" s="266"/>
      <c r="W89" s="266"/>
      <c r="X89" s="266"/>
      <c r="Y89" s="266"/>
      <c r="Z89" s="266"/>
      <c r="AA89" s="266"/>
      <c r="AB89" s="266"/>
    </row>
    <row r="90" spans="1:28">
      <c r="A90" s="263"/>
      <c r="B90" s="266"/>
      <c r="C90" s="266"/>
      <c r="D90" s="266"/>
      <c r="E90" s="266"/>
      <c r="F90" s="266"/>
      <c r="G90" s="266"/>
      <c r="H90" s="266"/>
      <c r="I90" s="266"/>
      <c r="J90" s="266"/>
      <c r="K90" s="266"/>
      <c r="L90" s="266"/>
      <c r="M90" s="266"/>
      <c r="N90" s="266"/>
      <c r="O90" s="266"/>
      <c r="P90" s="263"/>
      <c r="Q90" s="263"/>
      <c r="R90" s="266"/>
      <c r="S90" s="266"/>
      <c r="T90" s="266"/>
      <c r="U90" s="266"/>
      <c r="V90" s="266"/>
      <c r="W90" s="266"/>
      <c r="X90" s="266"/>
      <c r="Y90" s="266"/>
      <c r="Z90" s="266"/>
      <c r="AA90" s="266"/>
      <c r="AB90" s="266"/>
    </row>
    <row r="91" spans="1:28">
      <c r="A91" s="263"/>
      <c r="B91" s="266"/>
      <c r="C91" s="266"/>
      <c r="D91" s="266"/>
      <c r="E91" s="266"/>
      <c r="F91" s="266"/>
      <c r="G91" s="266"/>
      <c r="H91" s="266"/>
      <c r="I91" s="266"/>
      <c r="J91" s="266"/>
      <c r="K91" s="266"/>
      <c r="L91" s="266"/>
      <c r="M91" s="266"/>
      <c r="N91" s="266"/>
      <c r="O91" s="266"/>
      <c r="P91" s="263"/>
      <c r="Q91" s="263"/>
      <c r="R91" s="266"/>
      <c r="S91" s="266"/>
      <c r="T91" s="266"/>
      <c r="U91" s="266"/>
      <c r="V91" s="266"/>
      <c r="W91" s="266"/>
      <c r="X91" s="266"/>
      <c r="Y91" s="266"/>
      <c r="Z91" s="266"/>
      <c r="AA91" s="266"/>
      <c r="AB91" s="266"/>
    </row>
    <row r="92" spans="1:28">
      <c r="A92" s="263"/>
      <c r="B92" s="266"/>
      <c r="C92" s="266"/>
      <c r="D92" s="266"/>
      <c r="E92" s="266"/>
      <c r="F92" s="266"/>
      <c r="G92" s="266"/>
      <c r="H92" s="266"/>
      <c r="I92" s="266"/>
      <c r="J92" s="266"/>
      <c r="K92" s="266"/>
      <c r="L92" s="266"/>
      <c r="M92" s="266"/>
      <c r="N92" s="266"/>
      <c r="O92" s="266"/>
      <c r="P92" s="263"/>
      <c r="Q92" s="263"/>
      <c r="R92" s="266"/>
      <c r="S92" s="266"/>
      <c r="T92" s="266"/>
      <c r="U92" s="266"/>
      <c r="V92" s="266"/>
      <c r="W92" s="266"/>
      <c r="X92" s="266"/>
      <c r="Y92" s="266"/>
      <c r="Z92" s="266"/>
      <c r="AA92" s="266"/>
      <c r="AB92" s="266"/>
    </row>
    <row r="93" spans="1:28">
      <c r="A93" s="263"/>
      <c r="B93" s="266"/>
      <c r="C93" s="266"/>
      <c r="D93" s="266"/>
      <c r="E93" s="266"/>
      <c r="F93" s="266"/>
      <c r="G93" s="266"/>
      <c r="H93" s="266"/>
      <c r="I93" s="266"/>
      <c r="J93" s="266"/>
      <c r="K93" s="266"/>
      <c r="L93" s="266"/>
      <c r="M93" s="266"/>
      <c r="N93" s="266"/>
      <c r="O93" s="266"/>
      <c r="P93" s="263"/>
      <c r="Q93" s="263"/>
      <c r="R93" s="266"/>
      <c r="S93" s="266"/>
      <c r="T93" s="266"/>
      <c r="U93" s="266"/>
      <c r="V93" s="266"/>
      <c r="W93" s="266"/>
      <c r="X93" s="266"/>
      <c r="Y93" s="266"/>
      <c r="Z93" s="266"/>
      <c r="AA93" s="266"/>
      <c r="AB93" s="266"/>
    </row>
    <row r="94" spans="1:28">
      <c r="A94" s="263"/>
      <c r="B94" s="266"/>
      <c r="C94" s="266"/>
      <c r="D94" s="266"/>
      <c r="E94" s="266"/>
      <c r="F94" s="266"/>
      <c r="G94" s="266"/>
      <c r="H94" s="266"/>
      <c r="I94" s="266"/>
      <c r="J94" s="266"/>
      <c r="K94" s="266"/>
      <c r="L94" s="266"/>
      <c r="M94" s="266"/>
      <c r="N94" s="266"/>
      <c r="O94" s="266"/>
      <c r="P94" s="263"/>
      <c r="Q94" s="263"/>
      <c r="R94" s="266"/>
      <c r="S94" s="266"/>
      <c r="T94" s="266"/>
      <c r="U94" s="266"/>
      <c r="V94" s="266"/>
      <c r="W94" s="266"/>
      <c r="X94" s="266"/>
      <c r="Y94" s="266"/>
      <c r="Z94" s="266"/>
      <c r="AA94" s="266"/>
      <c r="AB94" s="266"/>
    </row>
    <row r="95" spans="1:28">
      <c r="A95" s="263"/>
      <c r="B95" s="266"/>
      <c r="C95" s="266"/>
      <c r="D95" s="266"/>
      <c r="E95" s="266"/>
      <c r="F95" s="266"/>
      <c r="G95" s="266"/>
      <c r="H95" s="266"/>
      <c r="I95" s="266"/>
      <c r="J95" s="266"/>
      <c r="K95" s="266"/>
      <c r="L95" s="266"/>
      <c r="M95" s="266"/>
      <c r="N95" s="266"/>
      <c r="O95" s="266"/>
      <c r="P95" s="263"/>
      <c r="Q95" s="263"/>
      <c r="R95" s="266"/>
      <c r="S95" s="266"/>
      <c r="T95" s="266"/>
      <c r="U95" s="266"/>
      <c r="V95" s="266"/>
      <c r="W95" s="266"/>
      <c r="X95" s="266"/>
      <c r="Y95" s="266"/>
      <c r="Z95" s="266"/>
      <c r="AA95" s="266"/>
      <c r="AB95" s="266"/>
    </row>
    <row r="96" spans="1:28">
      <c r="A96" s="263"/>
      <c r="B96" s="266"/>
      <c r="C96" s="266"/>
      <c r="D96" s="266"/>
      <c r="E96" s="266"/>
      <c r="F96" s="266"/>
      <c r="G96" s="266"/>
      <c r="H96" s="266"/>
      <c r="I96" s="266"/>
      <c r="J96" s="266"/>
      <c r="K96" s="266"/>
      <c r="L96" s="266"/>
      <c r="M96" s="266"/>
      <c r="N96" s="266"/>
      <c r="O96" s="266"/>
      <c r="P96" s="263"/>
      <c r="Q96" s="263"/>
      <c r="R96" s="266"/>
      <c r="S96" s="266"/>
      <c r="T96" s="266"/>
      <c r="U96" s="266"/>
      <c r="V96" s="266"/>
      <c r="W96" s="266"/>
      <c r="X96" s="266"/>
      <c r="Y96" s="266"/>
      <c r="Z96" s="266"/>
      <c r="AA96" s="266"/>
      <c r="AB96" s="266"/>
    </row>
    <row r="97" spans="1:28">
      <c r="A97" s="263"/>
      <c r="B97" s="266"/>
      <c r="C97" s="266"/>
      <c r="D97" s="266"/>
      <c r="E97" s="266"/>
      <c r="F97" s="266"/>
      <c r="G97" s="266"/>
      <c r="H97" s="266"/>
      <c r="I97" s="266"/>
      <c r="J97" s="266"/>
      <c r="K97" s="266"/>
      <c r="L97" s="266"/>
      <c r="M97" s="266"/>
      <c r="N97" s="266"/>
      <c r="O97" s="266"/>
      <c r="P97" s="263"/>
      <c r="Q97" s="263"/>
      <c r="R97" s="266"/>
      <c r="S97" s="266"/>
      <c r="T97" s="266"/>
      <c r="U97" s="266"/>
      <c r="V97" s="266"/>
      <c r="W97" s="266"/>
      <c r="X97" s="266"/>
      <c r="Y97" s="266"/>
      <c r="Z97" s="266"/>
      <c r="AA97" s="266"/>
      <c r="AB97" s="266"/>
    </row>
    <row r="98" spans="1:28">
      <c r="A98" s="263"/>
      <c r="B98" s="266"/>
      <c r="C98" s="266"/>
      <c r="D98" s="266"/>
      <c r="E98" s="266"/>
      <c r="F98" s="266"/>
      <c r="G98" s="266"/>
      <c r="H98" s="266"/>
      <c r="I98" s="266"/>
      <c r="J98" s="266"/>
      <c r="K98" s="266"/>
      <c r="L98" s="266"/>
      <c r="M98" s="266"/>
      <c r="N98" s="266"/>
      <c r="O98" s="266"/>
      <c r="P98" s="263"/>
      <c r="Q98" s="263"/>
      <c r="R98" s="266"/>
      <c r="S98" s="266"/>
      <c r="T98" s="266"/>
      <c r="U98" s="266"/>
      <c r="V98" s="266"/>
      <c r="W98" s="266"/>
      <c r="X98" s="266"/>
      <c r="Y98" s="266"/>
      <c r="Z98" s="266"/>
      <c r="AA98" s="266"/>
      <c r="AB98" s="266"/>
    </row>
    <row r="99" spans="1:28">
      <c r="A99" s="263"/>
      <c r="B99" s="266"/>
      <c r="C99" s="266"/>
      <c r="D99" s="266"/>
      <c r="E99" s="266"/>
      <c r="F99" s="266"/>
      <c r="G99" s="266"/>
      <c r="H99" s="266"/>
      <c r="I99" s="266"/>
      <c r="J99" s="266"/>
      <c r="K99" s="266"/>
      <c r="L99" s="266"/>
      <c r="M99" s="266"/>
      <c r="N99" s="266"/>
      <c r="O99" s="266"/>
      <c r="P99" s="263"/>
      <c r="Q99" s="263"/>
      <c r="R99" s="266"/>
      <c r="S99" s="266"/>
      <c r="T99" s="266"/>
      <c r="U99" s="266"/>
      <c r="V99" s="266"/>
      <c r="W99" s="266"/>
      <c r="X99" s="266"/>
      <c r="Y99" s="266"/>
      <c r="Z99" s="266"/>
      <c r="AA99" s="266"/>
      <c r="AB99" s="266"/>
    </row>
    <row r="100" spans="1:28">
      <c r="A100" s="263"/>
      <c r="B100" s="266"/>
      <c r="C100" s="266"/>
      <c r="D100" s="266"/>
      <c r="E100" s="266"/>
      <c r="F100" s="266"/>
      <c r="G100" s="266"/>
      <c r="H100" s="266"/>
      <c r="I100" s="266"/>
      <c r="J100" s="266"/>
      <c r="K100" s="266"/>
      <c r="L100" s="266"/>
      <c r="M100" s="266"/>
      <c r="N100" s="266"/>
      <c r="O100" s="266"/>
      <c r="P100" s="263"/>
      <c r="Q100" s="263"/>
      <c r="R100" s="266"/>
      <c r="S100" s="266"/>
      <c r="T100" s="266"/>
      <c r="U100" s="266"/>
      <c r="V100" s="266"/>
      <c r="W100" s="266"/>
      <c r="X100" s="266"/>
      <c r="Y100" s="266"/>
      <c r="Z100" s="266"/>
      <c r="AA100" s="266"/>
      <c r="AB100" s="266"/>
    </row>
    <row r="101" spans="1:28">
      <c r="A101" s="263"/>
      <c r="B101" s="266"/>
      <c r="C101" s="266"/>
      <c r="D101" s="266"/>
      <c r="E101" s="266"/>
      <c r="F101" s="266"/>
      <c r="G101" s="266"/>
      <c r="H101" s="266"/>
      <c r="I101" s="266"/>
      <c r="J101" s="266"/>
      <c r="K101" s="266"/>
      <c r="L101" s="266"/>
      <c r="M101" s="266"/>
      <c r="N101" s="266"/>
      <c r="O101" s="266"/>
      <c r="P101" s="263"/>
      <c r="Q101" s="263"/>
      <c r="R101" s="266"/>
      <c r="S101" s="266"/>
      <c r="T101" s="266"/>
      <c r="U101" s="266"/>
      <c r="V101" s="266"/>
      <c r="W101" s="266"/>
      <c r="X101" s="266"/>
      <c r="Y101" s="266"/>
      <c r="Z101" s="266"/>
      <c r="AA101" s="266"/>
      <c r="AB101" s="266"/>
    </row>
    <row r="102" spans="1:28">
      <c r="A102" s="263"/>
      <c r="B102" s="266"/>
      <c r="C102" s="266"/>
      <c r="D102" s="266"/>
      <c r="E102" s="266"/>
      <c r="F102" s="266"/>
      <c r="G102" s="266"/>
      <c r="H102" s="266"/>
      <c r="I102" s="266"/>
      <c r="J102" s="266"/>
      <c r="K102" s="266"/>
      <c r="L102" s="266"/>
      <c r="M102" s="266"/>
      <c r="N102" s="266"/>
      <c r="O102" s="266"/>
      <c r="P102" s="263"/>
      <c r="Q102" s="263"/>
      <c r="R102" s="266"/>
      <c r="S102" s="266"/>
      <c r="T102" s="266"/>
      <c r="U102" s="266"/>
      <c r="V102" s="266"/>
      <c r="W102" s="266"/>
      <c r="X102" s="266"/>
      <c r="Y102" s="266"/>
      <c r="Z102" s="266"/>
      <c r="AA102" s="266"/>
      <c r="AB102" s="266"/>
    </row>
    <row r="103" spans="1:28">
      <c r="A103" s="263"/>
      <c r="B103" s="266"/>
      <c r="C103" s="266"/>
      <c r="D103" s="266"/>
      <c r="E103" s="266"/>
      <c r="F103" s="266"/>
      <c r="G103" s="266"/>
      <c r="H103" s="266"/>
      <c r="I103" s="266"/>
      <c r="J103" s="266"/>
      <c r="K103" s="266"/>
      <c r="L103" s="266"/>
      <c r="M103" s="266"/>
      <c r="N103" s="266"/>
      <c r="O103" s="266"/>
      <c r="P103" s="163"/>
      <c r="Q103" s="263"/>
      <c r="R103" s="266"/>
      <c r="S103" s="266"/>
      <c r="T103" s="266"/>
      <c r="U103" s="266"/>
      <c r="V103" s="266"/>
      <c r="W103" s="266"/>
      <c r="X103" s="266"/>
      <c r="Y103" s="266"/>
      <c r="Z103" s="266"/>
      <c r="AA103" s="266"/>
      <c r="AB103" s="266"/>
    </row>
    <row r="104" spans="1:28">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row>
    <row r="105" spans="1:28">
      <c r="A105" s="2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row>
    <row r="106" spans="1:28">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row>
    <row r="107" spans="1:28">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row>
  </sheetData>
  <mergeCells count="16">
    <mergeCell ref="Z45:AA45"/>
    <mergeCell ref="A75:O75"/>
    <mergeCell ref="P45:Q45"/>
    <mergeCell ref="R45:S45"/>
    <mergeCell ref="T45:U45"/>
    <mergeCell ref="V45:W45"/>
    <mergeCell ref="X45:Y45"/>
    <mergeCell ref="Q75:AB75"/>
    <mergeCell ref="A32:O32"/>
    <mergeCell ref="B45:C45"/>
    <mergeCell ref="D45:E45"/>
    <mergeCell ref="F45:G45"/>
    <mergeCell ref="H45:I45"/>
    <mergeCell ref="J45:K45"/>
    <mergeCell ref="L45:M45"/>
    <mergeCell ref="N45:O45"/>
  </mergeCells>
  <pageMargins left="0.70866141732283472" right="0.70866141732283472" top="0.74803149606299213" bottom="0.74803149606299213" header="0.31496062992125984" footer="0.31496062992125984"/>
  <pageSetup scale="60" orientation="portrait" r:id="rId1"/>
  <rowBreaks count="1" manualBreakCount="1">
    <brk id="74" max="16383" man="1"/>
  </row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sheetPr codeName="Sheet15" enableFormatConditionsCalculation="0">
    <pageSetUpPr fitToPage="1"/>
  </sheetPr>
  <dimension ref="A1:AC42"/>
  <sheetViews>
    <sheetView zoomScaleSheetLayoutView="100" zoomScalePageLayoutView="125" workbookViewId="0">
      <pane xSplit="1" ySplit="3" topLeftCell="B4" activePane="bottomRight" state="frozen"/>
      <selection pane="topRight" activeCell="B1" sqref="B1"/>
      <selection pane="bottomLeft" activeCell="A4" sqref="A4"/>
      <selection pane="bottomRight" activeCell="D31" sqref="D31"/>
    </sheetView>
  </sheetViews>
  <sheetFormatPr defaultColWidth="8.83203125" defaultRowHeight="12.75"/>
  <cols>
    <col min="1" max="1" width="12.5" style="121" customWidth="1"/>
    <col min="2" max="2" width="10.83203125" style="121" bestFit="1" customWidth="1"/>
    <col min="3" max="11" width="8.83203125" style="121"/>
    <col min="12" max="12" width="8.83203125" style="121" customWidth="1"/>
    <col min="13" max="13" width="11.1640625" style="121" customWidth="1"/>
    <col min="14" max="14" width="9.6640625" style="121" customWidth="1"/>
    <col min="15" max="16384" width="8.83203125" style="121"/>
  </cols>
  <sheetData>
    <row r="1" spans="1:29">
      <c r="A1" s="95" t="s">
        <v>389</v>
      </c>
      <c r="R1" s="106"/>
      <c r="S1" s="106"/>
      <c r="T1" s="106"/>
      <c r="U1" s="106"/>
      <c r="V1" s="106"/>
      <c r="W1" s="106"/>
      <c r="X1" s="106"/>
      <c r="Y1" s="106"/>
      <c r="Z1" s="106"/>
      <c r="AA1" s="106"/>
      <c r="AB1" s="106"/>
      <c r="AC1" s="106"/>
    </row>
    <row r="2" spans="1:29">
      <c r="Q2" s="398"/>
      <c r="R2" s="398"/>
      <c r="S2" s="398"/>
      <c r="T2" s="398"/>
      <c r="U2" s="398"/>
      <c r="V2" s="398"/>
      <c r="W2" s="398"/>
      <c r="X2" s="398"/>
      <c r="Y2" s="398"/>
      <c r="Z2" s="398"/>
      <c r="AA2" s="398"/>
      <c r="AB2" s="398"/>
      <c r="AC2" s="398"/>
    </row>
    <row r="3" spans="1:29">
      <c r="A3" s="245"/>
      <c r="B3" s="142" t="s">
        <v>299</v>
      </c>
      <c r="C3" s="142" t="s">
        <v>298</v>
      </c>
      <c r="D3" s="142" t="s">
        <v>2</v>
      </c>
      <c r="E3" s="142" t="s">
        <v>3</v>
      </c>
      <c r="F3" s="142" t="s">
        <v>293</v>
      </c>
      <c r="G3" s="142" t="s">
        <v>294</v>
      </c>
      <c r="H3" s="142" t="s">
        <v>295</v>
      </c>
      <c r="I3" s="142" t="s">
        <v>296</v>
      </c>
      <c r="J3" s="142" t="s">
        <v>297</v>
      </c>
      <c r="K3" s="145" t="s">
        <v>9</v>
      </c>
      <c r="L3" s="141" t="s">
        <v>304</v>
      </c>
      <c r="M3" s="145" t="s">
        <v>325</v>
      </c>
      <c r="N3" s="145" t="s">
        <v>17</v>
      </c>
    </row>
    <row r="4" spans="1:29">
      <c r="A4" s="247">
        <v>1987</v>
      </c>
      <c r="B4" s="431">
        <f>'1A'!B4/'1'!B4*100</f>
        <v>75.1408972223864</v>
      </c>
      <c r="C4" s="432">
        <f>'1A'!C4/'1'!C4*100</f>
        <v>77.182235834609486</v>
      </c>
      <c r="D4" s="432">
        <f>'1A'!D4/'1'!D4*100</f>
        <v>78.99958147102862</v>
      </c>
      <c r="E4" s="432">
        <f>'1A'!E4/'1'!E4*100</f>
        <v>77.99339899528421</v>
      </c>
      <c r="F4" s="432">
        <f>'1A'!F4/'1'!F4*100</f>
        <v>79.898714004633447</v>
      </c>
      <c r="G4" s="432">
        <f>'1A'!G4/'1'!G4*100</f>
        <v>79.832941565862853</v>
      </c>
      <c r="H4" s="432">
        <f>'1A'!H4/'1'!H4*100</f>
        <v>78.066740533498177</v>
      </c>
      <c r="I4" s="432">
        <f>'1A'!I4/'1'!I4*100</f>
        <v>75.846123011350713</v>
      </c>
      <c r="J4" s="432">
        <f>'1A'!J4/'1'!J4*100</f>
        <v>76.555434788397775</v>
      </c>
      <c r="K4" s="432">
        <f>'1A'!K4/'1'!K4*100</f>
        <v>79.933190122450881</v>
      </c>
      <c r="L4" s="431">
        <f>'1A'!L4/'1'!L4*100</f>
        <v>75.282035322492803</v>
      </c>
      <c r="M4" s="432">
        <f>'1A'!M4/'1'!M4*100</f>
        <v>68.370630260502836</v>
      </c>
      <c r="N4" s="433">
        <f>'1A'!O4/'1'!O4*100</f>
        <v>79.133957417550846</v>
      </c>
    </row>
    <row r="5" spans="1:29">
      <c r="A5" s="247">
        <v>1988</v>
      </c>
      <c r="B5" s="434">
        <f>'1A'!B5/'1'!B5*100</f>
        <v>75.829504227958438</v>
      </c>
      <c r="C5" s="435">
        <f>'1A'!C5/'1'!C5*100</f>
        <v>77.240909899527409</v>
      </c>
      <c r="D5" s="435">
        <f>'1A'!D5/'1'!D5*100</f>
        <v>79.235212033668589</v>
      </c>
      <c r="E5" s="435">
        <f>'1A'!E5/'1'!E5*100</f>
        <v>78.403064836126291</v>
      </c>
      <c r="F5" s="435">
        <f>'1A'!F5/'1'!F5*100</f>
        <v>79.995793524045439</v>
      </c>
      <c r="G5" s="435">
        <f>'1A'!G5/'1'!G5*100</f>
        <v>79.857917065604738</v>
      </c>
      <c r="H5" s="435">
        <f>'1A'!H5/'1'!H5*100</f>
        <v>78.104381246869764</v>
      </c>
      <c r="I5" s="435">
        <f>'1A'!I5/'1'!I5*100</f>
        <v>75.941841523012954</v>
      </c>
      <c r="J5" s="435">
        <f>'1A'!J5/'1'!J5*100</f>
        <v>76.559606026832057</v>
      </c>
      <c r="K5" s="435">
        <f>'1A'!K5/'1'!K5*100</f>
        <v>79.955990202779603</v>
      </c>
      <c r="L5" s="434">
        <f>'1A'!L5/'1'!L5*100</f>
        <v>75.642516789854795</v>
      </c>
      <c r="M5" s="435">
        <f>'1A'!M5/'1'!M5*100</f>
        <v>68.44953322940745</v>
      </c>
      <c r="N5" s="436">
        <f>'1A'!O5/'1'!O5*100</f>
        <v>79.218077159309956</v>
      </c>
    </row>
    <row r="6" spans="1:29">
      <c r="A6" s="247">
        <v>1989</v>
      </c>
      <c r="B6" s="434">
        <f>'1A'!B6/'1'!B6*100</f>
        <v>76.519509982638141</v>
      </c>
      <c r="C6" s="435">
        <f>'1A'!C6/'1'!C6*100</f>
        <v>77.222192342858023</v>
      </c>
      <c r="D6" s="435">
        <f>'1A'!D6/'1'!D6*100</f>
        <v>79.427686949363888</v>
      </c>
      <c r="E6" s="435">
        <f>'1A'!E6/'1'!E6*100</f>
        <v>78.728359240351011</v>
      </c>
      <c r="F6" s="435">
        <f>'1A'!F6/'1'!F6*100</f>
        <v>80.098447277797618</v>
      </c>
      <c r="G6" s="435">
        <f>'1A'!G6/'1'!G6*100</f>
        <v>79.911632876568603</v>
      </c>
      <c r="H6" s="435">
        <f>'1A'!H6/'1'!H6*100</f>
        <v>78.124139330598524</v>
      </c>
      <c r="I6" s="435">
        <f>'1A'!I6/'1'!I6*100</f>
        <v>75.973059692634877</v>
      </c>
      <c r="J6" s="435">
        <f>'1A'!J6/'1'!J6*100</f>
        <v>76.480561976524271</v>
      </c>
      <c r="K6" s="435">
        <f>'1A'!K6/'1'!K6*100</f>
        <v>79.956048768661674</v>
      </c>
      <c r="L6" s="434">
        <f>'1A'!L6/'1'!L6*100</f>
        <v>75.385578091066364</v>
      </c>
      <c r="M6" s="435">
        <f>'1A'!M6/'1'!M6*100</f>
        <v>68.201516793066091</v>
      </c>
      <c r="N6" s="436">
        <f>'1A'!O6/'1'!O6*100</f>
        <v>79.296114044856964</v>
      </c>
    </row>
    <row r="7" spans="1:29">
      <c r="A7" s="247">
        <v>1990</v>
      </c>
      <c r="B7" s="434">
        <f>'1A'!B7/'1'!B7*100</f>
        <v>77.123255878399917</v>
      </c>
      <c r="C7" s="435">
        <f>'1A'!C7/'1'!C7*100</f>
        <v>77.319714119198807</v>
      </c>
      <c r="D7" s="435">
        <f>'1A'!D7/'1'!D7*100</f>
        <v>79.552221920784319</v>
      </c>
      <c r="E7" s="435">
        <f>'1A'!E7/'1'!E7*100</f>
        <v>79.017936759277774</v>
      </c>
      <c r="F7" s="435">
        <f>'1A'!F7/'1'!F7*100</f>
        <v>80.175649915549357</v>
      </c>
      <c r="G7" s="435">
        <f>'1A'!G7/'1'!G7*100</f>
        <v>79.884685375596661</v>
      </c>
      <c r="H7" s="435">
        <f>'1A'!H7/'1'!H7*100</f>
        <v>78.127337910171775</v>
      </c>
      <c r="I7" s="435">
        <f>'1A'!I7/'1'!I7*100</f>
        <v>76.039443222221891</v>
      </c>
      <c r="J7" s="435">
        <f>'1A'!J7/'1'!J7*100</f>
        <v>76.452043890621979</v>
      </c>
      <c r="K7" s="435">
        <f>'1A'!K7/'1'!K7*100</f>
        <v>79.966471361384833</v>
      </c>
      <c r="L7" s="434">
        <f>'1A'!L7/'1'!L7*100</f>
        <v>75.426547912866184</v>
      </c>
      <c r="M7" s="435">
        <f>'1A'!M7/'1'!M7*100</f>
        <v>68.016695793813724</v>
      </c>
      <c r="N7" s="436">
        <f>'1A'!O7/'1'!O7*100</f>
        <v>79.336539700199722</v>
      </c>
    </row>
    <row r="8" spans="1:29">
      <c r="A8" s="247">
        <v>1991</v>
      </c>
      <c r="B8" s="434">
        <f>'1A'!B8/'1'!B8*100</f>
        <v>77.820696841509616</v>
      </c>
      <c r="C8" s="435">
        <f>'1A'!C8/'1'!C8*100</f>
        <v>77.463967661023716</v>
      </c>
      <c r="D8" s="435">
        <f>'1A'!D8/'1'!D8*100</f>
        <v>79.701716670182265</v>
      </c>
      <c r="E8" s="435">
        <f>'1A'!E8/'1'!E8*100</f>
        <v>79.33130087570936</v>
      </c>
      <c r="F8" s="435">
        <f>'1A'!F8/'1'!F8*100</f>
        <v>80.188417346360666</v>
      </c>
      <c r="G8" s="435">
        <f>'1A'!G8/'1'!G8*100</f>
        <v>79.81966033815867</v>
      </c>
      <c r="H8" s="435">
        <f>'1A'!H8/'1'!H8*100</f>
        <v>78.161848731619571</v>
      </c>
      <c r="I8" s="435">
        <f>'1A'!I8/'1'!I8*100</f>
        <v>76.160775815213327</v>
      </c>
      <c r="J8" s="435">
        <f>'1A'!J8/'1'!J8*100</f>
        <v>76.47715971802711</v>
      </c>
      <c r="K8" s="435">
        <f>'1A'!K8/'1'!K8*100</f>
        <v>79.999033726788326</v>
      </c>
      <c r="L8" s="434">
        <f>'1A'!L8/'1'!L8*100</f>
        <v>75.726507568147966</v>
      </c>
      <c r="M8" s="435">
        <f>'1A'!M8/'1'!M8*100</f>
        <v>67.76996616183186</v>
      </c>
      <c r="N8" s="436">
        <f>'1A'!O8/'1'!O8*100</f>
        <v>79.358097495852149</v>
      </c>
      <c r="R8" s="364"/>
    </row>
    <row r="9" spans="1:29">
      <c r="A9" s="247">
        <v>1992</v>
      </c>
      <c r="B9" s="434">
        <f>'1A'!B9/'1'!B9*100</f>
        <v>78.308214490725021</v>
      </c>
      <c r="C9" s="435">
        <f>'1A'!C9/'1'!C9*100</f>
        <v>77.652930969906819</v>
      </c>
      <c r="D9" s="435">
        <f>'1A'!D9/'1'!D9*100</f>
        <v>79.805557881822949</v>
      </c>
      <c r="E9" s="435">
        <f>'1A'!E9/'1'!E9*100</f>
        <v>79.631102455351481</v>
      </c>
      <c r="F9" s="435">
        <f>'1A'!F9/'1'!F9*100</f>
        <v>80.211645271947575</v>
      </c>
      <c r="G9" s="435">
        <f>'1A'!G9/'1'!G9*100</f>
        <v>79.67363478101305</v>
      </c>
      <c r="H9" s="435">
        <f>'1A'!H9/'1'!H9*100</f>
        <v>78.109876164858278</v>
      </c>
      <c r="I9" s="435">
        <f>'1A'!I9/'1'!I9*100</f>
        <v>76.289324150020661</v>
      </c>
      <c r="J9" s="435">
        <f>'1A'!J9/'1'!J9*100</f>
        <v>76.493121816922127</v>
      </c>
      <c r="K9" s="435">
        <f>'1A'!K9/'1'!K9*100</f>
        <v>79.954750948598402</v>
      </c>
      <c r="L9" s="434">
        <f>'1A'!L9/'1'!L9*100</f>
        <v>75.335726632096794</v>
      </c>
      <c r="M9" s="435">
        <f>'1A'!M9/'1'!M9*100</f>
        <v>67.643140339331282</v>
      </c>
      <c r="N9" s="436">
        <f>'1A'!O9/'1'!O9*100</f>
        <v>79.331413431811541</v>
      </c>
    </row>
    <row r="10" spans="1:29">
      <c r="A10" s="247">
        <v>1993</v>
      </c>
      <c r="B10" s="434">
        <f>'1A'!B10/'1'!B10*100</f>
        <v>78.804504316550478</v>
      </c>
      <c r="C10" s="435">
        <f>'1A'!C10/'1'!C10*100</f>
        <v>77.780551835795947</v>
      </c>
      <c r="D10" s="435">
        <f>'1A'!D10/'1'!D10*100</f>
        <v>79.926509186351709</v>
      </c>
      <c r="E10" s="435">
        <f>'1A'!E10/'1'!E10*100</f>
        <v>79.85181861401793</v>
      </c>
      <c r="F10" s="435">
        <f>'1A'!F10/'1'!F10*100</f>
        <v>80.298767406638149</v>
      </c>
      <c r="G10" s="435">
        <f>'1A'!G10/'1'!G10*100</f>
        <v>79.603009830273749</v>
      </c>
      <c r="H10" s="435">
        <f>'1A'!H10/'1'!H10*100</f>
        <v>78.111036150097803</v>
      </c>
      <c r="I10" s="435">
        <f>'1A'!I10/'1'!I10*100</f>
        <v>76.429933459131988</v>
      </c>
      <c r="J10" s="435">
        <f>'1A'!J10/'1'!J10*100</f>
        <v>76.618907866105403</v>
      </c>
      <c r="K10" s="435">
        <f>'1A'!K10/'1'!K10*100</f>
        <v>79.997965116604988</v>
      </c>
      <c r="L10" s="434">
        <f>'1A'!L10/'1'!L10*100</f>
        <v>75.498566107393614</v>
      </c>
      <c r="M10" s="435">
        <f>'1A'!M10/'1'!M10*100</f>
        <v>67.834771769829132</v>
      </c>
      <c r="N10" s="436">
        <f>'1A'!O10/'1'!O10*100</f>
        <v>79.370336477347735</v>
      </c>
    </row>
    <row r="11" spans="1:29">
      <c r="A11" s="247">
        <v>1994</v>
      </c>
      <c r="B11" s="434">
        <f>'1A'!B11/'1'!B11*100</f>
        <v>79.293465583689894</v>
      </c>
      <c r="C11" s="435">
        <f>'1A'!C11/'1'!C11*100</f>
        <v>78.024086272922801</v>
      </c>
      <c r="D11" s="435">
        <f>'1A'!D11/'1'!D11*100</f>
        <v>80.086225591263499</v>
      </c>
      <c r="E11" s="435">
        <f>'1A'!E11/'1'!E11*100</f>
        <v>80.077847464292134</v>
      </c>
      <c r="F11" s="435">
        <f>'1A'!F11/'1'!F11*100</f>
        <v>80.461481371385887</v>
      </c>
      <c r="G11" s="435">
        <f>'1A'!G11/'1'!G11*100</f>
        <v>79.592991905276079</v>
      </c>
      <c r="H11" s="435">
        <f>'1A'!H11/'1'!H11*100</f>
        <v>78.103861186043815</v>
      </c>
      <c r="I11" s="435">
        <f>'1A'!I11/'1'!I11*100</f>
        <v>76.637991233935082</v>
      </c>
      <c r="J11" s="435">
        <f>'1A'!J11/'1'!J11*100</f>
        <v>76.84060540486098</v>
      </c>
      <c r="K11" s="435">
        <f>'1A'!K11/'1'!K11*100</f>
        <v>80.137619607869809</v>
      </c>
      <c r="L11" s="434">
        <f>'1A'!L11/'1'!L11*100</f>
        <v>75.350357094731166</v>
      </c>
      <c r="M11" s="435">
        <f>'1A'!M11/'1'!M11*100</f>
        <v>67.986458413480037</v>
      </c>
      <c r="N11" s="436">
        <f>'1A'!O11/'1'!O11*100</f>
        <v>79.475336499412535</v>
      </c>
    </row>
    <row r="12" spans="1:29">
      <c r="A12" s="247">
        <v>1995</v>
      </c>
      <c r="B12" s="434">
        <f>'1A'!B12/'1'!B12*100</f>
        <v>79.814486153434018</v>
      </c>
      <c r="C12" s="435">
        <f>'1A'!C12/'1'!C12*100</f>
        <v>78.220436707212741</v>
      </c>
      <c r="D12" s="435">
        <f>'1A'!D12/'1'!D12*100</f>
        <v>80.276472869887513</v>
      </c>
      <c r="E12" s="435">
        <f>'1A'!E12/'1'!E12*100</f>
        <v>80.357763505352608</v>
      </c>
      <c r="F12" s="435">
        <f>'1A'!F12/'1'!F12*100</f>
        <v>80.718135853753708</v>
      </c>
      <c r="G12" s="435">
        <f>'1A'!G12/'1'!G12*100</f>
        <v>79.633271565359237</v>
      </c>
      <c r="H12" s="435">
        <f>'1A'!H12/'1'!H12*100</f>
        <v>78.136562901297438</v>
      </c>
      <c r="I12" s="435">
        <f>'1A'!I12/'1'!I12*100</f>
        <v>76.919443850098645</v>
      </c>
      <c r="J12" s="435">
        <f>'1A'!J12/'1'!J12*100</f>
        <v>77.113598406154793</v>
      </c>
      <c r="K12" s="435">
        <f>'1A'!K12/'1'!K12*100</f>
        <v>80.341929215675378</v>
      </c>
      <c r="L12" s="434">
        <f>'1A'!L12/'1'!L12*100</f>
        <v>75.530517048814133</v>
      </c>
      <c r="M12" s="435">
        <f>'1A'!M12/'1'!M12*100</f>
        <v>68.129799728956485</v>
      </c>
      <c r="N12" s="436">
        <f>'1A'!O12/'1'!O12*100</f>
        <v>79.641155442891687</v>
      </c>
    </row>
    <row r="13" spans="1:29">
      <c r="A13" s="247">
        <v>1996</v>
      </c>
      <c r="B13" s="434">
        <f>'1A'!B13/'1'!B13*100</f>
        <v>80.363874803912111</v>
      </c>
      <c r="C13" s="435">
        <f>'1A'!C13/'1'!C13*100</f>
        <v>78.462762548162985</v>
      </c>
      <c r="D13" s="435">
        <f>'1A'!D13/'1'!D13*100</f>
        <v>80.457240045655283</v>
      </c>
      <c r="E13" s="435">
        <f>'1A'!E13/'1'!E13*100</f>
        <v>80.682150510190525</v>
      </c>
      <c r="F13" s="435">
        <f>'1A'!F13/'1'!F13*100</f>
        <v>80.946134600781548</v>
      </c>
      <c r="G13" s="435">
        <f>'1A'!G13/'1'!G13*100</f>
        <v>79.657811676236818</v>
      </c>
      <c r="H13" s="435">
        <f>'1A'!H13/'1'!H13*100</f>
        <v>78.2563154869176</v>
      </c>
      <c r="I13" s="435">
        <f>'1A'!I13/'1'!I13*100</f>
        <v>77.200143285457017</v>
      </c>
      <c r="J13" s="435">
        <f>'1A'!J13/'1'!J13*100</f>
        <v>77.463782816895616</v>
      </c>
      <c r="K13" s="435">
        <f>'1A'!K13/'1'!K13*100</f>
        <v>80.620816520692557</v>
      </c>
      <c r="L13" s="434">
        <f>'1A'!L13/'1'!L13*100</f>
        <v>76.32459298435657</v>
      </c>
      <c r="M13" s="435">
        <f>'1A'!M13/'1'!M13*100</f>
        <v>68.116006527221487</v>
      </c>
      <c r="N13" s="436">
        <f>'1A'!O13/'1'!O13*100</f>
        <v>79.814797803196257</v>
      </c>
    </row>
    <row r="14" spans="1:29">
      <c r="A14" s="247">
        <v>1997</v>
      </c>
      <c r="B14" s="434">
        <f>'1A'!B14/'1'!B14*100</f>
        <v>80.919241038933691</v>
      </c>
      <c r="C14" s="435">
        <f>'1A'!C14/'1'!C14*100</f>
        <v>78.811124582093399</v>
      </c>
      <c r="D14" s="435">
        <f>'1A'!D14/'1'!D14*100</f>
        <v>80.726982567604949</v>
      </c>
      <c r="E14" s="435">
        <f>'1A'!E14/'1'!E14*100</f>
        <v>81.012503471710048</v>
      </c>
      <c r="F14" s="435">
        <f>'1A'!F14/'1'!F14*100</f>
        <v>81.229154383650197</v>
      </c>
      <c r="G14" s="435">
        <f>'1A'!G14/'1'!G14*100</f>
        <v>79.794117220066781</v>
      </c>
      <c r="H14" s="435">
        <f>'1A'!H14/'1'!H14*100</f>
        <v>78.428574949301492</v>
      </c>
      <c r="I14" s="435">
        <f>'1A'!I14/'1'!I14*100</f>
        <v>77.471112150285592</v>
      </c>
      <c r="J14" s="435">
        <f>'1A'!J14/'1'!J14*100</f>
        <v>77.81930336894419</v>
      </c>
      <c r="K14" s="435">
        <f>'1A'!K14/'1'!K14*100</f>
        <v>80.838062667037775</v>
      </c>
      <c r="L14" s="434">
        <f>'1A'!L14/'1'!L14*100</f>
        <v>76.64245054564897</v>
      </c>
      <c r="M14" s="435">
        <f>'1A'!M14/'1'!M14*100</f>
        <v>68.287191337451304</v>
      </c>
      <c r="N14" s="436">
        <f>'1A'!O14/'1'!O14*100</f>
        <v>80.040025978102463</v>
      </c>
    </row>
    <row r="15" spans="1:29">
      <c r="A15" s="247">
        <v>1998</v>
      </c>
      <c r="B15" s="434">
        <f>'1A'!B15/'1'!B15*100</f>
        <v>81.42719272084662</v>
      </c>
      <c r="C15" s="435">
        <f>'1A'!C15/'1'!C15*100</f>
        <v>79.222261494506782</v>
      </c>
      <c r="D15" s="435">
        <f>'1A'!D15/'1'!D15*100</f>
        <v>81.036362621748893</v>
      </c>
      <c r="E15" s="435">
        <f>'1A'!E15/'1'!E15*100</f>
        <v>81.356241589276905</v>
      </c>
      <c r="F15" s="435">
        <f>'1A'!F15/'1'!F15*100</f>
        <v>81.468447841160867</v>
      </c>
      <c r="G15" s="435">
        <f>'1A'!G15/'1'!G15*100</f>
        <v>79.931797751889619</v>
      </c>
      <c r="H15" s="435">
        <f>'1A'!H15/'1'!H15*100</f>
        <v>78.622562503901136</v>
      </c>
      <c r="I15" s="435">
        <f>'1A'!I15/'1'!I15*100</f>
        <v>77.780016749694298</v>
      </c>
      <c r="J15" s="435">
        <f>'1A'!J15/'1'!J15*100</f>
        <v>78.212120731297603</v>
      </c>
      <c r="K15" s="435">
        <f>'1A'!K15/'1'!K15*100</f>
        <v>81.116855082946429</v>
      </c>
      <c r="L15" s="434">
        <f>'1A'!L15/'1'!L15*100</f>
        <v>77.376480785900029</v>
      </c>
      <c r="M15" s="435">
        <f>'1A'!M15/'1'!M15*100</f>
        <v>68.507629326386294</v>
      </c>
      <c r="N15" s="436">
        <f>'1A'!O15/'1'!O15*100</f>
        <v>80.267063257362736</v>
      </c>
    </row>
    <row r="16" spans="1:29">
      <c r="A16" s="247">
        <v>1999</v>
      </c>
      <c r="B16" s="434">
        <f>'1A'!B16/'1'!B16*100</f>
        <v>81.951853358808535</v>
      </c>
      <c r="C16" s="435">
        <f>'1A'!C16/'1'!C16*100</f>
        <v>79.554743507899119</v>
      </c>
      <c r="D16" s="435">
        <f>'1A'!D16/'1'!D16*100</f>
        <v>81.397732237862286</v>
      </c>
      <c r="E16" s="435">
        <f>'1A'!E16/'1'!E16*100</f>
        <v>81.709590048507792</v>
      </c>
      <c r="F16" s="435">
        <f>'1A'!F16/'1'!F16*100</f>
        <v>81.766415184515068</v>
      </c>
      <c r="G16" s="435">
        <f>'1A'!G16/'1'!G16*100</f>
        <v>80.141843909985425</v>
      </c>
      <c r="H16" s="435">
        <f>'1A'!H16/'1'!H16*100</f>
        <v>78.83641093511477</v>
      </c>
      <c r="I16" s="435">
        <f>'1A'!I16/'1'!I16*100</f>
        <v>78.177155000768835</v>
      </c>
      <c r="J16" s="435">
        <f>'1A'!J16/'1'!J16*100</f>
        <v>78.634886401968103</v>
      </c>
      <c r="K16" s="435">
        <f>'1A'!K16/'1'!K16*100</f>
        <v>81.469894986133184</v>
      </c>
      <c r="L16" s="434">
        <f>'1A'!L16/'1'!L16*100</f>
        <v>77.969790482377775</v>
      </c>
      <c r="M16" s="435">
        <f>'1A'!M16/'1'!M16*100</f>
        <v>68.805775445462359</v>
      </c>
      <c r="N16" s="436">
        <f>'1A'!O16/'1'!O16*100</f>
        <v>80.555170647383505</v>
      </c>
    </row>
    <row r="17" spans="1:29">
      <c r="A17" s="247">
        <v>2000</v>
      </c>
      <c r="B17" s="434">
        <f>'1A'!B17/'1'!B17*100</f>
        <v>82.425004640450325</v>
      </c>
      <c r="C17" s="435">
        <f>'1A'!C17/'1'!C17*100</f>
        <v>79.974353337729909</v>
      </c>
      <c r="D17" s="435">
        <f>'1A'!D17/'1'!D17*100</f>
        <v>81.729153660069755</v>
      </c>
      <c r="E17" s="435">
        <f>'1A'!E17/'1'!E17*100</f>
        <v>82.081018817695011</v>
      </c>
      <c r="F17" s="435">
        <f>'1A'!F17/'1'!F17*100</f>
        <v>82.053611611658141</v>
      </c>
      <c r="G17" s="435">
        <f>'1A'!G17/'1'!G17*100</f>
        <v>80.370957153336093</v>
      </c>
      <c r="H17" s="435">
        <f>'1A'!H17/'1'!H17*100</f>
        <v>79.057676501530096</v>
      </c>
      <c r="I17" s="435">
        <f>'1A'!I17/'1'!I17*100</f>
        <v>78.574186280785852</v>
      </c>
      <c r="J17" s="435">
        <f>'1A'!J17/'1'!J17*100</f>
        <v>79.053744127384419</v>
      </c>
      <c r="K17" s="435">
        <f>'1A'!K17/'1'!K17*100</f>
        <v>81.849065292147259</v>
      </c>
      <c r="L17" s="434">
        <f>'1A'!L17/'1'!L17*100</f>
        <v>78.728927738161744</v>
      </c>
      <c r="M17" s="435">
        <f>'1A'!M17/'1'!M17*100</f>
        <v>69.006149048221488</v>
      </c>
      <c r="N17" s="436">
        <f>'1A'!O17/'1'!O17*100</f>
        <v>80.850156834591687</v>
      </c>
    </row>
    <row r="18" spans="1:29">
      <c r="A18" s="247">
        <v>2001</v>
      </c>
      <c r="B18" s="434">
        <f>'1A'!B18/'1'!B18*100</f>
        <v>82.904380073786598</v>
      </c>
      <c r="C18" s="435">
        <f>'1A'!C18/'1'!C18*100</f>
        <v>80.48732301613434</v>
      </c>
      <c r="D18" s="435">
        <f>'1A'!D18/'1'!D18*100</f>
        <v>82.115323365051239</v>
      </c>
      <c r="E18" s="435">
        <f>'1A'!E18/'1'!E18*100</f>
        <v>82.467368791668392</v>
      </c>
      <c r="F18" s="435">
        <f>'1A'!F18/'1'!F18*100</f>
        <v>82.346190688326715</v>
      </c>
      <c r="G18" s="435">
        <f>'1A'!G18/'1'!G18*100</f>
        <v>80.596459553666065</v>
      </c>
      <c r="H18" s="435">
        <f>'1A'!H18/'1'!H18*100</f>
        <v>79.309131964045335</v>
      </c>
      <c r="I18" s="435">
        <f>'1A'!I18/'1'!I18*100</f>
        <v>79.01401565025958</v>
      </c>
      <c r="J18" s="435">
        <f>'1A'!J18/'1'!J18*100</f>
        <v>79.501446003445295</v>
      </c>
      <c r="K18" s="435">
        <f>'1A'!K18/'1'!K18*100</f>
        <v>82.224867490613534</v>
      </c>
      <c r="L18" s="434">
        <f>'1A'!L18/'1'!L18*100</f>
        <v>79.384554166528503</v>
      </c>
      <c r="M18" s="435">
        <f>'1A'!M18/'1'!M18*100</f>
        <v>69.428376752344917</v>
      </c>
      <c r="N18" s="436">
        <f>'1A'!O18/'1'!O18*100</f>
        <v>81.151928143108378</v>
      </c>
    </row>
    <row r="19" spans="1:29">
      <c r="A19" s="247">
        <v>2002</v>
      </c>
      <c r="B19" s="434">
        <f>'1A'!B19/'1'!B19*100</f>
        <v>83.261819924809856</v>
      </c>
      <c r="C19" s="435">
        <f>'1A'!C19/'1'!C19*100</f>
        <v>80.967444986703299</v>
      </c>
      <c r="D19" s="435">
        <f>'1A'!D19/'1'!D19*100</f>
        <v>82.538295790537404</v>
      </c>
      <c r="E19" s="435">
        <f>'1A'!E19/'1'!E19*100</f>
        <v>82.773336322475018</v>
      </c>
      <c r="F19" s="435">
        <f>'1A'!F19/'1'!F19*100</f>
        <v>82.538099183793364</v>
      </c>
      <c r="G19" s="435">
        <f>'1A'!G19/'1'!G19*100</f>
        <v>80.886762164732716</v>
      </c>
      <c r="H19" s="435">
        <f>'1A'!H19/'1'!H19*100</f>
        <v>79.555192817792289</v>
      </c>
      <c r="I19" s="435">
        <f>'1A'!I19/'1'!I19*100</f>
        <v>79.339216063947603</v>
      </c>
      <c r="J19" s="435">
        <f>'1A'!J19/'1'!J19*100</f>
        <v>79.877612552912765</v>
      </c>
      <c r="K19" s="435">
        <f>'1A'!K19/'1'!K19*100</f>
        <v>82.561221376428875</v>
      </c>
      <c r="L19" s="434">
        <f>'1A'!L19/'1'!L19*100</f>
        <v>79.991429607410097</v>
      </c>
      <c r="M19" s="435">
        <f>'1A'!M19/'1'!M19*100</f>
        <v>70.076294741618923</v>
      </c>
      <c r="N19" s="436">
        <f>'1A'!O19/'1'!O19*100</f>
        <v>81.434385563942683</v>
      </c>
    </row>
    <row r="20" spans="1:29">
      <c r="A20" s="247">
        <v>2003</v>
      </c>
      <c r="B20" s="434">
        <f>'1A'!B20/'1'!B20*100</f>
        <v>83.616584208546712</v>
      </c>
      <c r="C20" s="435">
        <f>'1A'!C20/'1'!C20*100</f>
        <v>81.359267167561825</v>
      </c>
      <c r="D20" s="435">
        <f>'1A'!D20/'1'!D20*100</f>
        <v>82.911794692409742</v>
      </c>
      <c r="E20" s="435">
        <f>'1A'!E20/'1'!E20*100</f>
        <v>83.061350299025662</v>
      </c>
      <c r="F20" s="435">
        <f>'1A'!F20/'1'!F20*100</f>
        <v>82.725942760468214</v>
      </c>
      <c r="G20" s="435">
        <f>'1A'!G20/'1'!G20*100</f>
        <v>81.199269047950807</v>
      </c>
      <c r="H20" s="435">
        <f>'1A'!H20/'1'!H20*100</f>
        <v>79.784844026099933</v>
      </c>
      <c r="I20" s="435">
        <f>'1A'!I20/'1'!I20*100</f>
        <v>79.691519031423155</v>
      </c>
      <c r="J20" s="435">
        <f>'1A'!J20/'1'!J20*100</f>
        <v>80.187423103556171</v>
      </c>
      <c r="K20" s="435">
        <f>'1A'!K20/'1'!K20*100</f>
        <v>82.854490745130207</v>
      </c>
      <c r="L20" s="434">
        <f>'1A'!L20/'1'!L20*100</f>
        <v>80.478345184227535</v>
      </c>
      <c r="M20" s="435">
        <f>'1A'!M20/'1'!M20*100</f>
        <v>70.771862007592091</v>
      </c>
      <c r="N20" s="436">
        <f>'1A'!O20/'1'!O20*100</f>
        <v>81.711710851909174</v>
      </c>
    </row>
    <row r="21" spans="1:29">
      <c r="A21" s="247">
        <v>2004</v>
      </c>
      <c r="B21" s="434">
        <f>'1A'!B21/'1'!B21*100</f>
        <v>83.961213911040161</v>
      </c>
      <c r="C21" s="435">
        <f>'1A'!C21/'1'!C21*100</f>
        <v>81.782526274504107</v>
      </c>
      <c r="D21" s="435">
        <f>'1A'!D21/'1'!D21*100</f>
        <v>83.306620179393192</v>
      </c>
      <c r="E21" s="435">
        <f>'1A'!E21/'1'!E21*100</f>
        <v>83.340450061915533</v>
      </c>
      <c r="F21" s="435">
        <f>'1A'!F21/'1'!F21*100</f>
        <v>82.952785550844979</v>
      </c>
      <c r="G21" s="435">
        <f>'1A'!G21/'1'!G21*100</f>
        <v>81.52152998676037</v>
      </c>
      <c r="H21" s="435">
        <f>'1A'!H21/'1'!H21*100</f>
        <v>80.046589608284194</v>
      </c>
      <c r="I21" s="435">
        <f>'1A'!I21/'1'!I21*100</f>
        <v>80.070028235898093</v>
      </c>
      <c r="J21" s="435">
        <f>'1A'!J21/'1'!J21*100</f>
        <v>80.509062073186428</v>
      </c>
      <c r="K21" s="435">
        <f>'1A'!K21/'1'!K21*100</f>
        <v>83.167433490645166</v>
      </c>
      <c r="L21" s="434">
        <f>'1A'!L21/'1'!L21*100</f>
        <v>80.892732243911752</v>
      </c>
      <c r="M21" s="435">
        <f>'1A'!M21/'1'!M21*100</f>
        <v>71.485197233536539</v>
      </c>
      <c r="N21" s="436">
        <f>'1A'!O21/'1'!O21*100</f>
        <v>82.008613095156562</v>
      </c>
    </row>
    <row r="22" spans="1:29">
      <c r="A22" s="247">
        <v>2005</v>
      </c>
      <c r="B22" s="434">
        <f>'1A'!B22/'1'!B22*100</f>
        <v>84.374362015496345</v>
      </c>
      <c r="C22" s="435">
        <f>'1A'!C22/'1'!C22*100</f>
        <v>82.234326109630317</v>
      </c>
      <c r="D22" s="435">
        <f>'1A'!D22/'1'!D22*100</f>
        <v>83.76029828371712</v>
      </c>
      <c r="E22" s="435">
        <f>'1A'!E22/'1'!E22*100</f>
        <v>83.680505424814584</v>
      </c>
      <c r="F22" s="435">
        <f>'1A'!F22/'1'!F22*100</f>
        <v>83.269926417903676</v>
      </c>
      <c r="G22" s="435">
        <f>'1A'!G22/'1'!G22*100</f>
        <v>81.870858773035422</v>
      </c>
      <c r="H22" s="435">
        <f>'1A'!H22/'1'!H22*100</f>
        <v>80.383367167502911</v>
      </c>
      <c r="I22" s="435">
        <f>'1A'!I22/'1'!I22*100</f>
        <v>80.494965894096055</v>
      </c>
      <c r="J22" s="435">
        <f>'1A'!J22/'1'!J22*100</f>
        <v>80.841470382985747</v>
      </c>
      <c r="K22" s="435">
        <f>'1A'!K22/'1'!K22*100</f>
        <v>83.490301170418547</v>
      </c>
      <c r="L22" s="434">
        <f>'1A'!L22/'1'!L22*100</f>
        <v>81.306624032101311</v>
      </c>
      <c r="M22" s="435">
        <f>'1A'!M22/'1'!M22*100</f>
        <v>72.081638188228908</v>
      </c>
      <c r="N22" s="436">
        <f>'1A'!O22/'1'!O22*100</f>
        <v>82.347759455887299</v>
      </c>
    </row>
    <row r="23" spans="1:29" s="364" customFormat="1">
      <c r="A23" s="247">
        <v>2006</v>
      </c>
      <c r="B23" s="434">
        <f>'1A'!B23/'1'!B23*100</f>
        <v>84.72259216896731</v>
      </c>
      <c r="C23" s="435">
        <f>'1A'!C23/'1'!C23*100</f>
        <v>82.705545279802706</v>
      </c>
      <c r="D23" s="435">
        <f>'1A'!D23/'1'!D23*100</f>
        <v>84.197153333781159</v>
      </c>
      <c r="E23" s="435">
        <f>'1A'!E23/'1'!E23*100</f>
        <v>84.048878165365494</v>
      </c>
      <c r="F23" s="435">
        <f>'1A'!F23/'1'!F23*100</f>
        <v>83.613550697187961</v>
      </c>
      <c r="G23" s="435">
        <f>'1A'!G23/'1'!G23*100</f>
        <v>82.186066083768779</v>
      </c>
      <c r="H23" s="435">
        <f>'1A'!H23/'1'!H23*100</f>
        <v>80.678465328966709</v>
      </c>
      <c r="I23" s="435">
        <f>'1A'!I23/'1'!I23*100</f>
        <v>80.818037250756319</v>
      </c>
      <c r="J23" s="435">
        <f>'1A'!J23/'1'!J23*100</f>
        <v>81.114737673107285</v>
      </c>
      <c r="K23" s="435">
        <f>'1A'!K23/'1'!K23*100</f>
        <v>83.777672631033241</v>
      </c>
      <c r="L23" s="434">
        <f>'1A'!L23/'1'!L23*100</f>
        <v>81.872269220042753</v>
      </c>
      <c r="M23" s="435">
        <f>'1A'!M23/'1'!M23*100</f>
        <v>72.738207865927833</v>
      </c>
      <c r="N23" s="436">
        <f>'1A'!O23/'1'!O23*100</f>
        <v>82.662901375433222</v>
      </c>
      <c r="P23" s="121"/>
      <c r="Q23" s="121"/>
      <c r="R23" s="121"/>
      <c r="S23" s="121"/>
      <c r="T23" s="121"/>
      <c r="U23" s="121"/>
      <c r="V23" s="121"/>
      <c r="W23" s="121"/>
      <c r="X23" s="121"/>
      <c r="Y23" s="121"/>
      <c r="Z23" s="121"/>
      <c r="AA23" s="121"/>
      <c r="AB23" s="121"/>
      <c r="AC23" s="121"/>
    </row>
    <row r="24" spans="1:29">
      <c r="A24" s="247">
        <v>2007</v>
      </c>
      <c r="B24" s="434">
        <f>'1A'!B24/'1'!B24*100</f>
        <v>84.880726231192511</v>
      </c>
      <c r="C24" s="435">
        <f>'1A'!C24/'1'!C24*100</f>
        <v>83.062858968494282</v>
      </c>
      <c r="D24" s="435">
        <f>'1A'!D24/'1'!D24*100</f>
        <v>84.461393840681623</v>
      </c>
      <c r="E24" s="435">
        <f>'1A'!E24/'1'!E24*100</f>
        <v>84.281070609747417</v>
      </c>
      <c r="F24" s="435">
        <f>'1A'!F24/'1'!F24*100</f>
        <v>83.912810734698297</v>
      </c>
      <c r="G24" s="435">
        <f>'1A'!G24/'1'!G24*100</f>
        <v>82.452861304610281</v>
      </c>
      <c r="H24" s="435">
        <f>'1A'!H24/'1'!H24*100</f>
        <v>80.816670394142761</v>
      </c>
      <c r="I24" s="435">
        <f>'1A'!I24/'1'!I24*100</f>
        <v>80.955602925209163</v>
      </c>
      <c r="J24" s="435">
        <f>'1A'!J24/'1'!J24*100</f>
        <v>81.368661801788306</v>
      </c>
      <c r="K24" s="435">
        <f>'1A'!K24/'1'!K24*100</f>
        <v>83.989235113218683</v>
      </c>
      <c r="L24" s="434">
        <f>'1A'!L24/'1'!L24*100</f>
        <v>82.289522990447523</v>
      </c>
      <c r="M24" s="435">
        <f>'1A'!M24/'1'!M24*100</f>
        <v>73.208147761772921</v>
      </c>
      <c r="N24" s="436">
        <f>'1A'!O24/'1'!O24*100</f>
        <v>82.914355874245388</v>
      </c>
    </row>
    <row r="25" spans="1:29">
      <c r="A25" s="247">
        <v>2008</v>
      </c>
      <c r="B25" s="434">
        <f>'1A'!B25/'1'!B25*100</f>
        <v>84.972719790907121</v>
      </c>
      <c r="C25" s="435">
        <f>'1A'!C25/'1'!C25*100</f>
        <v>83.26439134069355</v>
      </c>
      <c r="D25" s="435">
        <f>'1A'!D25/'1'!D25*100</f>
        <v>84.693198271118163</v>
      </c>
      <c r="E25" s="435">
        <f>'1A'!E25/'1'!E25*100</f>
        <v>84.505426086723659</v>
      </c>
      <c r="F25" s="435">
        <f>'1A'!F25/'1'!F25*100</f>
        <v>84.144335943136795</v>
      </c>
      <c r="G25" s="435">
        <f>'1A'!G25/'1'!G25*100</f>
        <v>82.679244331027263</v>
      </c>
      <c r="H25" s="435">
        <f>'1A'!H25/'1'!H25*100</f>
        <v>80.893223596438062</v>
      </c>
      <c r="I25" s="435">
        <f>'1A'!I25/'1'!I25*100</f>
        <v>81.03113395049472</v>
      </c>
      <c r="J25" s="435">
        <f>'1A'!J25/'1'!J25*100</f>
        <v>81.518345938474681</v>
      </c>
      <c r="K25" s="435">
        <f>'1A'!K25/'1'!K25*100</f>
        <v>84.19416233734583</v>
      </c>
      <c r="L25" s="434">
        <f>'1A'!L25/'1'!L25*100</f>
        <v>82.661387814313343</v>
      </c>
      <c r="M25" s="435">
        <f>'1A'!M25/'1'!M25*100</f>
        <v>73.550676483878689</v>
      </c>
      <c r="N25" s="436">
        <f>'1A'!O25/'1'!O25*100</f>
        <v>83.11600566163176</v>
      </c>
    </row>
    <row r="26" spans="1:29">
      <c r="A26" s="247">
        <v>2009</v>
      </c>
      <c r="B26" s="434">
        <f>'1A'!B26/'1'!B26*100</f>
        <v>85.042062667278202</v>
      </c>
      <c r="C26" s="435">
        <f>'1A'!C26/'1'!C26*100</f>
        <v>83.382055478918431</v>
      </c>
      <c r="D26" s="435">
        <f>'1A'!D26/'1'!D26*100</f>
        <v>84.915166799190786</v>
      </c>
      <c r="E26" s="435">
        <f>'1A'!E26/'1'!E26*100</f>
        <v>84.70506191046384</v>
      </c>
      <c r="F26" s="435">
        <f>'1A'!F26/'1'!F26*100</f>
        <v>84.316823856772672</v>
      </c>
      <c r="G26" s="435">
        <f>'1A'!G26/'1'!G26*100</f>
        <v>82.898672663836265</v>
      </c>
      <c r="H26" s="435">
        <f>'1A'!H26/'1'!H26*100</f>
        <v>80.971695092376322</v>
      </c>
      <c r="I26" s="435">
        <f>'1A'!I26/'1'!I26*100</f>
        <v>81.122593937660298</v>
      </c>
      <c r="J26" s="435">
        <f>'1A'!J26/'1'!J26*100</f>
        <v>81.645199413333501</v>
      </c>
      <c r="K26" s="435">
        <f>'1A'!K26/'1'!K26*100</f>
        <v>84.408250974509826</v>
      </c>
      <c r="L26" s="434">
        <f>'1A'!L26/'1'!L26*100</f>
        <v>82.808609035930274</v>
      </c>
      <c r="M26" s="435">
        <f>'1A'!M26/'1'!M26*100</f>
        <v>73.86632166761278</v>
      </c>
      <c r="N26" s="436">
        <f>'1A'!O26/'1'!O26*100</f>
        <v>83.299185628249447</v>
      </c>
    </row>
    <row r="27" spans="1:29">
      <c r="A27" s="247">
        <v>2010</v>
      </c>
      <c r="B27" s="434">
        <f>'1A'!B27/'1'!B27*100</f>
        <v>85.183304851601235</v>
      </c>
      <c r="C27" s="435">
        <f>'1A'!C27/'1'!C27*100</f>
        <v>83.65448411185929</v>
      </c>
      <c r="D27" s="435">
        <f>'1A'!D27/'1'!D27*100</f>
        <v>85.130557823013717</v>
      </c>
      <c r="E27" s="435">
        <f>'1A'!E27/'1'!E27*100</f>
        <v>84.903803761798784</v>
      </c>
      <c r="F27" s="435">
        <f>'1A'!F27/'1'!F27*100</f>
        <v>84.483587273381914</v>
      </c>
      <c r="G27" s="435">
        <f>'1A'!G27/'1'!G27*100</f>
        <v>83.146590161006458</v>
      </c>
      <c r="H27" s="435">
        <f>'1A'!H27/'1'!H27*100</f>
        <v>81.047971628185067</v>
      </c>
      <c r="I27" s="435">
        <f>'1A'!I27/'1'!I27*100</f>
        <v>81.180112704187181</v>
      </c>
      <c r="J27" s="435">
        <f>'1A'!J27/'1'!J27*100</f>
        <v>81.660881113376746</v>
      </c>
      <c r="K27" s="435">
        <f>'1A'!K27/'1'!K27*100</f>
        <v>84.624368887603111</v>
      </c>
      <c r="L27" s="434">
        <f>'1A'!L27/'1'!L27*100</f>
        <v>83.099202219909813</v>
      </c>
      <c r="M27" s="435">
        <f>'1A'!M27/'1'!M27*100</f>
        <v>74.091425141261368</v>
      </c>
      <c r="N27" s="436">
        <f>'1A'!O27/'1'!O27*100</f>
        <v>83.48155060975752</v>
      </c>
    </row>
    <row r="28" spans="1:29">
      <c r="A28" s="247">
        <v>2011</v>
      </c>
      <c r="B28" s="434">
        <f>'1A'!B28/'1'!B28*100</f>
        <v>85.316844336684838</v>
      </c>
      <c r="C28" s="435">
        <f>'1A'!C28/'1'!C28*100</f>
        <v>83.911190102611812</v>
      </c>
      <c r="D28" s="435">
        <f>'1A'!D28/'1'!D28*100</f>
        <v>85.383003571318909</v>
      </c>
      <c r="E28" s="435">
        <f>'1A'!E28/'1'!E28*100</f>
        <v>85.092054584199175</v>
      </c>
      <c r="F28" s="435">
        <f>'1A'!F28/'1'!F28*100</f>
        <v>84.596928239674625</v>
      </c>
      <c r="G28" s="435">
        <f>'1A'!G28/'1'!G28*100</f>
        <v>83.367763547962753</v>
      </c>
      <c r="H28" s="435">
        <f>'1A'!H28/'1'!H28*100</f>
        <v>81.115124241323855</v>
      </c>
      <c r="I28" s="435">
        <f>'1A'!I28/'1'!I28*100</f>
        <v>81.21243607861966</v>
      </c>
      <c r="J28" s="435">
        <f>'1A'!J28/'1'!J28*100</f>
        <v>81.6699211200702</v>
      </c>
      <c r="K28" s="435">
        <f>'1A'!K28/'1'!K28*100</f>
        <v>84.81271638862458</v>
      </c>
      <c r="L28" s="434">
        <f>'1A'!L28/'1'!L28*100</f>
        <v>83.232585729619785</v>
      </c>
      <c r="M28" s="435">
        <f>'1A'!M28/'1'!M28*100</f>
        <v>74.320758845257856</v>
      </c>
      <c r="N28" s="436">
        <f>'1A'!O28/'1'!O28*100</f>
        <v>83.634749619781729</v>
      </c>
    </row>
    <row r="29" spans="1:29">
      <c r="A29" s="247">
        <v>2012</v>
      </c>
      <c r="B29" s="434">
        <f>'1A'!B29/'1'!B29*100</f>
        <v>85.426686456344399</v>
      </c>
      <c r="C29" s="435">
        <f>'1A'!C29/'1'!C29*100</f>
        <v>84.130994506326672</v>
      </c>
      <c r="D29" s="435">
        <f>'1A'!D29/'1'!D29*100</f>
        <v>85.597591113792362</v>
      </c>
      <c r="E29" s="435">
        <f>'1A'!E29/'1'!E29*100</f>
        <v>85.208690091118584</v>
      </c>
      <c r="F29" s="435">
        <f>'1A'!F29/'1'!F29*100</f>
        <v>84.641783782165788</v>
      </c>
      <c r="G29" s="435">
        <f>'1A'!G29/'1'!G29*100</f>
        <v>83.615730313953335</v>
      </c>
      <c r="H29" s="435">
        <f>'1A'!H29/'1'!H29*100</f>
        <v>81.213499570971265</v>
      </c>
      <c r="I29" s="435">
        <f>'1A'!I29/'1'!I29*100</f>
        <v>81.206637138842083</v>
      </c>
      <c r="J29" s="435">
        <f>'1A'!J29/'1'!J29*100</f>
        <v>81.709917523694713</v>
      </c>
      <c r="K29" s="435">
        <f>'1A'!K29/'1'!K29*100</f>
        <v>85.035557449761228</v>
      </c>
      <c r="L29" s="434">
        <f>'1A'!L29/'1'!L29*100</f>
        <v>83.235635679920378</v>
      </c>
      <c r="M29" s="435">
        <f>'1A'!M29/'1'!M29*100</f>
        <v>74.409197631686411</v>
      </c>
      <c r="N29" s="436">
        <f>'1A'!O29/'1'!O29*100</f>
        <v>83.783686014681052</v>
      </c>
    </row>
    <row r="30" spans="1:29">
      <c r="A30" s="247">
        <v>2013</v>
      </c>
      <c r="B30" s="434">
        <f>'1A'!B30/'1'!B30*100</f>
        <v>85.534292324411112</v>
      </c>
      <c r="C30" s="435">
        <f>'1A'!C30/'1'!C30*100</f>
        <v>84.17099068760524</v>
      </c>
      <c r="D30" s="435">
        <f>'1A'!D30/'1'!D30*100</f>
        <v>85.771372212147241</v>
      </c>
      <c r="E30" s="435">
        <f>'1A'!E30/'1'!E30*100</f>
        <v>85.34160011116478</v>
      </c>
      <c r="F30" s="435">
        <f>'1A'!F30/'1'!F30*100</f>
        <v>84.616967610014797</v>
      </c>
      <c r="G30" s="435">
        <f>'1A'!G30/'1'!G30*100</f>
        <v>83.820873092907505</v>
      </c>
      <c r="H30" s="435">
        <f>'1A'!H30/'1'!H30*100</f>
        <v>81.316811613673096</v>
      </c>
      <c r="I30" s="435">
        <f>'1A'!I30/'1'!I30*100</f>
        <v>81.178615625624289</v>
      </c>
      <c r="J30" s="435">
        <f>'1A'!J30/'1'!J30*100</f>
        <v>81.75094373900572</v>
      </c>
      <c r="K30" s="435">
        <f>'1A'!K30/'1'!K30*100</f>
        <v>85.205837265759257</v>
      </c>
      <c r="L30" s="434">
        <f>'1A'!L30/'1'!L30*100</f>
        <v>83.348916510834897</v>
      </c>
      <c r="M30" s="435">
        <f>'1A'!M30/'1'!M30*100</f>
        <v>74.353831598864716</v>
      </c>
      <c r="N30" s="436">
        <f>'1A'!O30/'1'!O30*100</f>
        <v>83.889257688083788</v>
      </c>
    </row>
    <row r="31" spans="1:29">
      <c r="A31" s="311">
        <v>2014</v>
      </c>
      <c r="B31" s="434">
        <f>'1A'!B31/'1'!B31*100</f>
        <v>85.589314144640099</v>
      </c>
      <c r="C31" s="435">
        <f>'1A'!C31/'1'!C31*100</f>
        <v>84.121189748637917</v>
      </c>
      <c r="D31" s="435">
        <f>'1A'!D31/'1'!D31*100</f>
        <v>85.913492343009409</v>
      </c>
      <c r="E31" s="435">
        <f>'1A'!E31/'1'!E31*100</f>
        <v>85.419557137816781</v>
      </c>
      <c r="F31" s="435">
        <f>'1A'!F31/'1'!F31*100</f>
        <v>84.570887309925453</v>
      </c>
      <c r="G31" s="435">
        <f>'1A'!G31/'1'!G31*100</f>
        <v>83.98724590130378</v>
      </c>
      <c r="H31" s="435">
        <f>'1A'!H31/'1'!H31*100</f>
        <v>81.348753512947695</v>
      </c>
      <c r="I31" s="435">
        <f>'1A'!I31/'1'!I31*100</f>
        <v>81.075696857145402</v>
      </c>
      <c r="J31" s="435">
        <f>'1A'!J31/'1'!J31*100</f>
        <v>81.743759601639326</v>
      </c>
      <c r="K31" s="435">
        <f>'1A'!K31/'1'!K31*100</f>
        <v>85.367505725171895</v>
      </c>
      <c r="L31" s="434">
        <f>'1A'!L31/'1'!L31*100</f>
        <v>83.42919748014242</v>
      </c>
      <c r="M31" s="435">
        <f>'1A'!M31/'1'!M31*100</f>
        <v>74.183373229603035</v>
      </c>
      <c r="N31" s="436">
        <f>'1A'!O31/'1'!O31*100</f>
        <v>83.960145779234068</v>
      </c>
    </row>
    <row r="32" spans="1:29">
      <c r="A32" s="787" t="s">
        <v>323</v>
      </c>
      <c r="B32" s="788"/>
      <c r="C32" s="788"/>
      <c r="D32" s="788"/>
      <c r="E32" s="788"/>
      <c r="F32" s="788"/>
      <c r="G32" s="788"/>
      <c r="H32" s="788"/>
      <c r="I32" s="788"/>
      <c r="J32" s="788"/>
      <c r="K32" s="788"/>
      <c r="L32" s="788"/>
      <c r="M32" s="788"/>
      <c r="N32" s="789"/>
      <c r="R32" s="106"/>
      <c r="S32" s="106"/>
      <c r="T32" s="106"/>
      <c r="U32" s="106"/>
      <c r="V32" s="106"/>
      <c r="W32" s="106"/>
      <c r="X32" s="106"/>
      <c r="Y32" s="106"/>
      <c r="Z32" s="106"/>
      <c r="AA32" s="106"/>
      <c r="AB32" s="106"/>
      <c r="AC32" s="106"/>
    </row>
    <row r="33" spans="1:14">
      <c r="A33" s="236" t="s">
        <v>321</v>
      </c>
      <c r="B33" s="237">
        <f>(POWER(B13/B4,1/($A13-$A4))-1)*100</f>
        <v>0.74945866670199646</v>
      </c>
      <c r="C33" s="237">
        <f t="shared" ref="C33:K33" si="0">(POWER(C13/C4,1/($A13-$A4))-1)*100</f>
        <v>0.1829986275577955</v>
      </c>
      <c r="D33" s="237">
        <f t="shared" si="0"/>
        <v>0.20335436425586995</v>
      </c>
      <c r="E33" s="237">
        <f t="shared" si="0"/>
        <v>0.37730080193174587</v>
      </c>
      <c r="F33" s="237">
        <f t="shared" si="0"/>
        <v>0.14481777033987786</v>
      </c>
      <c r="G33" s="237">
        <f t="shared" si="0"/>
        <v>-2.4398292861460558E-2</v>
      </c>
      <c r="H33" s="237">
        <f t="shared" si="0"/>
        <v>2.6952815668224162E-2</v>
      </c>
      <c r="I33" s="237">
        <f t="shared" si="0"/>
        <v>0.19680142765579056</v>
      </c>
      <c r="J33" s="237">
        <f t="shared" si="0"/>
        <v>0.13114583741991037</v>
      </c>
      <c r="K33" s="429">
        <f t="shared" si="0"/>
        <v>9.5220009489116464E-2</v>
      </c>
      <c r="L33" s="237">
        <f t="shared" ref="L33:N33" si="1">(POWER(L13/L4,1/($A13-$A4))-1)*100</f>
        <v>0.15293543084307082</v>
      </c>
      <c r="M33" s="237">
        <f t="shared" si="1"/>
        <v>-4.1448299726398741E-2</v>
      </c>
      <c r="N33" s="210">
        <f t="shared" si="1"/>
        <v>9.5232466553807349E-2</v>
      </c>
    </row>
    <row r="34" spans="1:14">
      <c r="A34" s="161" t="s">
        <v>120</v>
      </c>
      <c r="B34" s="238">
        <f>(POWER(B23/B4,1/($A23-$A4))-1)*100</f>
        <v>0.63366933214692445</v>
      </c>
      <c r="C34" s="238">
        <f t="shared" ref="C34:K34" si="2">(POWER(C23/C4,1/($A23-$A4))-1)*100</f>
        <v>0.3644378761074929</v>
      </c>
      <c r="D34" s="238">
        <f t="shared" si="2"/>
        <v>0.33592379342464174</v>
      </c>
      <c r="E34" s="238">
        <f t="shared" si="2"/>
        <v>0.39432446161440371</v>
      </c>
      <c r="F34" s="238">
        <f t="shared" si="2"/>
        <v>0.23947491079794325</v>
      </c>
      <c r="G34" s="238">
        <f t="shared" si="2"/>
        <v>0.15300933198916233</v>
      </c>
      <c r="H34" s="238">
        <f t="shared" si="2"/>
        <v>0.17334787667946383</v>
      </c>
      <c r="I34" s="238">
        <f t="shared" si="2"/>
        <v>0.33473574732594269</v>
      </c>
      <c r="J34" s="238">
        <f t="shared" si="2"/>
        <v>0.3049353040646352</v>
      </c>
      <c r="K34" s="340">
        <f t="shared" si="2"/>
        <v>0.24754469406662594</v>
      </c>
      <c r="L34" s="238">
        <f t="shared" ref="L34:N34" si="3">(POWER(L23/L4,1/($A23-$A4))-1)*100</f>
        <v>0.44265477545064602</v>
      </c>
      <c r="M34" s="238">
        <f t="shared" si="3"/>
        <v>0.32644457597319487</v>
      </c>
      <c r="N34" s="211">
        <f t="shared" si="3"/>
        <v>0.22988925482994027</v>
      </c>
    </row>
    <row r="35" spans="1:14">
      <c r="A35" s="239" t="s">
        <v>322</v>
      </c>
      <c r="B35" s="238">
        <f>(POWER(B23/B14,1/($A23-$A14))-1)*100</f>
        <v>0.511645174331532</v>
      </c>
      <c r="C35" s="238">
        <f t="shared" ref="C35:K35" si="4">(POWER(C23/C14,1/($A23-$A14))-1)*100</f>
        <v>0.53735516761053148</v>
      </c>
      <c r="D35" s="238">
        <f t="shared" si="4"/>
        <v>0.46874224679471777</v>
      </c>
      <c r="E35" s="238">
        <f t="shared" si="4"/>
        <v>0.40967026301546028</v>
      </c>
      <c r="F35" s="238">
        <f t="shared" si="4"/>
        <v>0.32197689982558231</v>
      </c>
      <c r="G35" s="238">
        <f t="shared" si="4"/>
        <v>0.32871678855304065</v>
      </c>
      <c r="H35" s="238">
        <f t="shared" si="4"/>
        <v>0.31475380009422516</v>
      </c>
      <c r="I35" s="238">
        <f t="shared" si="4"/>
        <v>0.47105101230233704</v>
      </c>
      <c r="J35" s="238">
        <f t="shared" si="4"/>
        <v>0.46189849036684105</v>
      </c>
      <c r="K35" s="340">
        <f t="shared" si="4"/>
        <v>0.39766201196327344</v>
      </c>
      <c r="L35" s="238">
        <f t="shared" ref="L35:N35" si="5">(POWER(L23/L14,1/($A23-$A14))-1)*100</f>
        <v>0.73613214499435031</v>
      </c>
      <c r="M35" s="238">
        <f t="shared" si="5"/>
        <v>0.70407355883050915</v>
      </c>
      <c r="N35" s="211">
        <f t="shared" si="5"/>
        <v>0.35891003734129789</v>
      </c>
    </row>
    <row r="36" spans="1:14">
      <c r="A36" s="239" t="s">
        <v>371</v>
      </c>
      <c r="B36" s="238">
        <f>(POWER(B31/B24,1/($A31-$A24))-1)*100</f>
        <v>0.11883327015522749</v>
      </c>
      <c r="C36" s="238">
        <f t="shared" ref="C36:K36" si="6">(POWER(C31/C24,1/($A31-$A24))-1)*100</f>
        <v>0.18103275353933412</v>
      </c>
      <c r="D36" s="238">
        <f t="shared" si="6"/>
        <v>0.24381581519046236</v>
      </c>
      <c r="E36" s="238">
        <f t="shared" si="6"/>
        <v>0.19186652884097821</v>
      </c>
      <c r="F36" s="238">
        <f t="shared" si="6"/>
        <v>0.1116593415147582</v>
      </c>
      <c r="G36" s="238">
        <f t="shared" si="6"/>
        <v>0.26375008001744416</v>
      </c>
      <c r="H36" s="238">
        <f t="shared" si="6"/>
        <v>9.3790384573066987E-2</v>
      </c>
      <c r="I36" s="238">
        <f t="shared" si="6"/>
        <v>2.1178742420091545E-2</v>
      </c>
      <c r="J36" s="238">
        <f t="shared" si="6"/>
        <v>6.5725346572298449E-2</v>
      </c>
      <c r="K36" s="238">
        <f t="shared" si="6"/>
        <v>0.23279764174768403</v>
      </c>
      <c r="L36" s="641">
        <f>(POWER(L31/L24,1/($A31-$A24))-1)*100</f>
        <v>0.1966866159510916</v>
      </c>
      <c r="M36" s="238">
        <f>(POWER(M31/M24,1/($A31-$A24))-1)*100</f>
        <v>0.18922625886919064</v>
      </c>
      <c r="N36" s="211">
        <f>(POWER(N31/N24,1/($A31-$A24))-1)*100</f>
        <v>0.17921773358806625</v>
      </c>
    </row>
    <row r="37" spans="1:14" s="364" customFormat="1">
      <c r="A37" s="240" t="s">
        <v>372</v>
      </c>
      <c r="B37" s="212">
        <f>(POWER(B31/B4,1/($A31-$A4))-1)*100</f>
        <v>0.48336988808668213</v>
      </c>
      <c r="C37" s="212">
        <f t="shared" ref="C37:K37" si="7">(POWER(C31/C4,1/($A31-$A4))-1)*100</f>
        <v>0.31935763903221392</v>
      </c>
      <c r="D37" s="212">
        <f t="shared" si="7"/>
        <v>0.31121784468866043</v>
      </c>
      <c r="E37" s="212">
        <f t="shared" si="7"/>
        <v>0.337423127948</v>
      </c>
      <c r="F37" s="212">
        <f t="shared" si="7"/>
        <v>0.21070436727110842</v>
      </c>
      <c r="G37" s="212">
        <f t="shared" si="7"/>
        <v>0.18806080535977987</v>
      </c>
      <c r="H37" s="212">
        <f t="shared" si="7"/>
        <v>0.15264008890736314</v>
      </c>
      <c r="I37" s="212">
        <f t="shared" si="7"/>
        <v>0.24725575475477157</v>
      </c>
      <c r="J37" s="212">
        <f t="shared" si="7"/>
        <v>0.24316314670729255</v>
      </c>
      <c r="K37" s="212">
        <f t="shared" si="7"/>
        <v>0.24390574903758733</v>
      </c>
      <c r="L37" s="437">
        <f>(POWER(L31/L4,1/($A31-$A4))-1)*100</f>
        <v>0.38130589182432395</v>
      </c>
      <c r="M37" s="212">
        <f>(POWER(M31/M4,1/($A31-$A4))-1)*100</f>
        <v>0.30266709375579293</v>
      </c>
      <c r="N37" s="213">
        <f>(POWER(N31/N4,1/($A31-$A4))-1)*100</f>
        <v>0.21950036967108844</v>
      </c>
    </row>
    <row r="39" spans="1:14">
      <c r="A39" s="121" t="s">
        <v>28</v>
      </c>
    </row>
    <row r="40" spans="1:14">
      <c r="A40" s="287" t="s">
        <v>344</v>
      </c>
      <c r="B40" s="201"/>
      <c r="C40" s="201"/>
      <c r="D40" s="201"/>
      <c r="E40" s="201"/>
      <c r="F40" s="201"/>
      <c r="G40" s="201"/>
      <c r="H40" s="201"/>
      <c r="I40" s="201"/>
      <c r="J40" s="201"/>
      <c r="K40" s="201"/>
      <c r="L40" s="201"/>
      <c r="M40" s="201"/>
      <c r="N40" s="201"/>
    </row>
    <row r="41" spans="1:14">
      <c r="A41" s="438"/>
    </row>
    <row r="42" spans="1:14">
      <c r="A42" s="438"/>
    </row>
  </sheetData>
  <mergeCells count="1">
    <mergeCell ref="A32:N32"/>
  </mergeCells>
  <phoneticPr fontId="4" type="noConversion"/>
  <pageMargins left="0.75" right="0.75" top="1" bottom="1" header="0.5" footer="0.5"/>
  <pageSetup scale="91" orientation="landscape" r:id="rId1"/>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sheetPr codeName="Sheet16" enableFormatConditionsCalculation="0">
    <pageSetUpPr fitToPage="1"/>
  </sheetPr>
  <dimension ref="A1:Y45"/>
  <sheetViews>
    <sheetView zoomScale="90" zoomScaleNormal="90" zoomScaleSheetLayoutView="100" zoomScalePageLayoutView="125" workbookViewId="0">
      <pane xSplit="1" ySplit="3" topLeftCell="B4" activePane="bottomRight" state="frozen"/>
      <selection pane="topRight" activeCell="B1" sqref="B1"/>
      <selection pane="bottomLeft" activeCell="A4" sqref="A4"/>
      <selection pane="bottomRight" activeCell="N29" sqref="N29"/>
    </sheetView>
  </sheetViews>
  <sheetFormatPr defaultColWidth="8.83203125" defaultRowHeight="12.75"/>
  <cols>
    <col min="1" max="1" width="11.1640625" style="106" customWidth="1"/>
    <col min="2" max="13" width="8.83203125" style="106"/>
    <col min="14" max="14" width="10.1640625" style="106" bestFit="1" customWidth="1"/>
    <col min="15" max="16384" width="8.83203125" style="106"/>
  </cols>
  <sheetData>
    <row r="1" spans="1:16">
      <c r="A1" s="95" t="s">
        <v>390</v>
      </c>
    </row>
    <row r="3" spans="1:16">
      <c r="A3" s="245"/>
      <c r="B3" s="353" t="s">
        <v>299</v>
      </c>
      <c r="C3" s="353" t="s">
        <v>298</v>
      </c>
      <c r="D3" s="353" t="s">
        <v>2</v>
      </c>
      <c r="E3" s="353" t="s">
        <v>3</v>
      </c>
      <c r="F3" s="353" t="s">
        <v>293</v>
      </c>
      <c r="G3" s="353" t="s">
        <v>294</v>
      </c>
      <c r="H3" s="353" t="s">
        <v>295</v>
      </c>
      <c r="I3" s="353" t="s">
        <v>296</v>
      </c>
      <c r="J3" s="353" t="s">
        <v>297</v>
      </c>
      <c r="K3" s="354" t="s">
        <v>9</v>
      </c>
      <c r="L3" s="354" t="s">
        <v>11</v>
      </c>
    </row>
    <row r="4" spans="1:16">
      <c r="A4" s="247">
        <v>1987</v>
      </c>
      <c r="B4" s="440">
        <f>'2'!B4/'1A'!B4*100*1000</f>
        <v>44.026263065597519</v>
      </c>
      <c r="C4" s="440">
        <f>'2'!C4/'1A'!C4*100*1000</f>
        <v>53.782934493594389</v>
      </c>
      <c r="D4" s="440">
        <f>'2'!D4/'1A'!D4*100*1000</f>
        <v>50.853820056803293</v>
      </c>
      <c r="E4" s="440">
        <f>'2'!E4/'1A'!E4*100*1000</f>
        <v>49.382411545935504</v>
      </c>
      <c r="F4" s="440">
        <f>'2'!F4/'1A'!F4*100*1000</f>
        <v>55.771494290715999</v>
      </c>
      <c r="G4" s="440">
        <f>'2'!G4/'1A'!G4*100*1000</f>
        <v>63.626692902691687</v>
      </c>
      <c r="H4" s="440">
        <f>'2'!H4/'1A'!H4*100*1000</f>
        <v>58.91792541727699</v>
      </c>
      <c r="I4" s="440">
        <f>'2'!I4/'1A'!I4*100*1000</f>
        <v>58.965606162346262</v>
      </c>
      <c r="J4" s="440">
        <f>'2'!J4/'1A'!J4*100*1000</f>
        <v>63.560138369195734</v>
      </c>
      <c r="K4" s="440">
        <f>'2'!K4/'1A'!K4*100*1000</f>
        <v>56.535313129389827</v>
      </c>
      <c r="L4" s="441">
        <f>'2'!L4/'1A'!O4*100*1000</f>
        <v>59.110342613284878</v>
      </c>
      <c r="N4" s="760"/>
      <c r="P4" s="760"/>
    </row>
    <row r="5" spans="1:16">
      <c r="A5" s="247">
        <v>1988</v>
      </c>
      <c r="B5" s="440">
        <f>'2'!B5/'1A'!B5*100*1000</f>
        <v>45.80212198914694</v>
      </c>
      <c r="C5" s="440">
        <f>'2'!C5/'1A'!C5*100*1000</f>
        <v>54.674357125690946</v>
      </c>
      <c r="D5" s="440">
        <f>'2'!D5/'1A'!D5*100*1000</f>
        <v>52.566355000836957</v>
      </c>
      <c r="E5" s="440">
        <f>'2'!E5/'1A'!E5*100*1000</f>
        <v>50.819397292426338</v>
      </c>
      <c r="F5" s="440">
        <f>'2'!F5/'1A'!F5*100*1000</f>
        <v>56.339171539558272</v>
      </c>
      <c r="G5" s="440">
        <f>'2'!G5/'1A'!G5*100*1000</f>
        <v>64.695859711894641</v>
      </c>
      <c r="H5" s="440">
        <f>'2'!H5/'1A'!H5*100*1000</f>
        <v>58.815397715458012</v>
      </c>
      <c r="I5" s="440">
        <f>'2'!I5/'1A'!I5*100*1000</f>
        <v>59.268517890051015</v>
      </c>
      <c r="J5" s="440">
        <f>'2'!J5/'1A'!J5*100*1000</f>
        <v>64.989201254377178</v>
      </c>
      <c r="K5" s="440">
        <f>'2'!K5/'1A'!K5*100*1000</f>
        <v>57.604325022345463</v>
      </c>
      <c r="L5" s="442">
        <f>'2'!L5/'1A'!O5*100*1000</f>
        <v>60.068297582512855</v>
      </c>
      <c r="N5" s="760"/>
      <c r="P5" s="760"/>
    </row>
    <row r="6" spans="1:16">
      <c r="A6" s="247">
        <v>1989</v>
      </c>
      <c r="B6" s="440">
        <f>'2'!B6/'1A'!B6*100*1000</f>
        <v>46.761595198266448</v>
      </c>
      <c r="C6" s="440">
        <f>'2'!C6/'1A'!C6*100*1000</f>
        <v>54.722556637846125</v>
      </c>
      <c r="D6" s="440">
        <f>'2'!D6/'1A'!D6*100*1000</f>
        <v>53.155035520267447</v>
      </c>
      <c r="E6" s="440">
        <f>'2'!E6/'1A'!E6*100*1000</f>
        <v>51.282494319703503</v>
      </c>
      <c r="F6" s="440">
        <f>'2'!F6/'1A'!F6*100*1000</f>
        <v>56.406077607032366</v>
      </c>
      <c r="G6" s="440">
        <f>'2'!G6/'1A'!G6*100*1000</f>
        <v>64.394140195171587</v>
      </c>
      <c r="H6" s="440">
        <f>'2'!H6/'1A'!H6*100*1000</f>
        <v>59.455334860980983</v>
      </c>
      <c r="I6" s="440">
        <f>'2'!I6/'1A'!I6*100*1000</f>
        <v>58.928416950828847</v>
      </c>
      <c r="J6" s="440">
        <f>'2'!J6/'1A'!J6*100*1000</f>
        <v>65.487956716087496</v>
      </c>
      <c r="K6" s="440">
        <f>'2'!K6/'1A'!K6*100*1000</f>
        <v>59.010749322665511</v>
      </c>
      <c r="L6" s="442">
        <f>'2'!L6/'1A'!O6*100*1000</f>
        <v>60.272212317426728</v>
      </c>
      <c r="N6" s="760"/>
      <c r="P6" s="760"/>
    </row>
    <row r="7" spans="1:16">
      <c r="A7" s="247">
        <v>1990</v>
      </c>
      <c r="B7" s="440">
        <f>'2'!B7/'1A'!B7*100*1000</f>
        <v>46.464623780275559</v>
      </c>
      <c r="C7" s="440">
        <f>'2'!C7/'1A'!C7*100*1000</f>
        <v>54.647518546435521</v>
      </c>
      <c r="D7" s="440">
        <f>'2'!D7/'1A'!D7*100*1000</f>
        <v>53.197364569699182</v>
      </c>
      <c r="E7" s="440">
        <f>'2'!E7/'1A'!E7*100*1000</f>
        <v>51.3459723419098</v>
      </c>
      <c r="F7" s="440">
        <f>'2'!F7/'1A'!F7*100*1000</f>
        <v>55.978034463844942</v>
      </c>
      <c r="G7" s="440">
        <f>'2'!G7/'1A'!G7*100*1000</f>
        <v>63.151741326499049</v>
      </c>
      <c r="H7" s="440">
        <f>'2'!H7/'1A'!H7*100*1000</f>
        <v>59.492656628486998</v>
      </c>
      <c r="I7" s="440">
        <f>'2'!I7/'1A'!I7*100*1000</f>
        <v>59.274146188680234</v>
      </c>
      <c r="J7" s="440">
        <f>'2'!J7/'1A'!J7*100*1000</f>
        <v>65.549666399019216</v>
      </c>
      <c r="K7" s="440">
        <f>'2'!K7/'1A'!K7*100*1000</f>
        <v>59.242151725395374</v>
      </c>
      <c r="L7" s="442">
        <f>'2'!L7/'1A'!O7*100*1000</f>
        <v>59.754563554793798</v>
      </c>
      <c r="N7" s="760"/>
      <c r="P7" s="760"/>
    </row>
    <row r="8" spans="1:16">
      <c r="A8" s="247">
        <v>1991</v>
      </c>
      <c r="B8" s="440">
        <f>'2'!B8/'1A'!B8*100*1000</f>
        <v>45.379675137391565</v>
      </c>
      <c r="C8" s="440">
        <f>'2'!C8/'1A'!C8*100*1000</f>
        <v>52.877046014912516</v>
      </c>
      <c r="D8" s="440">
        <f>'2'!D8/'1A'!D8*100*1000</f>
        <v>52.190893059406562</v>
      </c>
      <c r="E8" s="440">
        <f>'2'!E8/'1A'!E8*100*1000</f>
        <v>49.90971616384995</v>
      </c>
      <c r="F8" s="440">
        <f>'2'!F8/'1A'!F8*100*1000</f>
        <v>54.425148921881274</v>
      </c>
      <c r="G8" s="440">
        <f>'2'!G8/'1A'!G8*100*1000</f>
        <v>60.256483087626215</v>
      </c>
      <c r="H8" s="440">
        <f>'2'!H8/'1A'!H8*100*1000</f>
        <v>58.435097032470217</v>
      </c>
      <c r="I8" s="440">
        <f>'2'!I8/'1A'!I8*100*1000</f>
        <v>59.357788794695118</v>
      </c>
      <c r="J8" s="440">
        <f>'2'!J8/'1A'!J8*100*1000</f>
        <v>64.786166307360034</v>
      </c>
      <c r="K8" s="440">
        <f>'2'!K8/'1A'!K8*100*1000</f>
        <v>58.447638141131691</v>
      </c>
      <c r="L8" s="442">
        <f>'2'!L8/'1A'!O8*100*1000</f>
        <v>57.971733290529578</v>
      </c>
      <c r="N8" s="760"/>
      <c r="P8" s="760"/>
    </row>
    <row r="9" spans="1:16">
      <c r="A9" s="247">
        <v>1992</v>
      </c>
      <c r="B9" s="440">
        <f>'2'!B9/'1A'!B9*100*1000</f>
        <v>42.903716487662706</v>
      </c>
      <c r="C9" s="440">
        <f>'2'!C9/'1A'!C9*100*1000</f>
        <v>52.859013101554268</v>
      </c>
      <c r="D9" s="440">
        <f>'2'!D9/'1A'!D9*100*1000</f>
        <v>50.274403664348512</v>
      </c>
      <c r="E9" s="440">
        <f>'2'!E9/'1A'!E9*100*1000</f>
        <v>49.83742826112865</v>
      </c>
      <c r="F9" s="440">
        <f>'2'!F9/'1A'!F9*100*1000</f>
        <v>53.280206261344787</v>
      </c>
      <c r="G9" s="440">
        <f>'2'!G9/'1A'!G9*100*1000</f>
        <v>58.562836716425707</v>
      </c>
      <c r="H9" s="440">
        <f>'2'!H9/'1A'!H9*100*1000</f>
        <v>57.517949189985259</v>
      </c>
      <c r="I9" s="440">
        <f>'2'!I9/'1A'!I9*100*1000</f>
        <v>58.490144802275893</v>
      </c>
      <c r="J9" s="440">
        <f>'2'!J9/'1A'!J9*100*1000</f>
        <v>63.561015844072905</v>
      </c>
      <c r="K9" s="440">
        <f>'2'!K9/'1A'!K9*100*1000</f>
        <v>58.309584520773967</v>
      </c>
      <c r="L9" s="442">
        <f>'2'!L9/'1A'!O9*100*1000</f>
        <v>56.74814821550612</v>
      </c>
      <c r="N9" s="760"/>
      <c r="P9" s="760"/>
    </row>
    <row r="10" spans="1:16">
      <c r="A10" s="247">
        <v>1993</v>
      </c>
      <c r="B10" s="440">
        <f>'2'!B10/'1A'!B10*100*1000</f>
        <v>42.402548528819736</v>
      </c>
      <c r="C10" s="440">
        <f>'2'!C10/'1A'!C10*100*1000</f>
        <v>53.108707493580262</v>
      </c>
      <c r="D10" s="440">
        <f>'2'!D10/'1A'!D10*100*1000</f>
        <v>49.630244522053303</v>
      </c>
      <c r="E10" s="440">
        <f>'2'!E10/'1A'!E10*100*1000</f>
        <v>50.155534000066886</v>
      </c>
      <c r="F10" s="440">
        <f>'2'!F10/'1A'!F10*100*1000</f>
        <v>52.742390254012321</v>
      </c>
      <c r="G10" s="440">
        <f>'2'!G10/'1A'!G10*100*1000</f>
        <v>58.028634040268912</v>
      </c>
      <c r="H10" s="440">
        <f>'2'!H10/'1A'!H10*100*1000</f>
        <v>57.710173050334319</v>
      </c>
      <c r="I10" s="440">
        <f>'2'!I10/'1A'!I10*100*1000</f>
        <v>58.279071641026903</v>
      </c>
      <c r="J10" s="440">
        <f>'2'!J10/'1A'!J10*100*1000</f>
        <v>63.058742935434147</v>
      </c>
      <c r="K10" s="440">
        <f>'2'!K10/'1A'!K10*100*1000</f>
        <v>58.441319554542609</v>
      </c>
      <c r="L10" s="442">
        <f>'2'!L10/'1A'!O10*100*1000</f>
        <v>56.373359827480172</v>
      </c>
      <c r="N10" s="760"/>
      <c r="P10" s="760"/>
    </row>
    <row r="11" spans="1:16">
      <c r="A11" s="247">
        <v>1994</v>
      </c>
      <c r="B11" s="440">
        <f>'2'!B11/'1A'!B11*100*1000</f>
        <v>42.479484713971473</v>
      </c>
      <c r="C11" s="440">
        <f>'2'!C11/'1A'!C11*100*1000</f>
        <v>53.499562974844643</v>
      </c>
      <c r="D11" s="440">
        <f>'2'!D11/'1A'!D11*100*1000</f>
        <v>50.19560929871642</v>
      </c>
      <c r="E11" s="440">
        <f>'2'!E11/'1A'!E11*100*1000</f>
        <v>49.706025315781417</v>
      </c>
      <c r="F11" s="440">
        <f>'2'!F11/'1A'!F11*100*1000</f>
        <v>53.477432792925804</v>
      </c>
      <c r="G11" s="440">
        <f>'2'!G11/'1A'!G11*100*1000</f>
        <v>58.221296201889565</v>
      </c>
      <c r="H11" s="440">
        <f>'2'!H11/'1A'!H11*100*1000</f>
        <v>57.871663288824848</v>
      </c>
      <c r="I11" s="440">
        <f>'2'!I11/'1A'!I11*100*1000</f>
        <v>58.742332477724439</v>
      </c>
      <c r="J11" s="440">
        <f>'2'!J11/'1A'!J11*100*1000</f>
        <v>63.826342232558233</v>
      </c>
      <c r="K11" s="440">
        <f>'2'!K11/'1A'!K11*100*1000</f>
        <v>59.173385283166304</v>
      </c>
      <c r="L11" s="442">
        <f>'2'!L11/'1A'!O11*100*1000</f>
        <v>56.843349554018225</v>
      </c>
      <c r="N11" s="760"/>
      <c r="P11" s="760"/>
    </row>
    <row r="12" spans="1:16">
      <c r="A12" s="247">
        <v>1995</v>
      </c>
      <c r="B12" s="440">
        <f>'2'!B12/'1A'!B12*100*1000</f>
        <v>42.926700009936738</v>
      </c>
      <c r="C12" s="440">
        <f>'2'!C12/'1A'!C12*100*1000</f>
        <v>54.403652273159594</v>
      </c>
      <c r="D12" s="440">
        <f>'2'!D12/'1A'!D12*100*1000</f>
        <v>50.452177134251912</v>
      </c>
      <c r="E12" s="440">
        <f>'2'!E12/'1A'!E12*100*1000</f>
        <v>50.957757262101836</v>
      </c>
      <c r="F12" s="440">
        <f>'2'!F12/'1A'!F12*100*1000</f>
        <v>53.804396230860725</v>
      </c>
      <c r="G12" s="440">
        <f>'2'!G12/'1A'!G12*100*1000</f>
        <v>58.486654377588465</v>
      </c>
      <c r="H12" s="440">
        <f>'2'!H12/'1A'!H12*100*1000</f>
        <v>58.541572450438011</v>
      </c>
      <c r="I12" s="440">
        <f>'2'!I12/'1A'!I12*100*1000</f>
        <v>58.709894924670586</v>
      </c>
      <c r="J12" s="440">
        <f>'2'!J12/'1A'!J12*100*1000</f>
        <v>64.727512773357432</v>
      </c>
      <c r="K12" s="440">
        <f>'2'!K12/'1A'!K12*100*1000</f>
        <v>58.836942324243743</v>
      </c>
      <c r="L12" s="442">
        <f>'2'!L12/'1A'!O12*100*1000</f>
        <v>57.161000216470072</v>
      </c>
      <c r="N12" s="760"/>
      <c r="P12" s="760"/>
    </row>
    <row r="13" spans="1:16">
      <c r="A13" s="247">
        <v>1996</v>
      </c>
      <c r="B13" s="440">
        <f>'2'!B13/'1A'!B13*100*1000</f>
        <v>41.974677353016375</v>
      </c>
      <c r="C13" s="440">
        <f>'2'!C13/'1A'!C13*100*1000</f>
        <v>55.209712402467538</v>
      </c>
      <c r="D13" s="440">
        <f>'2'!D13/'1A'!D13*100*1000</f>
        <v>50.285592270325097</v>
      </c>
      <c r="E13" s="440">
        <f>'2'!E13/'1A'!E13*100*1000</f>
        <v>50.383394898392943</v>
      </c>
      <c r="F13" s="440">
        <f>'2'!F13/'1A'!F13*100*1000</f>
        <v>53.403608506732688</v>
      </c>
      <c r="G13" s="440">
        <f>'2'!G13/'1A'!G13*100*1000</f>
        <v>58.514579881876635</v>
      </c>
      <c r="H13" s="440">
        <f>'2'!H13/'1A'!H13*100*1000</f>
        <v>58.327136708803721</v>
      </c>
      <c r="I13" s="440">
        <f>'2'!I13/'1A'!I13*100*1000</f>
        <v>57.791049633434916</v>
      </c>
      <c r="J13" s="440">
        <f>'2'!J13/'1A'!J13*100*1000</f>
        <v>65.385168228650855</v>
      </c>
      <c r="K13" s="440">
        <f>'2'!K13/'1A'!K13*100*1000</f>
        <v>58.056555678138608</v>
      </c>
      <c r="L13" s="442">
        <f>'2'!L13/'1A'!O13*100*1000</f>
        <v>56.974721710064422</v>
      </c>
      <c r="N13" s="760"/>
      <c r="P13" s="760"/>
    </row>
    <row r="14" spans="1:16">
      <c r="A14" s="247">
        <v>1997</v>
      </c>
      <c r="B14" s="440">
        <f>'2'!B14/'1A'!B14*100*1000</f>
        <v>42.530950463555953</v>
      </c>
      <c r="C14" s="440">
        <f>'2'!C14/'1A'!C14*100*1000</f>
        <v>54.634619329094328</v>
      </c>
      <c r="D14" s="440">
        <f>'2'!D14/'1A'!D14*100*1000</f>
        <v>50.79048757805235</v>
      </c>
      <c r="E14" s="440">
        <f>'2'!E14/'1A'!E14*100*1000</f>
        <v>50.867086157459966</v>
      </c>
      <c r="F14" s="440">
        <f>'2'!F14/'1A'!F14*100*1000</f>
        <v>53.722179585571752</v>
      </c>
      <c r="G14" s="440">
        <f>'2'!G14/'1A'!G14*100*1000</f>
        <v>59.054549026370672</v>
      </c>
      <c r="H14" s="440">
        <f>'2'!H14/'1A'!H14*100*1000</f>
        <v>58.908095963297193</v>
      </c>
      <c r="I14" s="440">
        <f>'2'!I14/'1A'!I14*100*1000</f>
        <v>58.890664231910513</v>
      </c>
      <c r="J14" s="440">
        <f>'2'!J14/'1A'!J14*100*1000</f>
        <v>65.989515786261535</v>
      </c>
      <c r="K14" s="440">
        <f>'2'!K14/'1A'!K14*100*1000</f>
        <v>58.268310547945816</v>
      </c>
      <c r="L14" s="442">
        <f>'2'!L14/'1A'!O14*100*1000</f>
        <v>57.459277358273233</v>
      </c>
      <c r="N14" s="760"/>
      <c r="P14" s="760"/>
    </row>
    <row r="15" spans="1:16">
      <c r="A15" s="247">
        <v>1998</v>
      </c>
      <c r="B15" s="440">
        <f>'2'!B15/'1A'!B15*100*1000</f>
        <v>44.064889360046763</v>
      </c>
      <c r="C15" s="440">
        <f>'2'!C15/'1A'!C15*100*1000</f>
        <v>55.397027521912499</v>
      </c>
      <c r="D15" s="440">
        <f>'2'!D15/'1A'!D15*100*1000</f>
        <v>52.428336463053853</v>
      </c>
      <c r="E15" s="440">
        <f>'2'!E15/'1A'!E15*100*1000</f>
        <v>51.76849769817705</v>
      </c>
      <c r="F15" s="440">
        <f>'2'!F15/'1A'!F15*100*1000</f>
        <v>54.807587966456282</v>
      </c>
      <c r="G15" s="440">
        <f>'2'!G15/'1A'!G15*100*1000</f>
        <v>60.032125591182528</v>
      </c>
      <c r="H15" s="440">
        <f>'2'!H15/'1A'!H15*100*1000</f>
        <v>59.799423698149326</v>
      </c>
      <c r="I15" s="440">
        <f>'2'!I15/'1A'!I15*100*1000</f>
        <v>59.233066382233361</v>
      </c>
      <c r="J15" s="440">
        <f>'2'!J15/'1A'!J15*100*1000</f>
        <v>66.546971206494078</v>
      </c>
      <c r="K15" s="440">
        <f>'2'!K15/'1A'!K15*100*1000</f>
        <v>57.496558315505901</v>
      </c>
      <c r="L15" s="442">
        <f>'2'!L15/'1A'!O15*100*1000</f>
        <v>58.224096660207451</v>
      </c>
      <c r="N15" s="760"/>
      <c r="P15" s="760"/>
    </row>
    <row r="16" spans="1:16">
      <c r="A16" s="247">
        <v>1999</v>
      </c>
      <c r="B16" s="440">
        <f>'2'!B16/'1A'!B16*100*1000</f>
        <v>46.193656437254191</v>
      </c>
      <c r="C16" s="440">
        <f>'2'!C16/'1A'!C16*100*1000</f>
        <v>55.618070800051647</v>
      </c>
      <c r="D16" s="440">
        <f>'2'!D16/'1A'!D16*100*1000</f>
        <v>53.112900106436292</v>
      </c>
      <c r="E16" s="440">
        <f>'2'!E16/'1A'!E16*100*1000</f>
        <v>53.105021416470869</v>
      </c>
      <c r="F16" s="440">
        <f>'2'!F16/'1A'!F16*100*1000</f>
        <v>55.554822603160765</v>
      </c>
      <c r="G16" s="440">
        <f>'2'!G16/'1A'!G16*100*1000</f>
        <v>61.119555199137189</v>
      </c>
      <c r="H16" s="440">
        <f>'2'!H16/'1A'!H16*100*1000</f>
        <v>60.155551731220818</v>
      </c>
      <c r="I16" s="440">
        <f>'2'!I16/'1A'!I16*100*1000</f>
        <v>59.208751194639945</v>
      </c>
      <c r="J16" s="440">
        <f>'2'!J16/'1A'!J16*100*1000</f>
        <v>66.464356378502288</v>
      </c>
      <c r="K16" s="440">
        <f>'2'!K16/'1A'!K16*100*1000</f>
        <v>57.945639358849569</v>
      </c>
      <c r="L16" s="442">
        <f>'2'!L16/'1A'!O16*100*1000</f>
        <v>58.998795116954604</v>
      </c>
      <c r="N16" s="760"/>
      <c r="P16" s="760"/>
    </row>
    <row r="17" spans="1:25">
      <c r="A17" s="247">
        <v>2000</v>
      </c>
      <c r="B17" s="440">
        <f>'2'!B17/'1A'!B17*100*1000</f>
        <v>45.682666323510489</v>
      </c>
      <c r="C17" s="440">
        <f>'2'!C17/'1A'!C17*100*1000</f>
        <v>57.540246103664067</v>
      </c>
      <c r="D17" s="440">
        <f>'2'!D17/'1A'!D17*100*1000</f>
        <v>53.943637611962195</v>
      </c>
      <c r="E17" s="440">
        <f>'2'!E17/'1A'!E17*100*1000</f>
        <v>53.828372552075216</v>
      </c>
      <c r="F17" s="440">
        <f>'2'!F17/'1A'!F17*100*1000</f>
        <v>56.347533497088776</v>
      </c>
      <c r="G17" s="440">
        <f>'2'!G17/'1A'!G17*100*1000</f>
        <v>61.926702230847965</v>
      </c>
      <c r="H17" s="440">
        <f>'2'!H17/'1A'!H17*100*1000</f>
        <v>60.87941091838389</v>
      </c>
      <c r="I17" s="440">
        <f>'2'!I17/'1A'!I17*100*1000</f>
        <v>59.733278092577102</v>
      </c>
      <c r="J17" s="440">
        <f>'2'!J17/'1A'!J17*100*1000</f>
        <v>66.658778718202754</v>
      </c>
      <c r="K17" s="440">
        <f>'2'!K17/'1A'!K17*100*1000</f>
        <v>58.401631906383159</v>
      </c>
      <c r="L17" s="442">
        <f>'2'!L17/'1A'!O17*100*1000</f>
        <v>59.685246566130054</v>
      </c>
      <c r="N17" s="760"/>
      <c r="P17" s="760"/>
    </row>
    <row r="18" spans="1:25">
      <c r="A18" s="247">
        <v>2001</v>
      </c>
      <c r="B18" s="440">
        <f>'2'!B18/'1A'!B18*100*1000</f>
        <v>47.065727970720815</v>
      </c>
      <c r="C18" s="440">
        <f>'2'!C18/'1A'!C18*100*1000</f>
        <v>58.001054564628454</v>
      </c>
      <c r="D18" s="440">
        <f>'2'!D18/'1A'!D18*100*1000</f>
        <v>54.249736848291413</v>
      </c>
      <c r="E18" s="440">
        <f>'2'!E18/'1A'!E18*100*1000</f>
        <v>53.367315915103916</v>
      </c>
      <c r="F18" s="440">
        <f>'2'!F18/'1A'!F18*100*1000</f>
        <v>56.501210212479222</v>
      </c>
      <c r="G18" s="440">
        <f>'2'!G18/'1A'!G18*100*1000</f>
        <v>61.751872668061971</v>
      </c>
      <c r="H18" s="440">
        <f>'2'!H18/'1A'!H18*100*1000</f>
        <v>60.216490273268313</v>
      </c>
      <c r="I18" s="440">
        <f>'2'!I18/'1A'!I18*100*1000</f>
        <v>58.02646745848881</v>
      </c>
      <c r="J18" s="440">
        <f>'2'!J18/'1A'!J18*100*1000</f>
        <v>66.937559358034505</v>
      </c>
      <c r="K18" s="440">
        <f>'2'!K18/'1A'!K18*100*1000</f>
        <v>57.302495965348236</v>
      </c>
      <c r="L18" s="442">
        <f>'2'!L18/'1A'!O18*100*1000</f>
        <v>59.541246786351174</v>
      </c>
      <c r="N18" s="760"/>
      <c r="P18" s="760"/>
    </row>
    <row r="19" spans="1:25">
      <c r="A19" s="247">
        <v>2002</v>
      </c>
      <c r="B19" s="440">
        <f>'2'!B19/'1A'!B19*100*1000</f>
        <v>47.742242752542595</v>
      </c>
      <c r="C19" s="440">
        <f>'2'!C19/'1A'!C19*100*1000</f>
        <v>58.380329348071285</v>
      </c>
      <c r="D19" s="440">
        <f>'2'!D19/'1A'!D19*100*1000</f>
        <v>54.737834921054443</v>
      </c>
      <c r="E19" s="440">
        <f>'2'!E19/'1A'!E19*100*1000</f>
        <v>55.119735089942374</v>
      </c>
      <c r="F19" s="440">
        <f>'2'!F19/'1A'!F19*100*1000</f>
        <v>58.030914979654256</v>
      </c>
      <c r="G19" s="440">
        <f>'2'!G19/'1A'!G19*100*1000</f>
        <v>61.68754098139437</v>
      </c>
      <c r="H19" s="440">
        <f>'2'!H19/'1A'!H19*100*1000</f>
        <v>61.217348211840495</v>
      </c>
      <c r="I19" s="440">
        <f>'2'!I19/'1A'!I19*100*1000</f>
        <v>59.137704743913631</v>
      </c>
      <c r="J19" s="440">
        <f>'2'!J19/'1A'!J19*100*1000</f>
        <v>66.98466172105519</v>
      </c>
      <c r="K19" s="440">
        <f>'2'!K19/'1A'!K19*100*1000</f>
        <v>57.675554622064716</v>
      </c>
      <c r="L19" s="442">
        <f>'2'!L19/'1A'!O19*100*1000</f>
        <v>60.099222115024013</v>
      </c>
      <c r="N19" s="760"/>
      <c r="P19" s="760"/>
    </row>
    <row r="20" spans="1:25">
      <c r="A20" s="247">
        <v>2003</v>
      </c>
      <c r="B20" s="440">
        <f>'2'!B20/'1A'!B20*100*1000</f>
        <v>48.603710213930135</v>
      </c>
      <c r="C20" s="440">
        <f>'2'!C20/'1A'!C20*100*1000</f>
        <v>59.207108435893296</v>
      </c>
      <c r="D20" s="440">
        <f>'2'!D20/'1A'!D20*100*1000</f>
        <v>55.47666455718997</v>
      </c>
      <c r="E20" s="440">
        <f>'2'!E20/'1A'!E20*100*1000</f>
        <v>54.892448071454965</v>
      </c>
      <c r="F20" s="440">
        <f>'2'!F20/'1A'!F20*100*1000</f>
        <v>58.60045865581646</v>
      </c>
      <c r="G20" s="440">
        <f>'2'!G20/'1A'!G20*100*1000</f>
        <v>62.492443553216795</v>
      </c>
      <c r="H20" s="440">
        <f>'2'!H20/'1A'!H20*100*1000</f>
        <v>61.024281523915803</v>
      </c>
      <c r="I20" s="440">
        <f>'2'!I20/'1A'!I20*100*1000</f>
        <v>59.931668578754291</v>
      </c>
      <c r="J20" s="440">
        <f>'2'!J20/'1A'!J20*100*1000</f>
        <v>67.744226949821069</v>
      </c>
      <c r="K20" s="440">
        <f>'2'!K20/'1A'!K20*100*1000</f>
        <v>58.477546828717642</v>
      </c>
      <c r="L20" s="442">
        <f>'2'!L20/'1A'!O20*100*1000</f>
        <v>60.777534449650538</v>
      </c>
      <c r="N20" s="760"/>
      <c r="P20" s="760"/>
    </row>
    <row r="21" spans="1:25">
      <c r="A21" s="247">
        <v>2004</v>
      </c>
      <c r="B21" s="440">
        <f>'2'!B21/'1A'!B21*100*1000</f>
        <v>49.077269075565646</v>
      </c>
      <c r="C21" s="440">
        <f>'2'!C21/'1A'!C21*100*1000</f>
        <v>59.147949804172328</v>
      </c>
      <c r="D21" s="440">
        <f>'2'!D21/'1A'!D21*100*1000</f>
        <v>56.428607016974581</v>
      </c>
      <c r="E21" s="440">
        <f>'2'!E21/'1A'!E21*100*1000</f>
        <v>55.735237607275529</v>
      </c>
      <c r="F21" s="440">
        <f>'2'!F21/'1A'!F21*100*1000</f>
        <v>58.805997322229771</v>
      </c>
      <c r="G21" s="440">
        <f>'2'!G21/'1A'!G21*100*1000</f>
        <v>62.51427518022988</v>
      </c>
      <c r="H21" s="440">
        <f>'2'!H21/'1A'!H21*100*1000</f>
        <v>60.971649141488086</v>
      </c>
      <c r="I21" s="440">
        <f>'2'!I21/'1A'!I21*100*1000</f>
        <v>60.084052555388034</v>
      </c>
      <c r="J21" s="440">
        <f>'2'!J21/'1A'!J21*100*1000</f>
        <v>68.073159084763503</v>
      </c>
      <c r="K21" s="440">
        <f>'2'!K21/'1A'!K21*100*1000</f>
        <v>58.695672934039933</v>
      </c>
      <c r="L21" s="442">
        <f>'2'!L21/'1A'!O21*100*1000</f>
        <v>60.988764320396896</v>
      </c>
      <c r="N21" s="760"/>
      <c r="P21" s="760"/>
    </row>
    <row r="22" spans="1:25">
      <c r="A22" s="247">
        <v>2005</v>
      </c>
      <c r="B22" s="440">
        <f>'2'!B22/'1A'!B22*100*1000</f>
        <v>48.922686945500644</v>
      </c>
      <c r="C22" s="440">
        <f>'2'!C22/'1A'!C22*100*1000</f>
        <v>59.628664036076664</v>
      </c>
      <c r="D22" s="440">
        <f>'2'!D22/'1A'!D22*100*1000</f>
        <v>56.276389502372112</v>
      </c>
      <c r="E22" s="440">
        <f>'2'!E22/'1A'!E22*100*1000</f>
        <v>55.354355740797835</v>
      </c>
      <c r="F22" s="440">
        <f>'2'!F22/'1A'!F22*100*1000</f>
        <v>58.697707676703381</v>
      </c>
      <c r="G22" s="440">
        <f>'2'!G22/'1A'!G22*100*1000</f>
        <v>62.212549697648562</v>
      </c>
      <c r="H22" s="440">
        <f>'2'!H22/'1A'!H22*100*1000</f>
        <v>60.866553907812239</v>
      </c>
      <c r="I22" s="440">
        <f>'2'!I22/'1A'!I22*100*1000</f>
        <v>60.244880810667517</v>
      </c>
      <c r="J22" s="440">
        <f>'2'!J22/'1A'!J22*100*1000</f>
        <v>67.792292816229036</v>
      </c>
      <c r="K22" s="440">
        <f>'2'!K22/'1A'!K22*100*1000</f>
        <v>59.653628146395604</v>
      </c>
      <c r="L22" s="442">
        <f>'2'!L22/'1A'!O22*100*1000</f>
        <v>60.930990713264087</v>
      </c>
      <c r="N22" s="760"/>
      <c r="P22" s="760"/>
    </row>
    <row r="23" spans="1:25" s="317" customFormat="1">
      <c r="A23" s="247">
        <v>2006</v>
      </c>
      <c r="B23" s="440">
        <f>'2'!B23/'1A'!B23*100*1000</f>
        <v>49.563086596698881</v>
      </c>
      <c r="C23" s="440">
        <f>'2'!C23/'1A'!C23*100*1000</f>
        <v>59.637613793829267</v>
      </c>
      <c r="D23" s="440">
        <f>'2'!D23/'1A'!D23*100*1000</f>
        <v>55.859554567224592</v>
      </c>
      <c r="E23" s="440">
        <f>'2'!E23/'1A'!E23*100*1000</f>
        <v>55.914060854412803</v>
      </c>
      <c r="F23" s="440">
        <f>'2'!F23/'1A'!F23*100*1000</f>
        <v>58.657510718852642</v>
      </c>
      <c r="G23" s="440">
        <f>'2'!G23/'1A'!G23*100*1000</f>
        <v>62.005317487156262</v>
      </c>
      <c r="H23" s="440">
        <f>'2'!H23/'1A'!H23*100*1000</f>
        <v>61.077720142137657</v>
      </c>
      <c r="I23" s="440">
        <f>'2'!I23/'1A'!I23*100*1000</f>
        <v>61.225075097355351</v>
      </c>
      <c r="J23" s="440">
        <f>'2'!J23/'1A'!J23*100*1000</f>
        <v>68.880827088801354</v>
      </c>
      <c r="K23" s="440">
        <f>'2'!K23/'1A'!K23*100*1000</f>
        <v>60.243303251078494</v>
      </c>
      <c r="L23" s="442">
        <f>'2'!L23/'1A'!O23*100*1000</f>
        <v>61.15020759888457</v>
      </c>
      <c r="N23" s="760"/>
      <c r="O23" s="106"/>
      <c r="P23" s="760"/>
      <c r="Q23" s="106"/>
      <c r="R23" s="106"/>
      <c r="S23" s="106"/>
      <c r="T23" s="106"/>
      <c r="U23" s="106"/>
      <c r="V23" s="106"/>
      <c r="W23" s="106"/>
      <c r="X23" s="106"/>
      <c r="Y23" s="106"/>
    </row>
    <row r="24" spans="1:25">
      <c r="A24" s="247">
        <v>2007</v>
      </c>
      <c r="B24" s="440">
        <f>'2'!B24/'1A'!B24*100*1000</f>
        <v>50.222646015978675</v>
      </c>
      <c r="C24" s="440">
        <f>'2'!C24/'1A'!C24*100*1000</f>
        <v>59.792823112898297</v>
      </c>
      <c r="D24" s="440">
        <f>'2'!D24/'1A'!D24*100*1000</f>
        <v>56.636455492330711</v>
      </c>
      <c r="E24" s="440">
        <f>'2'!E24/'1A'!E24*100*1000</f>
        <v>56.921193753312835</v>
      </c>
      <c r="F24" s="440">
        <f>'2'!F24/'1A'!F24*100*1000</f>
        <v>59.474615081102939</v>
      </c>
      <c r="G24" s="440">
        <f>'2'!G24/'1A'!G24*100*1000</f>
        <v>62.193309214244479</v>
      </c>
      <c r="H24" s="440">
        <f>'2'!H24/'1A'!H24*100*1000</f>
        <v>61.641313100417605</v>
      </c>
      <c r="I24" s="440">
        <f>'2'!I24/'1A'!I24*100*1000</f>
        <v>62.240050097754711</v>
      </c>
      <c r="J24" s="440">
        <f>'2'!J24/'1A'!J24*100*1000</f>
        <v>69.63194046136843</v>
      </c>
      <c r="K24" s="440">
        <f>'2'!K24/'1A'!K24*100*1000</f>
        <v>61.210310413410994</v>
      </c>
      <c r="L24" s="442">
        <f>'2'!L24/'1A'!O24*100*1000</f>
        <v>61.831156013697658</v>
      </c>
      <c r="N24" s="760"/>
      <c r="P24" s="760"/>
    </row>
    <row r="25" spans="1:25">
      <c r="A25" s="247">
        <v>2008</v>
      </c>
      <c r="B25" s="440">
        <f>'2'!B25/'1A'!B25*100*1000</f>
        <v>50.865940295211097</v>
      </c>
      <c r="C25" s="440">
        <f>'2'!C25/'1A'!C25*100*1000</f>
        <v>59.719060766308061</v>
      </c>
      <c r="D25" s="440">
        <f>'2'!D25/'1A'!D25*100*1000</f>
        <v>56.988647689796039</v>
      </c>
      <c r="E25" s="440">
        <f>'2'!E25/'1A'!E25*100*1000</f>
        <v>57.151186833836924</v>
      </c>
      <c r="F25" s="440">
        <f>'2'!F25/'1A'!F25*100*1000</f>
        <v>59.451533686344199</v>
      </c>
      <c r="G25" s="440">
        <f>'2'!G25/'1A'!G25*100*1000</f>
        <v>62.061219628819401</v>
      </c>
      <c r="H25" s="440">
        <f>'2'!H25/'1A'!H25*100*1000</f>
        <v>62.089877574779287</v>
      </c>
      <c r="I25" s="440">
        <f>'2'!I25/'1A'!I25*100*1000</f>
        <v>62.775438609260185</v>
      </c>
      <c r="J25" s="440">
        <f>'2'!J25/'1A'!J25*100*1000</f>
        <v>70.070278384279476</v>
      </c>
      <c r="K25" s="440">
        <f>'2'!K25/'1A'!K25*100*1000</f>
        <v>61.221463640556635</v>
      </c>
      <c r="L25" s="442">
        <f>'2'!L25/'1A'!O25*100*1000</f>
        <v>62.040077016920641</v>
      </c>
      <c r="N25" s="760"/>
      <c r="P25" s="760"/>
    </row>
    <row r="26" spans="1:25">
      <c r="A26" s="247">
        <v>2009</v>
      </c>
      <c r="B26" s="440">
        <f>'2'!B26/'1A'!B26*100*1000</f>
        <v>48.948996101830296</v>
      </c>
      <c r="C26" s="440">
        <f>'2'!C26/'1A'!C26*100*1000</f>
        <v>58.375264660249094</v>
      </c>
      <c r="D26" s="440">
        <f>'2'!D26/'1A'!D26*100*1000</f>
        <v>56.422428888283598</v>
      </c>
      <c r="E26" s="440">
        <f>'2'!E26/'1A'!E26*100*1000</f>
        <v>56.670691335208716</v>
      </c>
      <c r="F26" s="440">
        <f>'2'!F26/'1A'!F26*100*1000</f>
        <v>58.278919564294689</v>
      </c>
      <c r="G26" s="440">
        <f>'2'!G26/'1A'!G26*100*1000</f>
        <v>59.700730678956937</v>
      </c>
      <c r="H26" s="440">
        <f>'2'!H26/'1A'!H26*100*1000</f>
        <v>61.362231316707792</v>
      </c>
      <c r="I26" s="440">
        <f>'2'!I26/'1A'!I26*100*1000</f>
        <v>62.636846857793621</v>
      </c>
      <c r="J26" s="440">
        <f>'2'!J26/'1A'!J26*100*1000</f>
        <v>67.571031645894109</v>
      </c>
      <c r="K26" s="440">
        <f>'2'!K26/'1A'!K26*100*1000</f>
        <v>58.874927242365452</v>
      </c>
      <c r="L26" s="442">
        <f>'2'!L26/'1A'!O26*100*1000</f>
        <v>60.216404573038567</v>
      </c>
      <c r="N26" s="760"/>
      <c r="P26" s="760"/>
    </row>
    <row r="27" spans="1:25">
      <c r="A27" s="247">
        <v>2010</v>
      </c>
      <c r="B27" s="440">
        <f>'2'!B27/'1A'!B27*100*1000</f>
        <v>50.108741366475272</v>
      </c>
      <c r="C27" s="440">
        <f>'2'!C27/'1A'!C27*100*1000</f>
        <v>58.808639892001352</v>
      </c>
      <c r="D27" s="440">
        <f>'2'!D27/'1A'!D27*100*1000</f>
        <v>56.272381769394201</v>
      </c>
      <c r="E27" s="440">
        <f>'2'!E27/'1A'!E27*100*1000</f>
        <v>56.008871329745389</v>
      </c>
      <c r="F27" s="440">
        <f>'2'!F27/'1A'!F27*100*1000</f>
        <v>58.783295208308331</v>
      </c>
      <c r="G27" s="440">
        <f>'2'!G27/'1A'!G27*100*1000</f>
        <v>59.862524409741397</v>
      </c>
      <c r="H27" s="440">
        <f>'2'!H27/'1A'!H27*100*1000</f>
        <v>61.543809794257726</v>
      </c>
      <c r="I27" s="440">
        <f>'2'!I27/'1A'!I27*100*1000</f>
        <v>62.21091256730729</v>
      </c>
      <c r="J27" s="440">
        <f>'2'!J27/'1A'!J27*100*1000</f>
        <v>66.393224262578201</v>
      </c>
      <c r="K27" s="440">
        <f>'2'!K27/'1A'!K27*100*1000</f>
        <v>58.821039039388666</v>
      </c>
      <c r="L27" s="442">
        <f>'2'!L27/'1A'!O27*100*1000</f>
        <v>60.225600909494574</v>
      </c>
      <c r="N27" s="760"/>
      <c r="P27" s="760"/>
    </row>
    <row r="28" spans="1:25">
      <c r="A28" s="247">
        <v>2011</v>
      </c>
      <c r="B28" s="440">
        <f>'2'!B28/'1A'!B28*100*1000</f>
        <v>51.769748518233264</v>
      </c>
      <c r="C28" s="440">
        <f>'2'!C28/'1A'!C28*100*1000</f>
        <v>59.488350542758809</v>
      </c>
      <c r="D28" s="440">
        <f>'2'!D28/'1A'!D28*100*1000</f>
        <v>56.174480665066177</v>
      </c>
      <c r="E28" s="440">
        <f>'2'!E28/'1A'!E28*100*1000</f>
        <v>55.296657624250273</v>
      </c>
      <c r="F28" s="440">
        <f>'2'!F28/'1A'!F28*100*1000</f>
        <v>58.687104115581526</v>
      </c>
      <c r="G28" s="440">
        <f>'2'!G28/'1A'!G28*100*1000</f>
        <v>60.216033975068548</v>
      </c>
      <c r="H28" s="440">
        <f>'2'!H28/'1A'!H28*100*1000</f>
        <v>61.124767671922783</v>
      </c>
      <c r="I28" s="440">
        <f>'2'!I28/'1A'!I28*100*1000</f>
        <v>61.870098197707172</v>
      </c>
      <c r="J28" s="440">
        <f>'2'!J28/'1A'!J28*100*1000</f>
        <v>67.825444217085348</v>
      </c>
      <c r="K28" s="440">
        <f>'2'!K28/'1A'!K28*100*1000</f>
        <v>58.382920466832758</v>
      </c>
      <c r="L28" s="442">
        <f>'2'!L28/'1A'!O28*100*1000</f>
        <v>60.452199301464852</v>
      </c>
      <c r="N28" s="760"/>
      <c r="P28" s="760"/>
    </row>
    <row r="29" spans="1:25">
      <c r="A29" s="247">
        <v>2012</v>
      </c>
      <c r="B29" s="440">
        <f>'2'!B29/'1A'!B29*100*1000</f>
        <v>53.500292163140344</v>
      </c>
      <c r="C29" s="440">
        <f>'2'!C29/'1A'!C29*100*1000</f>
        <v>59.734712414182489</v>
      </c>
      <c r="D29" s="440">
        <f>'2'!D29/'1A'!D29*100*1000</f>
        <v>56.580723976081785</v>
      </c>
      <c r="E29" s="440">
        <f>'2'!E29/'1A'!E29*100*1000</f>
        <v>54.754967257118842</v>
      </c>
      <c r="F29" s="440">
        <f>'2'!F29/'1A'!F29*100*1000</f>
        <v>58.539429613565829</v>
      </c>
      <c r="G29" s="440">
        <f>'2'!G29/'1A'!G29*100*1000</f>
        <v>59.775591374892123</v>
      </c>
      <c r="H29" s="440">
        <f>'2'!H29/'1A'!H29*100*1000</f>
        <v>61.206765828979471</v>
      </c>
      <c r="I29" s="440">
        <f>'2'!I29/'1A'!I29*100*1000</f>
        <v>62.107228968877308</v>
      </c>
      <c r="J29" s="440">
        <f>'2'!J29/'1A'!J29*100*1000</f>
        <v>68.373555972528465</v>
      </c>
      <c r="K29" s="440">
        <f>'2'!K29/'1A'!K29*100*1000</f>
        <v>58.572306185209648</v>
      </c>
      <c r="L29" s="442">
        <f>'2'!L29/'1A'!O29*100*1000</f>
        <v>60.328415077358869</v>
      </c>
      <c r="N29" s="760"/>
      <c r="P29" s="760"/>
    </row>
    <row r="30" spans="1:25">
      <c r="A30" s="247">
        <v>2013</v>
      </c>
      <c r="B30" s="440">
        <f>'2'!B30/'1A'!B30*100*1000</f>
        <v>53.720005223700547</v>
      </c>
      <c r="C30" s="440">
        <f>'2'!C30/'1A'!C30*100*1000</f>
        <v>60.5031313024095</v>
      </c>
      <c r="D30" s="440">
        <f>'2'!D30/'1A'!D30*100*1000</f>
        <v>55.961936980379932</v>
      </c>
      <c r="E30" s="440">
        <f>'2'!E30/'1A'!E30*100*1000</f>
        <v>54.972234757028929</v>
      </c>
      <c r="F30" s="440">
        <f>'2'!F30/'1A'!F30*100*1000</f>
        <v>58.855219030897686</v>
      </c>
      <c r="G30" s="440">
        <f>'2'!G30/'1A'!G30*100*1000</f>
        <v>60.073036007285104</v>
      </c>
      <c r="H30" s="440">
        <f>'2'!H30/'1A'!H30*100*1000</f>
        <v>60.817094870975048</v>
      </c>
      <c r="I30" s="440">
        <f>'2'!I30/'1A'!I30*100*1000</f>
        <v>62.948478680142003</v>
      </c>
      <c r="J30" s="440">
        <f>'2'!J30/'1A'!J30*100*1000</f>
        <v>67.956420221110193</v>
      </c>
      <c r="K30" s="440">
        <f>'2'!K30/'1A'!K30*100*1000</f>
        <v>58.022918233169356</v>
      </c>
      <c r="L30" s="442">
        <f>'2'!L30/'1A'!O30*100*1000</f>
        <v>60.323222817985716</v>
      </c>
      <c r="N30" s="760"/>
      <c r="P30" s="760"/>
    </row>
    <row r="31" spans="1:25">
      <c r="A31" s="311">
        <v>2014</v>
      </c>
      <c r="B31" s="440">
        <f>'2'!B31/'1A'!B31*100*1000</f>
        <v>52.90043366826594</v>
      </c>
      <c r="C31" s="440">
        <f>'2'!C31/'1A'!C31*100*1000</f>
        <v>60.135711673641865</v>
      </c>
      <c r="D31" s="440">
        <f>'2'!D31/'1A'!D31*100*1000</f>
        <v>55.26751527079972</v>
      </c>
      <c r="E31" s="440">
        <f>'2'!E31/'1A'!E31*100*1000</f>
        <v>54.954269476234096</v>
      </c>
      <c r="F31" s="440">
        <f>'2'!F31/'1A'!F31*100*1000</f>
        <v>58.436315758488171</v>
      </c>
      <c r="G31" s="440">
        <f>'2'!G31/'1A'!G31*100*1000</f>
        <v>59.868230528593323</v>
      </c>
      <c r="H31" s="440">
        <f>'2'!H31/'1A'!H31*100*1000</f>
        <v>60.071376109139095</v>
      </c>
      <c r="I31" s="440">
        <f>'2'!I31/'1A'!I31*100*1000</f>
        <v>62.568909093698835</v>
      </c>
      <c r="J31" s="440">
        <f>'2'!J31/'1A'!J31*100*1000</f>
        <v>67.511054467702664</v>
      </c>
      <c r="K31" s="440">
        <f>'2'!K31/'1A'!K31*100*1000</f>
        <v>57.628096934789248</v>
      </c>
      <c r="L31" s="442">
        <f>'2'!L31/'1A'!O31*100*1000</f>
        <v>59.855843920092106</v>
      </c>
      <c r="N31" s="760"/>
      <c r="P31" s="760"/>
    </row>
    <row r="32" spans="1:25">
      <c r="A32" s="787" t="s">
        <v>90</v>
      </c>
      <c r="B32" s="788"/>
      <c r="C32" s="788"/>
      <c r="D32" s="788"/>
      <c r="E32" s="788"/>
      <c r="F32" s="788"/>
      <c r="G32" s="788"/>
      <c r="H32" s="788"/>
      <c r="I32" s="788"/>
      <c r="J32" s="788"/>
      <c r="K32" s="788"/>
      <c r="L32" s="789"/>
    </row>
    <row r="33" spans="1:14">
      <c r="A33" s="418" t="s">
        <v>321</v>
      </c>
      <c r="B33" s="443">
        <f>AVERAGE(B4:B13)</f>
        <v>44.112140626408504</v>
      </c>
      <c r="C33" s="443">
        <f t="shared" ref="C33:K33" si="0">AVERAGE(C4:C13)</f>
        <v>53.978506106408574</v>
      </c>
      <c r="D33" s="443">
        <f t="shared" si="0"/>
        <v>51.280149509670863</v>
      </c>
      <c r="E33" s="443">
        <f t="shared" si="0"/>
        <v>50.378013140129681</v>
      </c>
      <c r="F33" s="443">
        <f t="shared" si="0"/>
        <v>54.56279608689092</v>
      </c>
      <c r="G33" s="443">
        <f t="shared" si="0"/>
        <v>60.793891844193254</v>
      </c>
      <c r="H33" s="443">
        <f t="shared" si="0"/>
        <v>58.508490634305943</v>
      </c>
      <c r="I33" s="443">
        <f t="shared" si="0"/>
        <v>58.780696946573428</v>
      </c>
      <c r="J33" s="443">
        <f t="shared" si="0"/>
        <v>64.493191106011324</v>
      </c>
      <c r="K33" s="444">
        <f t="shared" si="0"/>
        <v>58.365796470179291</v>
      </c>
      <c r="L33" s="445">
        <f t="shared" ref="L33" si="1">AVERAGE(L4:L13)</f>
        <v>58.127772888208675</v>
      </c>
    </row>
    <row r="34" spans="1:14">
      <c r="A34" s="418" t="s">
        <v>120</v>
      </c>
      <c r="B34" s="443">
        <f>AVERAGE(B4:B23)</f>
        <v>45.528414620170551</v>
      </c>
      <c r="C34" s="443">
        <f t="shared" ref="C34:K34" si="2">AVERAGE(C4:C23)</f>
        <v>55.848887240073985</v>
      </c>
      <c r="D34" s="443">
        <f t="shared" si="2"/>
        <v>52.805282213466022</v>
      </c>
      <c r="E34" s="443">
        <f t="shared" si="2"/>
        <v>52.186613125223367</v>
      </c>
      <c r="F34" s="443">
        <f t="shared" si="2"/>
        <v>55.767694204346128</v>
      </c>
      <c r="G34" s="443">
        <f t="shared" si="2"/>
        <v>61.136792502858917</v>
      </c>
      <c r="H34" s="443">
        <f t="shared" si="2"/>
        <v>59.510071592728664</v>
      </c>
      <c r="I34" s="443">
        <f t="shared" si="2"/>
        <v>59.17612893058314</v>
      </c>
      <c r="J34" s="443">
        <f t="shared" si="2"/>
        <v>65.850213008413931</v>
      </c>
      <c r="K34" s="444">
        <f t="shared" si="2"/>
        <v>58.390915328906111</v>
      </c>
      <c r="L34" s="446">
        <f t="shared" ref="L34" si="3">AVERAGE(L4:L23)</f>
        <v>58.956655528361168</v>
      </c>
    </row>
    <row r="35" spans="1:14">
      <c r="A35" s="349" t="s">
        <v>322</v>
      </c>
      <c r="B35" s="443">
        <f>AVERAGE(B14:B23)</f>
        <v>46.944688613932612</v>
      </c>
      <c r="C35" s="443">
        <f t="shared" ref="C35:K35" si="4">AVERAGE(C14:C23)</f>
        <v>57.719268373739382</v>
      </c>
      <c r="D35" s="443">
        <f t="shared" si="4"/>
        <v>54.33041491726118</v>
      </c>
      <c r="E35" s="443">
        <f t="shared" si="4"/>
        <v>53.995213110317046</v>
      </c>
      <c r="F35" s="443">
        <f t="shared" si="4"/>
        <v>56.972592321801336</v>
      </c>
      <c r="G35" s="443">
        <f t="shared" si="4"/>
        <v>61.479693161524622</v>
      </c>
      <c r="H35" s="443">
        <f t="shared" si="4"/>
        <v>60.511652551151386</v>
      </c>
      <c r="I35" s="443">
        <f t="shared" si="4"/>
        <v>59.571560914592851</v>
      </c>
      <c r="J35" s="443">
        <f t="shared" si="4"/>
        <v>67.207234910816524</v>
      </c>
      <c r="K35" s="444">
        <f t="shared" si="4"/>
        <v>58.41603418763291</v>
      </c>
      <c r="L35" s="446">
        <f t="shared" ref="L35" si="5">AVERAGE(L14:L23)</f>
        <v>59.785538168513668</v>
      </c>
    </row>
    <row r="36" spans="1:14">
      <c r="A36" s="350" t="s">
        <v>371</v>
      </c>
      <c r="B36" s="443">
        <f>AVERAGE(B24:B31)</f>
        <v>51.50460041910442</v>
      </c>
      <c r="C36" s="443">
        <f t="shared" ref="C36:K36" si="6">AVERAGE(C24:C31)</f>
        <v>59.569711795556174</v>
      </c>
      <c r="D36" s="443">
        <f t="shared" si="6"/>
        <v>56.28807134151652</v>
      </c>
      <c r="E36" s="443">
        <f t="shared" si="6"/>
        <v>55.841259045841994</v>
      </c>
      <c r="F36" s="443">
        <f t="shared" si="6"/>
        <v>58.81330400732292</v>
      </c>
      <c r="G36" s="443">
        <f t="shared" si="6"/>
        <v>60.468834477200168</v>
      </c>
      <c r="H36" s="443">
        <f t="shared" si="6"/>
        <v>61.232154533397349</v>
      </c>
      <c r="I36" s="443">
        <f t="shared" si="6"/>
        <v>62.419745384067639</v>
      </c>
      <c r="J36" s="443">
        <f t="shared" si="6"/>
        <v>68.16661870406837</v>
      </c>
      <c r="K36" s="443">
        <f t="shared" si="6"/>
        <v>59.09174776946535</v>
      </c>
      <c r="L36" s="446">
        <f>AVERAGE(L24:L31)</f>
        <v>60.659114953756628</v>
      </c>
    </row>
    <row r="37" spans="1:14">
      <c r="A37" s="419" t="s">
        <v>372</v>
      </c>
      <c r="B37" s="447">
        <f>AVERAGE(B4:B31)</f>
        <v>47.235896277008806</v>
      </c>
      <c r="C37" s="447">
        <f t="shared" ref="C37:K37" si="7">AVERAGE(C4:C31)</f>
        <v>56.911979970211753</v>
      </c>
      <c r="D37" s="447">
        <f t="shared" si="7"/>
        <v>53.800364821480457</v>
      </c>
      <c r="E37" s="447">
        <f t="shared" si="7"/>
        <v>53.230797673971537</v>
      </c>
      <c r="F37" s="447">
        <f t="shared" si="7"/>
        <v>56.63786843376807</v>
      </c>
      <c r="G37" s="447">
        <f t="shared" si="7"/>
        <v>60.9459473526707</v>
      </c>
      <c r="H37" s="447">
        <f t="shared" si="7"/>
        <v>60.002095290062577</v>
      </c>
      <c r="I37" s="447">
        <f t="shared" si="7"/>
        <v>60.102876488721563</v>
      </c>
      <c r="J37" s="447">
        <f t="shared" si="7"/>
        <v>66.51204320717234</v>
      </c>
      <c r="K37" s="447">
        <f t="shared" si="7"/>
        <v>58.59115316906589</v>
      </c>
      <c r="L37" s="446">
        <f>AVERAGE(L4:L31)</f>
        <v>59.443072507045578</v>
      </c>
    </row>
    <row r="38" spans="1:14">
      <c r="A38" s="819" t="s">
        <v>91</v>
      </c>
      <c r="B38" s="820"/>
      <c r="C38" s="820"/>
      <c r="D38" s="820"/>
      <c r="E38" s="820"/>
      <c r="F38" s="820"/>
      <c r="G38" s="820"/>
      <c r="H38" s="820"/>
      <c r="I38" s="820"/>
      <c r="J38" s="820"/>
      <c r="K38" s="820"/>
      <c r="L38" s="821"/>
    </row>
    <row r="39" spans="1:14">
      <c r="A39" s="418" t="s">
        <v>321</v>
      </c>
      <c r="B39" s="449">
        <f>B13-B4</f>
        <v>-2.0515857125811436</v>
      </c>
      <c r="C39" s="450">
        <f t="shared" ref="C39:L39" si="8">C13-C4</f>
        <v>1.4267779088731487</v>
      </c>
      <c r="D39" s="450">
        <f t="shared" si="8"/>
        <v>-0.56822778647819661</v>
      </c>
      <c r="E39" s="450">
        <f t="shared" si="8"/>
        <v>1.000983352457439</v>
      </c>
      <c r="F39" s="450">
        <f t="shared" si="8"/>
        <v>-2.3678857839833114</v>
      </c>
      <c r="G39" s="450">
        <f t="shared" si="8"/>
        <v>-5.1121130208150518</v>
      </c>
      <c r="H39" s="450">
        <f t="shared" si="8"/>
        <v>-0.59078870847326925</v>
      </c>
      <c r="I39" s="450">
        <f t="shared" si="8"/>
        <v>-1.1745565289113458</v>
      </c>
      <c r="J39" s="450">
        <f t="shared" si="8"/>
        <v>1.8250298594551211</v>
      </c>
      <c r="K39" s="450">
        <f t="shared" si="8"/>
        <v>1.5212425487487806</v>
      </c>
      <c r="L39" s="296">
        <f t="shared" si="8"/>
        <v>-2.1356209032204561</v>
      </c>
    </row>
    <row r="40" spans="1:14">
      <c r="A40" s="418" t="s">
        <v>120</v>
      </c>
      <c r="B40" s="451">
        <f>B23-B4</f>
        <v>5.5368235311013621</v>
      </c>
      <c r="C40" s="325">
        <f t="shared" ref="C40:L40" si="9">C23-C4</f>
        <v>5.8546793002348778</v>
      </c>
      <c r="D40" s="325">
        <f t="shared" si="9"/>
        <v>5.0057345104212985</v>
      </c>
      <c r="E40" s="325">
        <f t="shared" si="9"/>
        <v>6.5316493084772986</v>
      </c>
      <c r="F40" s="325">
        <f t="shared" si="9"/>
        <v>2.8860164281366423</v>
      </c>
      <c r="G40" s="325">
        <f t="shared" si="9"/>
        <v>-1.6213754155354252</v>
      </c>
      <c r="H40" s="325">
        <f t="shared" si="9"/>
        <v>2.1597947248606673</v>
      </c>
      <c r="I40" s="325">
        <f t="shared" si="9"/>
        <v>2.2594689350090889</v>
      </c>
      <c r="J40" s="325">
        <f t="shared" si="9"/>
        <v>5.3206887196056201</v>
      </c>
      <c r="K40" s="325">
        <f t="shared" si="9"/>
        <v>3.7079901216886668</v>
      </c>
      <c r="L40" s="297">
        <f t="shared" si="9"/>
        <v>2.0398649855996922</v>
      </c>
    </row>
    <row r="41" spans="1:14">
      <c r="A41" s="349" t="s">
        <v>322</v>
      </c>
      <c r="B41" s="451">
        <f>B23-B14</f>
        <v>7.0321361331429273</v>
      </c>
      <c r="C41" s="325">
        <f t="shared" ref="C41:L41" si="10">C23-C14</f>
        <v>5.0029944647349396</v>
      </c>
      <c r="D41" s="325">
        <f t="shared" si="10"/>
        <v>5.0690669891722422</v>
      </c>
      <c r="E41" s="325">
        <f t="shared" si="10"/>
        <v>5.0469746969528373</v>
      </c>
      <c r="F41" s="325">
        <f t="shared" si="10"/>
        <v>4.93533113328089</v>
      </c>
      <c r="G41" s="325">
        <f t="shared" si="10"/>
        <v>2.9507684607855893</v>
      </c>
      <c r="H41" s="325">
        <f t="shared" si="10"/>
        <v>2.1696241788404649</v>
      </c>
      <c r="I41" s="325">
        <f t="shared" si="10"/>
        <v>2.3344108654448377</v>
      </c>
      <c r="J41" s="325">
        <f t="shared" si="10"/>
        <v>2.8913113025398189</v>
      </c>
      <c r="K41" s="325">
        <f t="shared" si="10"/>
        <v>1.9749927031326777</v>
      </c>
      <c r="L41" s="297">
        <f t="shared" si="10"/>
        <v>3.6909302406113369</v>
      </c>
    </row>
    <row r="42" spans="1:14">
      <c r="A42" s="357" t="s">
        <v>371</v>
      </c>
      <c r="B42" s="325">
        <f>B31-B24</f>
        <v>2.6777876522872646</v>
      </c>
      <c r="C42" s="325">
        <f t="shared" ref="C42:K42" si="11">C31-C24</f>
        <v>0.34288856074356744</v>
      </c>
      <c r="D42" s="325">
        <f t="shared" si="11"/>
        <v>-1.3689402215309912</v>
      </c>
      <c r="E42" s="325">
        <f t="shared" si="11"/>
        <v>-1.9669242770787392</v>
      </c>
      <c r="F42" s="325">
        <f t="shared" si="11"/>
        <v>-1.038299322614769</v>
      </c>
      <c r="G42" s="325">
        <f t="shared" si="11"/>
        <v>-2.3250786856511567</v>
      </c>
      <c r="H42" s="325">
        <f t="shared" si="11"/>
        <v>-1.5699369912785102</v>
      </c>
      <c r="I42" s="325">
        <f t="shared" si="11"/>
        <v>0.32885899594412393</v>
      </c>
      <c r="J42" s="325">
        <f t="shared" si="11"/>
        <v>-2.120885993665766</v>
      </c>
      <c r="K42" s="325">
        <f t="shared" si="11"/>
        <v>-3.5822134786217461</v>
      </c>
      <c r="L42" s="297">
        <f>L31-L24</f>
        <v>-1.9753120936055524</v>
      </c>
    </row>
    <row r="43" spans="1:14">
      <c r="A43" s="348" t="s">
        <v>372</v>
      </c>
      <c r="B43" s="326">
        <f>B31-B4</f>
        <v>8.8741706026684213</v>
      </c>
      <c r="C43" s="326">
        <f t="shared" ref="C43:K43" si="12">C31-C4</f>
        <v>6.3527771800474753</v>
      </c>
      <c r="D43" s="326">
        <f t="shared" si="12"/>
        <v>4.4136952139964265</v>
      </c>
      <c r="E43" s="326">
        <f t="shared" si="12"/>
        <v>5.5718579302985916</v>
      </c>
      <c r="F43" s="326">
        <f t="shared" si="12"/>
        <v>2.6648214677721711</v>
      </c>
      <c r="G43" s="326">
        <f t="shared" si="12"/>
        <v>-3.7584623740983645</v>
      </c>
      <c r="H43" s="326">
        <f t="shared" si="12"/>
        <v>1.1534506918621048</v>
      </c>
      <c r="I43" s="326">
        <f t="shared" si="12"/>
        <v>3.6033029313525731</v>
      </c>
      <c r="J43" s="326">
        <f t="shared" si="12"/>
        <v>3.95091609850693</v>
      </c>
      <c r="K43" s="326">
        <f t="shared" si="12"/>
        <v>1.0927838053994208</v>
      </c>
      <c r="L43" s="298">
        <f>L31-L4</f>
        <v>0.74550130680722759</v>
      </c>
    </row>
    <row r="44" spans="1:14">
      <c r="B44" s="452"/>
      <c r="C44" s="452"/>
      <c r="D44" s="452"/>
      <c r="E44" s="452"/>
      <c r="F44" s="452"/>
      <c r="G44" s="452"/>
      <c r="H44" s="452"/>
      <c r="I44" s="452"/>
      <c r="J44" s="452"/>
      <c r="K44" s="452"/>
      <c r="L44" s="453"/>
      <c r="N44" s="317"/>
    </row>
    <row r="45" spans="1:14">
      <c r="A45" s="106" t="s">
        <v>18</v>
      </c>
    </row>
  </sheetData>
  <mergeCells count="2">
    <mergeCell ref="A32:L32"/>
    <mergeCell ref="A38:L38"/>
  </mergeCells>
  <phoneticPr fontId="4" type="noConversion"/>
  <pageMargins left="0.75" right="0.75" top="1" bottom="1" header="0.5" footer="0.5"/>
  <pageSetup scale="83" orientation="landscape" r:id="rId1"/>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dimension ref="A1:N34"/>
  <sheetViews>
    <sheetView zoomScaleSheetLayoutView="100" zoomScalePageLayoutView="125" workbookViewId="0">
      <pane xSplit="1" ySplit="4" topLeftCell="B5" activePane="bottomRight" state="frozen"/>
      <selection pane="topRight" activeCell="B1" sqref="B1"/>
      <selection pane="bottomLeft" activeCell="A5" sqref="A5"/>
      <selection pane="bottomRight" activeCell="E12" sqref="E12"/>
    </sheetView>
  </sheetViews>
  <sheetFormatPr defaultColWidth="8.83203125" defaultRowHeight="12.75"/>
  <cols>
    <col min="1" max="1" width="7" style="106" customWidth="1"/>
    <col min="2" max="11" width="8.83203125" style="106"/>
    <col min="12" max="12" width="17.33203125" style="106" customWidth="1"/>
    <col min="13" max="13" width="18" style="106" customWidth="1"/>
    <col min="14" max="20" width="8.6640625" style="106" customWidth="1"/>
    <col min="21" max="16384" width="8.83203125" style="106"/>
  </cols>
  <sheetData>
    <row r="1" spans="1:14">
      <c r="A1" s="95" t="s">
        <v>429</v>
      </c>
    </row>
    <row r="3" spans="1:14">
      <c r="A3" s="106" t="s">
        <v>125</v>
      </c>
    </row>
    <row r="4" spans="1:14" ht="48" customHeight="1">
      <c r="A4" s="105"/>
      <c r="B4" s="147" t="s">
        <v>299</v>
      </c>
      <c r="C4" s="137" t="s">
        <v>298</v>
      </c>
      <c r="D4" s="137" t="s">
        <v>2</v>
      </c>
      <c r="E4" s="137" t="s">
        <v>3</v>
      </c>
      <c r="F4" s="137" t="s">
        <v>293</v>
      </c>
      <c r="G4" s="137" t="s">
        <v>294</v>
      </c>
      <c r="H4" s="147" t="s">
        <v>295</v>
      </c>
      <c r="I4" s="147" t="s">
        <v>296</v>
      </c>
      <c r="J4" s="147" t="s">
        <v>297</v>
      </c>
      <c r="K4" s="149" t="s">
        <v>9</v>
      </c>
      <c r="L4" s="458" t="s">
        <v>88</v>
      </c>
      <c r="M4" s="459" t="s">
        <v>87</v>
      </c>
    </row>
    <row r="5" spans="1:14">
      <c r="A5" s="247">
        <v>1987</v>
      </c>
      <c r="B5" s="454">
        <f>'8'!B4*'5F'!B4/'5F'!$L4</f>
        <v>-4.1750305579677303</v>
      </c>
      <c r="C5" s="443">
        <f>'8'!C4*'5F'!C4/'5F'!$L4</f>
        <v>8.8871909657210299E-2</v>
      </c>
      <c r="D5" s="443">
        <f>'8'!D4*'5F'!D4/'5F'!$L4</f>
        <v>-2.3353834169180878</v>
      </c>
      <c r="E5" s="443">
        <f>'8'!E4*'5F'!E4/'5F'!$L4</f>
        <v>-1.5175408585692269</v>
      </c>
      <c r="F5" s="443">
        <f>'8'!F4*'5F'!F4/'5F'!$L4</f>
        <v>-7.987013009904592</v>
      </c>
      <c r="G5" s="443">
        <f>'8'!G4*'5F'!G4/'5F'!$L4</f>
        <v>46.564415245419298</v>
      </c>
      <c r="H5" s="455">
        <f>'8'!H4*'5F'!H4/'5F'!$L4</f>
        <v>-4.4838336263397904</v>
      </c>
      <c r="I5" s="455">
        <f>'8'!I4*'5F'!I4/'5F'!$L4</f>
        <v>-8.3510644472508755</v>
      </c>
      <c r="J5" s="455">
        <f>'8'!J4*'5F'!J4/'5F'!$L4</f>
        <v>-29.439915372473653</v>
      </c>
      <c r="K5" s="444">
        <f>'8'!K4*'5F'!K4/'5F'!$L4</f>
        <v>15.315688477349649</v>
      </c>
      <c r="L5" s="456">
        <f t="shared" ref="L5:L32" si="0">SUMIF(B5:K5,"&gt;0")</f>
        <v>61.968975632426151</v>
      </c>
      <c r="M5" s="444">
        <f t="shared" ref="M5:M32" si="1">-SUMIF(B5:K5,"&lt;0")</f>
        <v>58.289781289423956</v>
      </c>
      <c r="N5" s="760"/>
    </row>
    <row r="6" spans="1:14">
      <c r="A6" s="247">
        <v>1988</v>
      </c>
      <c r="B6" s="456">
        <f>'8'!B5*'5F'!B5/'5F'!$L5</f>
        <v>-3.4206372446617124</v>
      </c>
      <c r="C6" s="443">
        <f>'8'!C5*'5F'!C5/'5F'!$L5</f>
        <v>0.23644234245955076</v>
      </c>
      <c r="D6" s="443">
        <f>'8'!D5*'5F'!D5/'5F'!$L5</f>
        <v>-0.50624409116112212</v>
      </c>
      <c r="E6" s="443">
        <f>'8'!E5*'5F'!E5/'5F'!$L5</f>
        <v>-1.5399581200422403</v>
      </c>
      <c r="F6" s="443">
        <f>'8'!F5*'5F'!F5/'5F'!$L5</f>
        <v>-11.487457632994936</v>
      </c>
      <c r="G6" s="443">
        <f>'8'!G5*'5F'!G5/'5F'!$L5</f>
        <v>26.44028679050426</v>
      </c>
      <c r="H6" s="443">
        <f>'8'!H5*'5F'!H5/'5F'!$L5</f>
        <v>-11.599104642316092</v>
      </c>
      <c r="I6" s="443">
        <f>'8'!I5*'5F'!I5/'5F'!$L5</f>
        <v>-21.666379325906487</v>
      </c>
      <c r="J6" s="443">
        <f>'8'!J5*'5F'!J5/'5F'!$L5</f>
        <v>-7.6062749616372995</v>
      </c>
      <c r="K6" s="444">
        <f>'8'!K5*'5F'!K5/'5F'!$L5</f>
        <v>33.909423857255177</v>
      </c>
      <c r="L6" s="456">
        <f t="shared" si="0"/>
        <v>60.586152990218991</v>
      </c>
      <c r="M6" s="444">
        <f t="shared" si="1"/>
        <v>57.826056018719882</v>
      </c>
      <c r="N6" s="760"/>
    </row>
    <row r="7" spans="1:14">
      <c r="A7" s="247">
        <v>1989</v>
      </c>
      <c r="B7" s="456">
        <f>'8'!B6*'5F'!B6/'5F'!$L6</f>
        <v>-4.3035921871856013</v>
      </c>
      <c r="C7" s="443">
        <f>'8'!C6*'5F'!C6/'5F'!$L6</f>
        <v>-0.3110202588537056</v>
      </c>
      <c r="D7" s="443">
        <f>'8'!D6*'5F'!D6/'5F'!$L6</f>
        <v>0.95983220601107544</v>
      </c>
      <c r="E7" s="443">
        <f>'8'!E6*'5F'!E6/'5F'!$L6</f>
        <v>-0.29905869724498879</v>
      </c>
      <c r="F7" s="443">
        <f>'8'!F6*'5F'!F6/'5F'!$L6</f>
        <v>-14.595134152215559</v>
      </c>
      <c r="G7" s="443">
        <f>'8'!G6*'5F'!G6/'5F'!$L6</f>
        <v>7.0491106209536154</v>
      </c>
      <c r="H7" s="443">
        <f>'8'!H6*'5F'!H6/'5F'!$L6</f>
        <v>-13.726215726974548</v>
      </c>
      <c r="I7" s="443">
        <f>'8'!I6*'5F'!I6/'5F'!$L6</f>
        <v>-23.704638868754</v>
      </c>
      <c r="J7" s="443">
        <f>'8'!J6*'5F'!J6/'5F'!$L6</f>
        <v>4.6719647051128828</v>
      </c>
      <c r="K7" s="444">
        <f>'8'!K6*'5F'!K6/'5F'!$L6</f>
        <v>47.545389490233113</v>
      </c>
      <c r="L7" s="456">
        <f t="shared" si="0"/>
        <v>60.226297022310689</v>
      </c>
      <c r="M7" s="444">
        <f t="shared" si="1"/>
        <v>56.939659891228402</v>
      </c>
      <c r="N7" s="760"/>
    </row>
    <row r="8" spans="1:14">
      <c r="A8" s="247">
        <v>1990</v>
      </c>
      <c r="B8" s="456">
        <f>'8'!B7*'5F'!B7/'5F'!$L7</f>
        <v>-2.3927650069208068</v>
      </c>
      <c r="C8" s="443">
        <f>'8'!C7*'5F'!C7/'5F'!$L7</f>
        <v>-0.3876174903487794</v>
      </c>
      <c r="D8" s="443">
        <f>'8'!D7*'5F'!D7/'5F'!$L7</f>
        <v>-0.527754161938498</v>
      </c>
      <c r="E8" s="443">
        <f>'8'!E7*'5F'!E7/'5F'!$L7</f>
        <v>0.85513049717541656</v>
      </c>
      <c r="F8" s="443">
        <f>'8'!F7*'5F'!F7/'5F'!$L7</f>
        <v>-11.30399215036355</v>
      </c>
      <c r="G8" s="443">
        <f>'8'!G7*'5F'!G7/'5F'!$L7</f>
        <v>-17.328858400942721</v>
      </c>
      <c r="H8" s="443">
        <f>'8'!H7*'5F'!H7/'5F'!$L7</f>
        <v>-9.4262166166053056</v>
      </c>
      <c r="I8" s="443">
        <f>'8'!I7*'5F'!I7/'5F'!$L7</f>
        <v>-17.517625864345291</v>
      </c>
      <c r="J8" s="443">
        <f>'8'!J7*'5F'!J7/'5F'!$L7</f>
        <v>16.416083092572663</v>
      </c>
      <c r="K8" s="444">
        <f>'8'!K7*'5F'!K7/'5F'!$L7</f>
        <v>43.488631376093593</v>
      </c>
      <c r="L8" s="456">
        <f t="shared" si="0"/>
        <v>60.759844965841673</v>
      </c>
      <c r="M8" s="444">
        <f t="shared" si="1"/>
        <v>58.884829691464958</v>
      </c>
      <c r="N8" s="760"/>
    </row>
    <row r="9" spans="1:14">
      <c r="A9" s="247">
        <v>1991</v>
      </c>
      <c r="B9" s="456">
        <f>'8'!B8*'5F'!B8/'5F'!$L8</f>
        <v>-1.8974128138765642</v>
      </c>
      <c r="C9" s="443">
        <f>'8'!C8*'5F'!C8/'5F'!$L8</f>
        <v>-0.33828739908270034</v>
      </c>
      <c r="D9" s="443">
        <f>'8'!D8*'5F'!D8/'5F'!$L8</f>
        <v>0.76907231517757468</v>
      </c>
      <c r="E9" s="443">
        <f>'8'!E8*'5F'!E8/'5F'!$L8</f>
        <v>-7.2637772531602959E-2</v>
      </c>
      <c r="F9" s="443">
        <f>'8'!F8*'5F'!F8/'5F'!$L8</f>
        <v>-17.538294252501565</v>
      </c>
      <c r="G9" s="443">
        <f>'8'!G8*'5F'!G8/'5F'!$L8</f>
        <v>-14.844423306963494</v>
      </c>
      <c r="H9" s="443">
        <f>'8'!H8*'5F'!H8/'5F'!$L8</f>
        <v>-9.8174364833363903</v>
      </c>
      <c r="I9" s="443">
        <f>'8'!I8*'5F'!I8/'5F'!$L8</f>
        <v>-12.961850607907408</v>
      </c>
      <c r="J9" s="443">
        <f>'8'!J8*'5F'!J8/'5F'!$L8</f>
        <v>12.11609938400281</v>
      </c>
      <c r="K9" s="444">
        <f>'8'!K8*'5F'!K8/'5F'!$L8</f>
        <v>46.384538998392436</v>
      </c>
      <c r="L9" s="456">
        <f t="shared" si="0"/>
        <v>59.269710697572819</v>
      </c>
      <c r="M9" s="444">
        <f t="shared" si="1"/>
        <v>57.470342636199717</v>
      </c>
      <c r="N9" s="760"/>
    </row>
    <row r="10" spans="1:14">
      <c r="A10" s="247">
        <v>1992</v>
      </c>
      <c r="B10" s="456">
        <f>'8'!B9*'5F'!B9/'5F'!$L9</f>
        <v>-3.0074360508868541</v>
      </c>
      <c r="C10" s="443">
        <f>'8'!C9*'5F'!C9/'5F'!$L9</f>
        <v>0.25318573010661877</v>
      </c>
      <c r="D10" s="443">
        <f>'8'!D9*'5F'!D9/'5F'!$L9</f>
        <v>0.49704805121189544</v>
      </c>
      <c r="E10" s="443">
        <f>'8'!E9*'5F'!E9/'5F'!$L9</f>
        <v>-1.1262349841932722</v>
      </c>
      <c r="F10" s="443">
        <f>'8'!F9*'5F'!F9/'5F'!$L9</f>
        <v>-13.290196065803833</v>
      </c>
      <c r="G10" s="443">
        <f>'8'!G9*'5F'!G9/'5F'!$L9</f>
        <v>-19.838612714308848</v>
      </c>
      <c r="H10" s="443">
        <f>'8'!H9*'5F'!H9/'5F'!$L9</f>
        <v>-8.1378829521155733</v>
      </c>
      <c r="I10" s="443">
        <f>'8'!I9*'5F'!I9/'5F'!$L9</f>
        <v>-10.311965717543313</v>
      </c>
      <c r="J10" s="443">
        <f>'8'!J9*'5F'!J9/'5F'!$L9</f>
        <v>4.5666976902923215</v>
      </c>
      <c r="K10" s="444">
        <f>'8'!K9*'5F'!K9/'5F'!$L9</f>
        <v>53.34139093039208</v>
      </c>
      <c r="L10" s="456">
        <f t="shared" si="0"/>
        <v>58.658322402002916</v>
      </c>
      <c r="M10" s="444">
        <f t="shared" si="1"/>
        <v>55.712328484851696</v>
      </c>
      <c r="N10" s="760"/>
    </row>
    <row r="11" spans="1:14">
      <c r="A11" s="247">
        <v>1993</v>
      </c>
      <c r="B11" s="456">
        <f>'8'!B10*'5F'!B10/'5F'!$L10</f>
        <v>-4.3531161610353033</v>
      </c>
      <c r="C11" s="443">
        <f>'8'!C10*'5F'!C10/'5F'!$L10</f>
        <v>0.62475379789987084</v>
      </c>
      <c r="D11" s="443">
        <f>'8'!D10*'5F'!D10/'5F'!$L10</f>
        <v>-1.3027993325974023</v>
      </c>
      <c r="E11" s="443">
        <f>'8'!E10*'5F'!E10/'5F'!$L10</f>
        <v>-0.68280507060043927</v>
      </c>
      <c r="F11" s="443">
        <f>'8'!F10*'5F'!F10/'5F'!$L10</f>
        <v>-10.764805159794399</v>
      </c>
      <c r="G11" s="443">
        <f>'8'!G10*'5F'!G10/'5F'!$L10</f>
        <v>-22.435645366262971</v>
      </c>
      <c r="H11" s="443">
        <f>'8'!H10*'5F'!H10/'5F'!$L10</f>
        <v>-7.5080134377727905</v>
      </c>
      <c r="I11" s="443">
        <f>'8'!I10*'5F'!I10/'5F'!$L10</f>
        <v>-7.3724881971230127</v>
      </c>
      <c r="J11" s="443">
        <f>'8'!J10*'5F'!J10/'5F'!$L10</f>
        <v>3.7420320443402759E-2</v>
      </c>
      <c r="K11" s="444">
        <f>'8'!K10*'5F'!K10/'5F'!$L10</f>
        <v>58.31177862455872</v>
      </c>
      <c r="L11" s="456">
        <f t="shared" si="0"/>
        <v>58.973952742901993</v>
      </c>
      <c r="M11" s="444">
        <f t="shared" si="1"/>
        <v>54.419672725186317</v>
      </c>
      <c r="N11" s="760"/>
    </row>
    <row r="12" spans="1:14">
      <c r="A12" s="247">
        <v>1994</v>
      </c>
      <c r="B12" s="456">
        <f>'8'!B11*'5F'!B11/'5F'!$L11</f>
        <v>-8.2941223576762404</v>
      </c>
      <c r="C12" s="443">
        <f>'8'!C11*'5F'!C11/'5F'!$L11</f>
        <v>0.91682216516451653</v>
      </c>
      <c r="D12" s="443">
        <f>'8'!D11*'5F'!D11/'5F'!$L11</f>
        <v>-3.7998501665266557</v>
      </c>
      <c r="E12" s="443">
        <f>'8'!E11*'5F'!E11/'5F'!$L11</f>
        <v>-0.82959110893061661</v>
      </c>
      <c r="F12" s="443">
        <f>'8'!F11*'5F'!F11/'5F'!$L11</f>
        <v>-15.707034744879465</v>
      </c>
      <c r="G12" s="443">
        <f>'8'!G11*'5F'!G11/'5F'!$L11</f>
        <v>-10.137890973181776</v>
      </c>
      <c r="H12" s="443">
        <f>'8'!H11*'5F'!H11/'5F'!$L11</f>
        <v>-6.217821623357394</v>
      </c>
      <c r="I12" s="443">
        <f>'8'!I11*'5F'!I11/'5F'!$L11</f>
        <v>-7.0773103560756576</v>
      </c>
      <c r="J12" s="443">
        <f>'8'!J11*'5F'!J11/'5F'!$L11</f>
        <v>-0.80369949425741571</v>
      </c>
      <c r="K12" s="444">
        <f>'8'!K11*'5F'!K11/'5F'!$L11</f>
        <v>58.396310930467557</v>
      </c>
      <c r="L12" s="456">
        <f t="shared" si="0"/>
        <v>59.313133095632075</v>
      </c>
      <c r="M12" s="444">
        <f t="shared" si="1"/>
        <v>52.867320824885219</v>
      </c>
      <c r="N12" s="760"/>
    </row>
    <row r="13" spans="1:14">
      <c r="A13" s="247">
        <v>1995</v>
      </c>
      <c r="B13" s="456">
        <f>'8'!B12*'5F'!B12/'5F'!$L12</f>
        <v>-10.4735311728968</v>
      </c>
      <c r="C13" s="443">
        <f>'8'!C12*'5F'!C12/'5F'!$L12</f>
        <v>0.46940574996015338</v>
      </c>
      <c r="D13" s="443">
        <f>'8'!D12*'5F'!D12/'5F'!$L12</f>
        <v>-3.4253308338488964</v>
      </c>
      <c r="E13" s="443">
        <f>'8'!E12*'5F'!E12/'5F'!$L12</f>
        <v>-1.7142839727358645</v>
      </c>
      <c r="F13" s="443">
        <f>'8'!F12*'5F'!F12/'5F'!$L12</f>
        <v>-18.83904147267587</v>
      </c>
      <c r="G13" s="443">
        <f>'8'!G12*'5F'!G12/'5F'!$L12</f>
        <v>-4.8348084083268832</v>
      </c>
      <c r="H13" s="443">
        <f>'8'!H12*'5F'!H12/'5F'!$L12</f>
        <v>-6.1914064989198643</v>
      </c>
      <c r="I13" s="443">
        <f>'8'!I12*'5F'!I12/'5F'!$L12</f>
        <v>-6.8897397172798449</v>
      </c>
      <c r="J13" s="443">
        <f>'8'!J12*'5F'!J12/'5F'!$L12</f>
        <v>13.189203840344227</v>
      </c>
      <c r="K13" s="444">
        <f>'8'!K12*'5F'!K12/'5F'!$L12</f>
        <v>46.255764183008601</v>
      </c>
      <c r="L13" s="456">
        <f t="shared" si="0"/>
        <v>59.914373773312981</v>
      </c>
      <c r="M13" s="444">
        <f t="shared" si="1"/>
        <v>52.36814207668403</v>
      </c>
      <c r="N13" s="760"/>
    </row>
    <row r="14" spans="1:14">
      <c r="A14" s="247">
        <v>1996</v>
      </c>
      <c r="B14" s="456">
        <f>'8'!B13*'5F'!B13/'5F'!$L13</f>
        <v>-10.26417303697634</v>
      </c>
      <c r="C14" s="443">
        <f>'8'!C13*'5F'!C13/'5F'!$L13</f>
        <v>0.59649358422046128</v>
      </c>
      <c r="D14" s="443">
        <f>'8'!D13*'5F'!D13/'5F'!$L13</f>
        <v>-1.5246033620409605</v>
      </c>
      <c r="E14" s="443">
        <f>'8'!E13*'5F'!E13/'5F'!$L13</f>
        <v>-1.4616439657988307</v>
      </c>
      <c r="F14" s="443">
        <f>'8'!F13*'5F'!F13/'5F'!$L13</f>
        <v>-24.037513418111388</v>
      </c>
      <c r="G14" s="443">
        <f>'8'!G13*'5F'!G13/'5F'!$L13</f>
        <v>-3.9375768734299577</v>
      </c>
      <c r="H14" s="443">
        <f>'8'!H13*'5F'!H13/'5F'!$L13</f>
        <v>-6.1425677262215448</v>
      </c>
      <c r="I14" s="443">
        <f>'8'!I13*'5F'!I13/'5F'!$L13</f>
        <v>-3.8111111276451153</v>
      </c>
      <c r="J14" s="443">
        <f>'8'!J13*'5F'!J13/'5F'!$L13</f>
        <v>32.160927824754545</v>
      </c>
      <c r="K14" s="444">
        <f>'8'!K13*'5F'!K13/'5F'!$L13</f>
        <v>29.307176766305492</v>
      </c>
      <c r="L14" s="456">
        <f t="shared" si="0"/>
        <v>62.064598175280494</v>
      </c>
      <c r="M14" s="444">
        <f t="shared" si="1"/>
        <v>51.179189510224127</v>
      </c>
      <c r="N14" s="760"/>
    </row>
    <row r="15" spans="1:14">
      <c r="A15" s="247">
        <v>1997</v>
      </c>
      <c r="B15" s="456">
        <f>'8'!B14*'5F'!B14/'5F'!$L14</f>
        <v>-9.2458587964252068</v>
      </c>
      <c r="C15" s="443">
        <f>'8'!C14*'5F'!C14/'5F'!$L14</f>
        <v>-0.32045256658904592</v>
      </c>
      <c r="D15" s="443">
        <f>'8'!D14*'5F'!D14/'5F'!$L14</f>
        <v>-2.4258002166968491</v>
      </c>
      <c r="E15" s="443">
        <f>'8'!E14*'5F'!E14/'5F'!$L14</f>
        <v>-2.4105154877708892</v>
      </c>
      <c r="F15" s="443">
        <f>'8'!F14*'5F'!F14/'5F'!$L14</f>
        <v>-23.125728610975571</v>
      </c>
      <c r="G15" s="443">
        <f>'8'!G14*'5F'!G14/'5F'!$L14</f>
        <v>8.9893108330803511</v>
      </c>
      <c r="H15" s="443">
        <f>'8'!H14*'5F'!H14/'5F'!$L14</f>
        <v>-9.400286424084479</v>
      </c>
      <c r="I15" s="443">
        <f>'8'!I14*'5F'!I14/'5F'!$L14</f>
        <v>-4.3387157274789914</v>
      </c>
      <c r="J15" s="443">
        <f>'8'!J14*'5F'!J14/'5F'!$L14</f>
        <v>54.244803219641113</v>
      </c>
      <c r="K15" s="444">
        <f>'8'!K14*'5F'!K14/'5F'!$L14</f>
        <v>2.5424462225867184</v>
      </c>
      <c r="L15" s="456">
        <f t="shared" si="0"/>
        <v>65.776560275308185</v>
      </c>
      <c r="M15" s="444">
        <f t="shared" si="1"/>
        <v>51.267357830021027</v>
      </c>
      <c r="N15" s="760"/>
    </row>
    <row r="16" spans="1:14">
      <c r="A16" s="247">
        <v>1998</v>
      </c>
      <c r="B16" s="456">
        <f>'8'!B15*'5F'!B15/'5F'!$L15</f>
        <v>-7.3791995147076932</v>
      </c>
      <c r="C16" s="443">
        <f>'8'!C15*'5F'!C15/'5F'!$L15</f>
        <v>-6.2690987650265081E-2</v>
      </c>
      <c r="D16" s="443">
        <f>'8'!D15*'5F'!D15/'5F'!$L15</f>
        <v>-1.6174260461688035</v>
      </c>
      <c r="E16" s="443">
        <f>'8'!E15*'5F'!E15/'5F'!$L15</f>
        <v>-3.1699417135102017</v>
      </c>
      <c r="F16" s="443">
        <f>'8'!F15*'5F'!F15/'5F'!$L15</f>
        <v>-15.584188686191245</v>
      </c>
      <c r="G16" s="443">
        <f>'8'!G15*'5F'!G15/'5F'!$L15</f>
        <v>13.033445885214174</v>
      </c>
      <c r="H16" s="443">
        <f>'8'!H15*'5F'!H15/'5F'!$L15</f>
        <v>-3.4822189503424386</v>
      </c>
      <c r="I16" s="443">
        <f>'8'!I15*'5F'!I15/'5F'!$L15</f>
        <v>-2.2688910735371319</v>
      </c>
      <c r="J16" s="443">
        <f>'8'!J15*'5F'!J15/'5F'!$L15</f>
        <v>53.37935436399674</v>
      </c>
      <c r="K16" s="444">
        <f>'8'!K15*'5F'!K15/'5F'!$L15</f>
        <v>-19.503113217235665</v>
      </c>
      <c r="L16" s="456">
        <f t="shared" si="0"/>
        <v>66.412800249210918</v>
      </c>
      <c r="M16" s="444">
        <f t="shared" si="1"/>
        <v>53.067670189343445</v>
      </c>
      <c r="N16" s="760"/>
    </row>
    <row r="17" spans="1:14">
      <c r="A17" s="247">
        <v>1999</v>
      </c>
      <c r="B17" s="456">
        <f>'8'!B16*'5F'!B16/'5F'!$L16</f>
        <v>-5.2794849329321449</v>
      </c>
      <c r="C17" s="443">
        <f>'8'!C16*'5F'!C16/'5F'!$L16</f>
        <v>0.24945202330997321</v>
      </c>
      <c r="D17" s="443">
        <f>'8'!D16*'5F'!D16/'5F'!$L16</f>
        <v>1.2721753886328917</v>
      </c>
      <c r="E17" s="443">
        <f>'8'!E16*'5F'!E16/'5F'!$L16</f>
        <v>-1.1419163253291231</v>
      </c>
      <c r="F17" s="443">
        <f>'8'!F16*'5F'!F16/'5F'!$L16</f>
        <v>-16.503427062931799</v>
      </c>
      <c r="G17" s="443">
        <f>'8'!G16*'5F'!G16/'5F'!$L16</f>
        <v>28.12423015541053</v>
      </c>
      <c r="H17" s="443">
        <f>'8'!H16*'5F'!H16/'5F'!$L16</f>
        <v>-3.4500345056506125</v>
      </c>
      <c r="I17" s="443">
        <f>'8'!I16*'5F'!I16/'5F'!$L16</f>
        <v>-10.720197592044233</v>
      </c>
      <c r="J17" s="443">
        <f>'8'!J16*'5F'!J16/'5F'!$L16</f>
        <v>34.744341398785103</v>
      </c>
      <c r="K17" s="444">
        <f>'8'!K16*'5F'!K16/'5F'!$L16</f>
        <v>-18.391462092170212</v>
      </c>
      <c r="L17" s="456">
        <f t="shared" si="0"/>
        <v>64.390198966138499</v>
      </c>
      <c r="M17" s="444">
        <f t="shared" si="1"/>
        <v>55.486522511058126</v>
      </c>
      <c r="N17" s="760"/>
    </row>
    <row r="18" spans="1:14">
      <c r="A18" s="247">
        <v>2000</v>
      </c>
      <c r="B18" s="456">
        <f>'8'!B17*'5F'!B17/'5F'!$L17</f>
        <v>-5.2541560643567964</v>
      </c>
      <c r="C18" s="443">
        <f>'8'!C17*'5F'!C17/'5F'!$L17</f>
        <v>-9.0470899653302336E-2</v>
      </c>
      <c r="D18" s="443">
        <f>'8'!D17*'5F'!D17/'5F'!$L17</f>
        <v>-1.4913467507139613</v>
      </c>
      <c r="E18" s="443">
        <f>'8'!E17*'5F'!E17/'5F'!$L17</f>
        <v>-2.1849857597034763</v>
      </c>
      <c r="F18" s="443">
        <f>'8'!F17*'5F'!F17/'5F'!$L17</f>
        <v>-13.330683099323055</v>
      </c>
      <c r="G18" s="443">
        <f>'8'!G17*'5F'!G17/'5F'!$L17</f>
        <v>30.054179722888964</v>
      </c>
      <c r="H18" s="443">
        <f>'8'!H17*'5F'!H17/'5F'!$L17</f>
        <v>-5.0875759337201094</v>
      </c>
      <c r="I18" s="443">
        <f>'8'!I17*'5F'!I17/'5F'!$L17</f>
        <v>-10.525191281416344</v>
      </c>
      <c r="J18" s="443">
        <f>'8'!J17*'5F'!J17/'5F'!$L17</f>
        <v>34.949983480137853</v>
      </c>
      <c r="K18" s="444">
        <f>'8'!K17*'5F'!K17/'5F'!$L17</f>
        <v>-18.057437792047139</v>
      </c>
      <c r="L18" s="456">
        <f t="shared" si="0"/>
        <v>65.00416320302682</v>
      </c>
      <c r="M18" s="444">
        <f t="shared" si="1"/>
        <v>56.021847580934178</v>
      </c>
      <c r="N18" s="760"/>
    </row>
    <row r="19" spans="1:14">
      <c r="A19" s="247">
        <v>2001</v>
      </c>
      <c r="B19" s="456">
        <f>'8'!B18*'5F'!B18/'5F'!$L18</f>
        <v>-5.7629491469831509</v>
      </c>
      <c r="C19" s="443">
        <f>'8'!C18*'5F'!C18/'5F'!$L18</f>
        <v>0.45159070467371282</v>
      </c>
      <c r="D19" s="443">
        <f>'8'!D18*'5F'!D18/'5F'!$L18</f>
        <v>-2.9680476805080969</v>
      </c>
      <c r="E19" s="443">
        <f>'8'!E18*'5F'!E18/'5F'!$L18</f>
        <v>-3.1508172132200034</v>
      </c>
      <c r="F19" s="443">
        <f>'8'!F18*'5F'!F18/'5F'!$L18</f>
        <v>-11.195096903298346</v>
      </c>
      <c r="G19" s="443">
        <f>'8'!G18*'5F'!G18/'5F'!$L18</f>
        <v>19.542236749587616</v>
      </c>
      <c r="H19" s="443">
        <f>'8'!H18*'5F'!H18/'5F'!$L18</f>
        <v>-7.3563709814837157</v>
      </c>
      <c r="I19" s="443">
        <f>'8'!I18*'5F'!I18/'5F'!$L18</f>
        <v>-14.013549409436207</v>
      </c>
      <c r="J19" s="443">
        <f>'8'!J18*'5F'!J18/'5F'!$L18</f>
        <v>45.561430779982992</v>
      </c>
      <c r="K19" s="444">
        <f>'8'!K18*'5F'!K18/'5F'!$L18</f>
        <v>-11.293842491642923</v>
      </c>
      <c r="L19" s="456">
        <f t="shared" si="0"/>
        <v>65.55525823424432</v>
      </c>
      <c r="M19" s="444">
        <f t="shared" si="1"/>
        <v>55.740673826572447</v>
      </c>
      <c r="N19" s="760"/>
    </row>
    <row r="20" spans="1:14">
      <c r="A20" s="247">
        <v>2002</v>
      </c>
      <c r="B20" s="456">
        <f>'8'!B19*'5F'!B19/'5F'!$L19</f>
        <v>-8.0395857634340153</v>
      </c>
      <c r="C20" s="443">
        <f>'8'!C19*'5F'!C19/'5F'!$L19</f>
        <v>9.2943211266958189E-2</v>
      </c>
      <c r="D20" s="443">
        <f>'8'!D19*'5F'!D19/'5F'!$L19</f>
        <v>-2.0886509524621739</v>
      </c>
      <c r="E20" s="443">
        <f>'8'!E19*'5F'!E19/'5F'!$L19</f>
        <v>-1.330437319857894</v>
      </c>
      <c r="F20" s="443">
        <f>'8'!F19*'5F'!F19/'5F'!$L19</f>
        <v>-7.1704181101606483</v>
      </c>
      <c r="G20" s="443">
        <f>'8'!G19*'5F'!G19/'5F'!$L19</f>
        <v>10.067943983097337</v>
      </c>
      <c r="H20" s="443">
        <f>'8'!H19*'5F'!H19/'5F'!$L19</f>
        <v>-9.5950773799577433</v>
      </c>
      <c r="I20" s="443">
        <f>'8'!I19*'5F'!I19/'5F'!$L19</f>
        <v>-17.803267523049595</v>
      </c>
      <c r="J20" s="443">
        <f>'8'!J19*'5F'!J19/'5F'!$L19</f>
        <v>55.752897109343749</v>
      </c>
      <c r="K20" s="444">
        <f>'8'!K19*'5F'!K19/'5F'!$L19</f>
        <v>-11.00669479126913</v>
      </c>
      <c r="L20" s="456">
        <f t="shared" si="0"/>
        <v>65.913784303708042</v>
      </c>
      <c r="M20" s="444">
        <f t="shared" si="1"/>
        <v>57.034131840191193</v>
      </c>
      <c r="N20" s="760"/>
    </row>
    <row r="21" spans="1:14">
      <c r="A21" s="247">
        <v>2003</v>
      </c>
      <c r="B21" s="456">
        <f>'8'!B20*'5F'!B20/'5F'!$L20</f>
        <v>-6.6737766023344287</v>
      </c>
      <c r="C21" s="443">
        <f>'8'!C20*'5F'!C20/'5F'!$L20</f>
        <v>0.57214986628729358</v>
      </c>
      <c r="D21" s="443">
        <f>'8'!D20*'5F'!D20/'5F'!$L20</f>
        <v>4.1231009589196796</v>
      </c>
      <c r="E21" s="443">
        <f>'8'!E20*'5F'!E20/'5F'!$L20</f>
        <v>-4.5860246082714289</v>
      </c>
      <c r="F21" s="443">
        <f>'8'!F20*'5F'!F20/'5F'!$L20</f>
        <v>-0.69498918725601533</v>
      </c>
      <c r="G21" s="443">
        <f>'8'!G20*'5F'!G20/'5F'!$L20</f>
        <v>-21.323082733962401</v>
      </c>
      <c r="H21" s="443">
        <f>'8'!H20*'5F'!H20/'5F'!$L20</f>
        <v>-8.2076934914447062</v>
      </c>
      <c r="I21" s="443">
        <f>'8'!I20*'5F'!I20/'5F'!$L20</f>
        <v>-19.23836571964932</v>
      </c>
      <c r="J21" s="443">
        <f>'8'!J20*'5F'!J20/'5F'!$L20</f>
        <v>47.110893484563263</v>
      </c>
      <c r="K21" s="444">
        <f>'8'!K20*'5F'!K20/'5F'!$L20</f>
        <v>11.178699982367529</v>
      </c>
      <c r="L21" s="456">
        <f t="shared" si="0"/>
        <v>62.984844292137765</v>
      </c>
      <c r="M21" s="444">
        <f t="shared" si="1"/>
        <v>60.723932342918303</v>
      </c>
      <c r="N21" s="760"/>
    </row>
    <row r="22" spans="1:14">
      <c r="A22" s="247">
        <v>2004</v>
      </c>
      <c r="B22" s="456">
        <f>'8'!B21*'5F'!B21/'5F'!$L21</f>
        <v>-5.5132980551203188</v>
      </c>
      <c r="C22" s="443">
        <f>'8'!C21*'5F'!C21/'5F'!$L21</f>
        <v>-0.57823885176783585</v>
      </c>
      <c r="D22" s="443">
        <f>'8'!D21*'5F'!D21/'5F'!$L21</f>
        <v>-3.8664610582843189</v>
      </c>
      <c r="E22" s="443">
        <f>'8'!E21*'5F'!E21/'5F'!$L21</f>
        <v>-2.0131468974618825</v>
      </c>
      <c r="F22" s="443">
        <f>'8'!F21*'5F'!F21/'5F'!$L21</f>
        <v>-6.0821948566000374</v>
      </c>
      <c r="G22" s="443">
        <f>'8'!G21*'5F'!G21/'5F'!$L21</f>
        <v>-20.224689697109952</v>
      </c>
      <c r="H22" s="443">
        <f>'8'!H21*'5F'!H21/'5F'!$L21</f>
        <v>-7.421832840235643</v>
      </c>
      <c r="I22" s="443">
        <f>'8'!I21*'5F'!I21/'5F'!$L21</f>
        <v>-12.868006670346107</v>
      </c>
      <c r="J22" s="443">
        <f>'8'!J21*'5F'!J21/'5F'!$L21</f>
        <v>50.927880885518967</v>
      </c>
      <c r="K22" s="444">
        <f>'8'!K21*'5F'!K21/'5F'!$L21</f>
        <v>15.394046285242093</v>
      </c>
      <c r="L22" s="456">
        <f t="shared" si="0"/>
        <v>66.321927170761057</v>
      </c>
      <c r="M22" s="444">
        <f t="shared" si="1"/>
        <v>58.567868926926096</v>
      </c>
      <c r="N22" s="760"/>
    </row>
    <row r="23" spans="1:14">
      <c r="A23" s="247">
        <v>2005</v>
      </c>
      <c r="B23" s="456">
        <f>'8'!B22*'5F'!B22/'5F'!$L22</f>
        <v>-5.3912096682297204</v>
      </c>
      <c r="C23" s="443">
        <f>'8'!C22*'5F'!C22/'5F'!$L22</f>
        <v>-0.41050701121507915</v>
      </c>
      <c r="D23" s="443">
        <f>'8'!D22*'5F'!D22/'5F'!$L22</f>
        <v>-3.6567826407406394</v>
      </c>
      <c r="E23" s="443">
        <f>'8'!E22*'5F'!E22/'5F'!$L22</f>
        <v>-3.0941103237887386</v>
      </c>
      <c r="F23" s="443">
        <f>'8'!F22*'5F'!F22/'5F'!$L22</f>
        <v>-8.3144924348081695</v>
      </c>
      <c r="G23" s="443">
        <f>'8'!G22*'5F'!G22/'5F'!$L22</f>
        <v>-16.164022043284891</v>
      </c>
      <c r="H23" s="443">
        <f>'8'!H22*'5F'!H22/'5F'!$L22</f>
        <v>-9.9287849301767253</v>
      </c>
      <c r="I23" s="443">
        <f>'8'!I22*'5F'!I22/'5F'!$L22</f>
        <v>-11.410698836572879</v>
      </c>
      <c r="J23" s="443">
        <f>'8'!J22*'5F'!J22/'5F'!$L22</f>
        <v>59.601147140911927</v>
      </c>
      <c r="K23" s="444">
        <f>'8'!K22*'5F'!K22/'5F'!$L22</f>
        <v>7.6876203237117862</v>
      </c>
      <c r="L23" s="456">
        <f t="shared" si="0"/>
        <v>67.288767464623717</v>
      </c>
      <c r="M23" s="444">
        <f t="shared" si="1"/>
        <v>58.370607888816842</v>
      </c>
      <c r="N23" s="760"/>
    </row>
    <row r="24" spans="1:14">
      <c r="A24" s="247">
        <v>2006</v>
      </c>
      <c r="B24" s="456">
        <f>'8'!B23*'5F'!B23/'5F'!$L23</f>
        <v>-4.2666151317835892</v>
      </c>
      <c r="C24" s="443">
        <f>'8'!C23*'5F'!C23/'5F'!$L23</f>
        <v>-0.86843503089036256</v>
      </c>
      <c r="D24" s="443">
        <f>'8'!D23*'5F'!D23/'5F'!$L23</f>
        <v>-4.218828980558917</v>
      </c>
      <c r="E24" s="443">
        <f>'8'!E23*'5F'!E23/'5F'!$L23</f>
        <v>-4.0710657315343397</v>
      </c>
      <c r="F24" s="443">
        <f>'8'!F23*'5F'!F23/'5F'!$L23</f>
        <v>-11.486274730612786</v>
      </c>
      <c r="G24" s="443">
        <f>'8'!G23*'5F'!G23/'5F'!$L23</f>
        <v>-22.203053938184787</v>
      </c>
      <c r="H24" s="443">
        <f>'8'!H23*'5F'!H23/'5F'!$L23</f>
        <v>-7.2275125451314874</v>
      </c>
      <c r="I24" s="443">
        <f>'8'!I23*'5F'!I23/'5F'!$L23</f>
        <v>-4.2939517780452432</v>
      </c>
      <c r="J24" s="443">
        <f>'8'!J23*'5F'!J23/'5F'!$L23</f>
        <v>56.401993331181643</v>
      </c>
      <c r="K24" s="444">
        <f>'8'!K23*'5F'!K23/'5F'!$L23</f>
        <v>11.435074298518765</v>
      </c>
      <c r="L24" s="456">
        <f t="shared" si="0"/>
        <v>67.837067629700414</v>
      </c>
      <c r="M24" s="444">
        <f t="shared" si="1"/>
        <v>58.635737866741515</v>
      </c>
      <c r="N24" s="760"/>
    </row>
    <row r="25" spans="1:14">
      <c r="A25" s="247">
        <v>2007</v>
      </c>
      <c r="B25" s="456">
        <f>'8'!B24*'5F'!B24/'5F'!$L24</f>
        <v>-3.9923782573421662</v>
      </c>
      <c r="C25" s="443">
        <f>'8'!C24*'5F'!C24/'5F'!$L24</f>
        <v>-1.2988479316878123</v>
      </c>
      <c r="D25" s="443">
        <f>'8'!D24*'5F'!D24/'5F'!$L24</f>
        <v>-4.7796149179434853</v>
      </c>
      <c r="E25" s="443">
        <f>'8'!E24*'5F'!E24/'5F'!$L24</f>
        <v>-1.6460968241837595</v>
      </c>
      <c r="F25" s="443">
        <f>'8'!F24*'5F'!F24/'5F'!$L24</f>
        <v>-20.028965825080412</v>
      </c>
      <c r="G25" s="443">
        <f>'8'!G24*'5F'!G24/'5F'!$L24</f>
        <v>-22.394978710230031</v>
      </c>
      <c r="H25" s="443">
        <f>'8'!H24*'5F'!H24/'5F'!$L24</f>
        <v>-5.5613751749435574</v>
      </c>
      <c r="I25" s="443">
        <f>'8'!I24*'5F'!I24/'5F'!$L24</f>
        <v>7.971039566075933</v>
      </c>
      <c r="J25" s="443">
        <f>'8'!J24*'5F'!J24/'5F'!$L24</f>
        <v>31.703818035817456</v>
      </c>
      <c r="K25" s="444">
        <f>'8'!K24*'5F'!K24/'5F'!$L24</f>
        <v>25.403859297679851</v>
      </c>
      <c r="L25" s="456">
        <f t="shared" si="0"/>
        <v>65.078716899573237</v>
      </c>
      <c r="M25" s="444">
        <f t="shared" si="1"/>
        <v>59.702257641411229</v>
      </c>
      <c r="N25" s="760"/>
    </row>
    <row r="26" spans="1:14">
      <c r="A26" s="247">
        <v>2008</v>
      </c>
      <c r="B26" s="456">
        <f>'8'!B25*'5F'!B25/'5F'!$L25</f>
        <v>-1.1760251067130736</v>
      </c>
      <c r="C26" s="443">
        <f>'8'!C25*'5F'!C25/'5F'!$L25</f>
        <v>-0.66801343692952153</v>
      </c>
      <c r="D26" s="443">
        <f>'8'!D25*'5F'!D25/'5F'!$L25</f>
        <v>-2.841970346819982</v>
      </c>
      <c r="E26" s="443">
        <f>'8'!E25*'5F'!E25/'5F'!$L25</f>
        <v>-1.8986252865113051</v>
      </c>
      <c r="F26" s="443">
        <f>'8'!F25*'5F'!F25/'5F'!$L25</f>
        <v>-17.366164422857295</v>
      </c>
      <c r="G26" s="443">
        <f>'8'!G25*'5F'!G25/'5F'!$L25</f>
        <v>-28.98976387150913</v>
      </c>
      <c r="H26" s="443">
        <f>'8'!H25*'5F'!H25/'5F'!$L25</f>
        <v>-7.0870264302525854</v>
      </c>
      <c r="I26" s="443">
        <f>'8'!I25*'5F'!I25/'5F'!$L25</f>
        <v>5.7561765817918715</v>
      </c>
      <c r="J26" s="443">
        <f>'8'!J25*'5F'!J25/'5F'!$L25</f>
        <v>43.460349619639715</v>
      </c>
      <c r="K26" s="444">
        <f>'8'!K25*'5F'!K25/'5F'!$L25</f>
        <v>18.201532792798488</v>
      </c>
      <c r="L26" s="456">
        <f t="shared" si="0"/>
        <v>67.41805899423008</v>
      </c>
      <c r="M26" s="444">
        <f t="shared" si="1"/>
        <v>60.027588901592893</v>
      </c>
      <c r="N26" s="760"/>
    </row>
    <row r="27" spans="1:14">
      <c r="A27" s="247">
        <v>2009</v>
      </c>
      <c r="B27" s="456">
        <f>'8'!B26*'5F'!B26/'5F'!$L26</f>
        <v>6.0921330732152477</v>
      </c>
      <c r="C27" s="443">
        <f>'8'!C26*'5F'!C26/'5F'!$L26</f>
        <v>-1.1309216900495898</v>
      </c>
      <c r="D27" s="443">
        <f>'8'!D26*'5F'!D26/'5F'!$L26</f>
        <v>0.38920586449685612</v>
      </c>
      <c r="E27" s="443">
        <f>'8'!E26*'5F'!E26/'5F'!$L26</f>
        <v>8.7332833201686583E-2</v>
      </c>
      <c r="F27" s="443">
        <f>'8'!F26*'5F'!F26/'5F'!$L26</f>
        <v>-14.433943900307813</v>
      </c>
      <c r="G27" s="443">
        <f>'8'!G26*'5F'!G26/'5F'!$L26</f>
        <v>-35.306977951252215</v>
      </c>
      <c r="H27" s="443">
        <f>'8'!H26*'5F'!H26/'5F'!$L26</f>
        <v>-8.2674878327933889</v>
      </c>
      <c r="I27" s="443">
        <f>'8'!I26*'5F'!I26/'5F'!$L26</f>
        <v>6.3202219438956648</v>
      </c>
      <c r="J27" s="443">
        <f>'8'!J26*'5F'!J26/'5F'!$L26</f>
        <v>17.156804101768078</v>
      </c>
      <c r="K27" s="444">
        <f>'8'!K26*'5F'!K26/'5F'!$L26</f>
        <v>30.562943810999723</v>
      </c>
      <c r="L27" s="456">
        <f t="shared" si="0"/>
        <v>60.608641627577256</v>
      </c>
      <c r="M27" s="444">
        <f t="shared" si="1"/>
        <v>59.139331374403014</v>
      </c>
      <c r="N27" s="760"/>
    </row>
    <row r="28" spans="1:14">
      <c r="A28" s="247">
        <v>2010</v>
      </c>
      <c r="B28" s="456">
        <f>'8'!B27*'5F'!B27/'5F'!$L27</f>
        <v>-1.0485895527082674</v>
      </c>
      <c r="C28" s="443">
        <f>'8'!C27*'5F'!C27/'5F'!$L27</f>
        <v>-0.84333613611856617</v>
      </c>
      <c r="D28" s="443">
        <f>'8'!D27*'5F'!D27/'5F'!$L27</f>
        <v>-0.80696532174083468</v>
      </c>
      <c r="E28" s="443">
        <f>'8'!E27*'5F'!E27/'5F'!$L27</f>
        <v>2.0109409931436097</v>
      </c>
      <c r="F28" s="443">
        <f>'8'!F27*'5F'!F27/'5F'!$L27</f>
        <v>-21.267888621149158</v>
      </c>
      <c r="G28" s="443">
        <f>'8'!G27*'5F'!G27/'5F'!$L27</f>
        <v>-24.004783263944525</v>
      </c>
      <c r="H28" s="443">
        <f>'8'!H27*'5F'!H27/'5F'!$L27</f>
        <v>-12.015882982987645</v>
      </c>
      <c r="I28" s="443">
        <f>'8'!I27*'5F'!I27/'5F'!$L27</f>
        <v>10.011635068989861</v>
      </c>
      <c r="J28" s="443">
        <f>'8'!J27*'5F'!J27/'5F'!$L27</f>
        <v>24.507802667565247</v>
      </c>
      <c r="K28" s="444">
        <f>'8'!K27*'5F'!K27/'5F'!$L27</f>
        <v>25.080481273008935</v>
      </c>
      <c r="L28" s="456">
        <f t="shared" si="0"/>
        <v>61.610860002707653</v>
      </c>
      <c r="M28" s="444">
        <f t="shared" si="1"/>
        <v>59.987445878648998</v>
      </c>
      <c r="N28" s="760"/>
    </row>
    <row r="29" spans="1:14">
      <c r="A29" s="247">
        <v>2011</v>
      </c>
      <c r="B29" s="456">
        <f>'8'!B28*'5F'!B28/'5F'!$L28</f>
        <v>0.45661672603324749</v>
      </c>
      <c r="C29" s="443">
        <f>'8'!C28*'5F'!C28/'5F'!$L28</f>
        <v>-1.3725741113342662</v>
      </c>
      <c r="D29" s="443">
        <f>'8'!D28*'5F'!D28/'5F'!$L28</f>
        <v>-6.2077001834270371</v>
      </c>
      <c r="E29" s="443">
        <f>'8'!E28*'5F'!E28/'5F'!$L28</f>
        <v>-2.8132519154354605</v>
      </c>
      <c r="F29" s="443">
        <f>'8'!F28*'5F'!F28/'5F'!$L28</f>
        <v>-17.213033413422192</v>
      </c>
      <c r="G29" s="443">
        <f>'8'!G28*'5F'!G28/'5F'!$L28</f>
        <v>-16.987956919720858</v>
      </c>
      <c r="H29" s="443">
        <f>'8'!H28*'5F'!H28/'5F'!$L28</f>
        <v>-12.181198108210101</v>
      </c>
      <c r="I29" s="443">
        <f>'8'!I28*'5F'!I28/'5F'!$L28</f>
        <v>3.6459306236920628</v>
      </c>
      <c r="J29" s="443">
        <f>'8'!J28*'5F'!J28/'5F'!$L28</f>
        <v>62.939896752387966</v>
      </c>
      <c r="K29" s="444">
        <f>'8'!K28*'5F'!K28/'5F'!$L28</f>
        <v>-2.6344332001523667</v>
      </c>
      <c r="L29" s="456">
        <f t="shared" si="0"/>
        <v>67.042444102113279</v>
      </c>
      <c r="M29" s="444">
        <f t="shared" si="1"/>
        <v>59.410147851702284</v>
      </c>
      <c r="N29" s="760"/>
    </row>
    <row r="30" spans="1:14">
      <c r="A30" s="247">
        <v>2012</v>
      </c>
      <c r="B30" s="456">
        <f>'8'!B29*'5F'!B29/'5F'!$L29</f>
        <v>0.15069848387102677</v>
      </c>
      <c r="C30" s="443">
        <f>'8'!C29*'5F'!C29/'5F'!$L29</f>
        <v>-1.5264776305513219</v>
      </c>
      <c r="D30" s="443">
        <f>'8'!D29*'5F'!D29/'5F'!$L29</f>
        <v>-4.1076128509054186</v>
      </c>
      <c r="E30" s="443">
        <f>'8'!E29*'5F'!E29/'5F'!$L29</f>
        <v>-4.6285688059318728</v>
      </c>
      <c r="F30" s="443">
        <f>'8'!F29*'5F'!F29/'5F'!$L29</f>
        <v>-11.627479521925581</v>
      </c>
      <c r="G30" s="443">
        <f>'8'!G29*'5F'!G29/'5F'!$L29</f>
        <v>-22.952757822374473</v>
      </c>
      <c r="H30" s="443">
        <f>'8'!H29*'5F'!H29/'5F'!$L29</f>
        <v>-5.3090357478594417</v>
      </c>
      <c r="I30" s="443">
        <f>'8'!I29*'5F'!I29/'5F'!$L29</f>
        <v>3.058785310098759</v>
      </c>
      <c r="J30" s="443">
        <f>'8'!J29*'5F'!J29/'5F'!$L29</f>
        <v>64.846321143634796</v>
      </c>
      <c r="K30" s="444">
        <f>'8'!K29*'5F'!K29/'5F'!$L29</f>
        <v>-8.6387624501525941</v>
      </c>
      <c r="L30" s="456">
        <f t="shared" si="0"/>
        <v>68.055804937604577</v>
      </c>
      <c r="M30" s="444">
        <f t="shared" si="1"/>
        <v>58.790694829700698</v>
      </c>
      <c r="N30" s="760"/>
    </row>
    <row r="31" spans="1:14">
      <c r="A31" s="562">
        <v>2013</v>
      </c>
      <c r="B31" s="443">
        <f>'8'!B30*'5F'!B30/'5F'!$L30</f>
        <v>-1.8222028312888625</v>
      </c>
      <c r="C31" s="443">
        <f>'8'!C30*'5F'!C30/'5F'!$L30</f>
        <v>-1.6714712262943963</v>
      </c>
      <c r="D31" s="443">
        <f>'8'!D30*'5F'!D30/'5F'!$L30</f>
        <v>-4.348276512242097</v>
      </c>
      <c r="E31" s="443">
        <f>'8'!E30*'5F'!E30/'5F'!$L30</f>
        <v>-5.0844033325132489</v>
      </c>
      <c r="F31" s="443">
        <f>'8'!F30*'5F'!F30/'5F'!$L30</f>
        <v>-18.892722393243325</v>
      </c>
      <c r="G31" s="443">
        <f>'8'!G30*'5F'!G30/'5F'!$L30</f>
        <v>-16.031521174336564</v>
      </c>
      <c r="H31" s="443">
        <f>'8'!H30*'5F'!H30/'5F'!$L30</f>
        <v>-6.775264227688619</v>
      </c>
      <c r="I31" s="443">
        <f>'8'!I30*'5F'!I30/'5F'!$L30</f>
        <v>1.4950556451999495</v>
      </c>
      <c r="J31" s="443">
        <f>'8'!J30*'5F'!J30/'5F'!$L30</f>
        <v>66.938717413011588</v>
      </c>
      <c r="K31" s="443">
        <f>'8'!K30*'5F'!K30/'5F'!$L30</f>
        <v>-3.4937525489524646</v>
      </c>
      <c r="L31" s="456">
        <f t="shared" si="0"/>
        <v>68.433773058211543</v>
      </c>
      <c r="M31" s="444">
        <f t="shared" si="1"/>
        <v>58.119614246559578</v>
      </c>
      <c r="N31" s="760"/>
    </row>
    <row r="32" spans="1:14">
      <c r="A32" s="574">
        <v>2014</v>
      </c>
      <c r="B32" s="447">
        <f>'8'!B31*'5F'!B31/'5F'!$L31</f>
        <v>-3.7501719894367409</v>
      </c>
      <c r="C32" s="447">
        <f>'8'!C31*'5F'!C31/'5F'!$L31</f>
        <v>-1.3928366547663162</v>
      </c>
      <c r="D32" s="447">
        <f>'8'!D31*'5F'!D31/'5F'!$L31</f>
        <v>-1.8036162333296002</v>
      </c>
      <c r="E32" s="447">
        <f>'8'!E31*'5F'!E31/'5F'!$L31</f>
        <v>-4.1528742432985783</v>
      </c>
      <c r="F32" s="447">
        <f>'8'!F31*'5F'!F31/'5F'!$L31</f>
        <v>-17.398658547458449</v>
      </c>
      <c r="G32" s="447">
        <f>'8'!G31*'5F'!G31/'5F'!$L31</f>
        <v>-21.540370557997573</v>
      </c>
      <c r="H32" s="447">
        <f>'8'!H31*'5F'!H31/'5F'!$L31</f>
        <v>-7.9230690634171719</v>
      </c>
      <c r="I32" s="447">
        <f>'8'!I31*'5F'!I31/'5F'!$L31</f>
        <v>0.69769001192081315</v>
      </c>
      <c r="J32" s="447">
        <f>'8'!J31*'5F'!J31/'5F'!$L31</f>
        <v>53.296436439072437</v>
      </c>
      <c r="K32" s="447">
        <f>'8'!K31*'5F'!K31/'5F'!$L31</f>
        <v>11.970358280684335</v>
      </c>
      <c r="L32" s="457">
        <f t="shared" si="0"/>
        <v>65.964484731677587</v>
      </c>
      <c r="M32" s="448">
        <f t="shared" si="1"/>
        <v>57.961597289704429</v>
      </c>
      <c r="N32" s="760"/>
    </row>
    <row r="34" spans="1:1">
      <c r="A34" s="106" t="s">
        <v>124</v>
      </c>
    </row>
  </sheetData>
  <phoneticPr fontId="4" type="noConversion"/>
  <pageMargins left="0.74803149606299213" right="0.74803149606299213" top="0.98425196850393704" bottom="0.98425196850393704" header="0.51181102362204722" footer="0.51181102362204722"/>
  <pageSetup scale="91" fitToHeight="2" orientation="landscape" r:id="rId1"/>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sheetPr enableFormatConditionsCalculation="0">
    <pageSetUpPr fitToPage="1"/>
  </sheetPr>
  <dimension ref="A1:N46"/>
  <sheetViews>
    <sheetView zoomScale="85" zoomScaleNormal="85" zoomScaleSheetLayoutView="100" zoomScalePageLayoutView="125" workbookViewId="0">
      <pane xSplit="1" ySplit="3" topLeftCell="B28" activePane="bottomRight" state="frozen"/>
      <selection pane="topRight" activeCell="B1" sqref="B1"/>
      <selection pane="bottomLeft" activeCell="A4" sqref="A4"/>
      <selection pane="bottomRight" activeCell="D49" sqref="D49"/>
    </sheetView>
  </sheetViews>
  <sheetFormatPr defaultColWidth="8.83203125" defaultRowHeight="12.75"/>
  <cols>
    <col min="1" max="1" width="13.33203125" style="121" customWidth="1"/>
    <col min="2" max="2" width="22" style="121" customWidth="1"/>
    <col min="3" max="3" width="22.33203125" style="121" customWidth="1"/>
    <col min="4" max="4" width="19.6640625" style="121" customWidth="1"/>
    <col min="5" max="5" width="23.5" style="121" customWidth="1"/>
    <col min="6" max="16384" width="8.83203125" style="121"/>
  </cols>
  <sheetData>
    <row r="1" spans="1:5" ht="12" customHeight="1">
      <c r="A1" s="95" t="s">
        <v>468</v>
      </c>
      <c r="B1" s="95"/>
      <c r="C1" s="95"/>
      <c r="D1" s="95"/>
      <c r="E1" s="95"/>
    </row>
    <row r="3" spans="1:5" s="94" customFormat="1" ht="38.25">
      <c r="A3" s="365"/>
      <c r="B3" s="460" t="s">
        <v>74</v>
      </c>
      <c r="C3" s="461" t="s">
        <v>75</v>
      </c>
      <c r="D3" s="462" t="s">
        <v>72</v>
      </c>
      <c r="E3" s="463" t="s">
        <v>240</v>
      </c>
    </row>
    <row r="4" spans="1:5">
      <c r="A4" s="246">
        <v>1987</v>
      </c>
      <c r="B4" s="469">
        <f>'8A'!L5</f>
        <v>61.968975632426151</v>
      </c>
      <c r="C4" s="469">
        <f>'8A'!M5</f>
        <v>58.289781289423956</v>
      </c>
      <c r="D4" s="469">
        <f>B4-C4</f>
        <v>3.6791943430021945</v>
      </c>
      <c r="E4" s="382">
        <f>D4/((B4+C4)/2)*100</f>
        <v>6.1187965636350476</v>
      </c>
    </row>
    <row r="5" spans="1:5">
      <c r="A5" s="247">
        <v>1988</v>
      </c>
      <c r="B5" s="439">
        <f>'8A'!L6</f>
        <v>60.586152990218991</v>
      </c>
      <c r="C5" s="439">
        <f>'8A'!M6</f>
        <v>57.826056018719882</v>
      </c>
      <c r="D5" s="439">
        <f t="shared" ref="D5:D22" si="0">B5-C5</f>
        <v>2.7600969714991095</v>
      </c>
      <c r="E5" s="383">
        <f t="shared" ref="E5:E22" si="1">D5/((B5+C5)/2)*100</f>
        <v>4.6618452516002833</v>
      </c>
    </row>
    <row r="6" spans="1:5">
      <c r="A6" s="247">
        <v>1989</v>
      </c>
      <c r="B6" s="439">
        <f>'8A'!L7</f>
        <v>60.226297022310689</v>
      </c>
      <c r="C6" s="439">
        <f>'8A'!M7</f>
        <v>56.939659891228402</v>
      </c>
      <c r="D6" s="439">
        <f t="shared" si="0"/>
        <v>3.2866371310822871</v>
      </c>
      <c r="E6" s="383">
        <f t="shared" si="1"/>
        <v>5.6102253891164189</v>
      </c>
    </row>
    <row r="7" spans="1:5">
      <c r="A7" s="247">
        <v>1990</v>
      </c>
      <c r="B7" s="439">
        <f>'8A'!L8</f>
        <v>60.759844965841673</v>
      </c>
      <c r="C7" s="439">
        <f>'8A'!M8</f>
        <v>58.884829691464958</v>
      </c>
      <c r="D7" s="439">
        <f t="shared" si="0"/>
        <v>1.8750152743767146</v>
      </c>
      <c r="E7" s="383">
        <f t="shared" si="1"/>
        <v>3.1343062777298605</v>
      </c>
    </row>
    <row r="8" spans="1:5">
      <c r="A8" s="247">
        <v>1991</v>
      </c>
      <c r="B8" s="439">
        <f>'8A'!L9</f>
        <v>59.269710697572819</v>
      </c>
      <c r="C8" s="439">
        <f>'8A'!M9</f>
        <v>57.470342636199717</v>
      </c>
      <c r="D8" s="439">
        <f t="shared" si="0"/>
        <v>1.7993680613731016</v>
      </c>
      <c r="E8" s="383">
        <f t="shared" si="1"/>
        <v>3.0826918610847507</v>
      </c>
    </row>
    <row r="9" spans="1:5">
      <c r="A9" s="247">
        <v>1992</v>
      </c>
      <c r="B9" s="439">
        <f>'8A'!L10</f>
        <v>58.658322402002916</v>
      </c>
      <c r="C9" s="439">
        <f>'8A'!M10</f>
        <v>55.712328484851696</v>
      </c>
      <c r="D9" s="439">
        <f t="shared" si="0"/>
        <v>2.9459939171512204</v>
      </c>
      <c r="E9" s="383">
        <f t="shared" si="1"/>
        <v>5.151660665227225</v>
      </c>
    </row>
    <row r="10" spans="1:5">
      <c r="A10" s="247">
        <v>1993</v>
      </c>
      <c r="B10" s="439">
        <f>'8A'!L11</f>
        <v>58.973952742901993</v>
      </c>
      <c r="C10" s="439">
        <f>'8A'!M11</f>
        <v>54.419672725186317</v>
      </c>
      <c r="D10" s="439">
        <f>B10-C10</f>
        <v>4.5542800177156764</v>
      </c>
      <c r="E10" s="383">
        <f t="shared" si="1"/>
        <v>8.0326914302556798</v>
      </c>
    </row>
    <row r="11" spans="1:5">
      <c r="A11" s="247">
        <v>1994</v>
      </c>
      <c r="B11" s="439">
        <f>'8A'!L12</f>
        <v>59.313133095632075</v>
      </c>
      <c r="C11" s="439">
        <f>'8A'!M12</f>
        <v>52.867320824885219</v>
      </c>
      <c r="D11" s="439">
        <f t="shared" si="0"/>
        <v>6.4458122707468561</v>
      </c>
      <c r="E11" s="383">
        <f t="shared" si="1"/>
        <v>11.491863413770599</v>
      </c>
    </row>
    <row r="12" spans="1:5">
      <c r="A12" s="247">
        <v>1995</v>
      </c>
      <c r="B12" s="439">
        <f>'8A'!L13</f>
        <v>59.914373773312981</v>
      </c>
      <c r="C12" s="439">
        <f>'8A'!M13</f>
        <v>52.36814207668403</v>
      </c>
      <c r="D12" s="439">
        <f t="shared" si="0"/>
        <v>7.5462316966289507</v>
      </c>
      <c r="E12" s="383">
        <f t="shared" si="1"/>
        <v>13.441508038010625</v>
      </c>
    </row>
    <row r="13" spans="1:5">
      <c r="A13" s="247">
        <v>1996</v>
      </c>
      <c r="B13" s="439">
        <f>'8A'!L14</f>
        <v>62.064598175280494</v>
      </c>
      <c r="C13" s="439">
        <f>'8A'!M14</f>
        <v>51.179189510224127</v>
      </c>
      <c r="D13" s="439">
        <f t="shared" si="0"/>
        <v>10.885408665056367</v>
      </c>
      <c r="E13" s="383">
        <f t="shared" si="1"/>
        <v>19.224734332070941</v>
      </c>
    </row>
    <row r="14" spans="1:5">
      <c r="A14" s="247">
        <v>1997</v>
      </c>
      <c r="B14" s="439">
        <f>'8A'!L15</f>
        <v>65.776560275308185</v>
      </c>
      <c r="C14" s="439">
        <f>'8A'!M15</f>
        <v>51.267357830021027</v>
      </c>
      <c r="D14" s="439">
        <f t="shared" si="0"/>
        <v>14.509202445287158</v>
      </c>
      <c r="E14" s="383">
        <f t="shared" si="1"/>
        <v>24.792749046952025</v>
      </c>
    </row>
    <row r="15" spans="1:5">
      <c r="A15" s="247">
        <v>1998</v>
      </c>
      <c r="B15" s="439">
        <f>'8A'!L16</f>
        <v>66.412800249210918</v>
      </c>
      <c r="C15" s="439">
        <f>'8A'!M16</f>
        <v>53.067670189343445</v>
      </c>
      <c r="D15" s="439">
        <f t="shared" si="0"/>
        <v>13.345130059867472</v>
      </c>
      <c r="E15" s="383">
        <f t="shared" si="1"/>
        <v>22.338596443224617</v>
      </c>
    </row>
    <row r="16" spans="1:5">
      <c r="A16" s="247">
        <v>1999</v>
      </c>
      <c r="B16" s="439">
        <f>'8A'!L17</f>
        <v>64.390198966138499</v>
      </c>
      <c r="C16" s="439">
        <f>'8A'!M17</f>
        <v>55.486522511058126</v>
      </c>
      <c r="D16" s="439">
        <f t="shared" si="0"/>
        <v>8.9036764550803724</v>
      </c>
      <c r="E16" s="383">
        <f t="shared" si="1"/>
        <v>14.854721325981643</v>
      </c>
    </row>
    <row r="17" spans="1:14">
      <c r="A17" s="247">
        <v>2000</v>
      </c>
      <c r="B17" s="439">
        <f>'8A'!L18</f>
        <v>65.00416320302682</v>
      </c>
      <c r="C17" s="439">
        <f>'8A'!M18</f>
        <v>56.021847580934178</v>
      </c>
      <c r="D17" s="439">
        <f t="shared" si="0"/>
        <v>8.9823156220926421</v>
      </c>
      <c r="E17" s="383">
        <f t="shared" si="1"/>
        <v>14.84361182180356</v>
      </c>
    </row>
    <row r="18" spans="1:14">
      <c r="A18" s="247">
        <v>2001</v>
      </c>
      <c r="B18" s="439">
        <f>'8A'!L19</f>
        <v>65.55525823424432</v>
      </c>
      <c r="C18" s="439">
        <f>'8A'!M19</f>
        <v>55.740673826572447</v>
      </c>
      <c r="D18" s="439">
        <f t="shared" si="0"/>
        <v>9.8145844076718731</v>
      </c>
      <c r="E18" s="383">
        <f t="shared" si="1"/>
        <v>16.182874793774491</v>
      </c>
    </row>
    <row r="19" spans="1:14">
      <c r="A19" s="247">
        <v>2002</v>
      </c>
      <c r="B19" s="439">
        <f>'8A'!L20</f>
        <v>65.913784303708042</v>
      </c>
      <c r="C19" s="439">
        <f>'8A'!M20</f>
        <v>57.034131840191193</v>
      </c>
      <c r="D19" s="439">
        <f t="shared" si="0"/>
        <v>8.8796524635168481</v>
      </c>
      <c r="E19" s="383">
        <f t="shared" si="1"/>
        <v>14.444575787887338</v>
      </c>
    </row>
    <row r="20" spans="1:14">
      <c r="A20" s="247">
        <v>2003</v>
      </c>
      <c r="B20" s="439">
        <f>'8A'!L21</f>
        <v>62.984844292137765</v>
      </c>
      <c r="C20" s="439">
        <f>'8A'!M21</f>
        <v>60.723932342918303</v>
      </c>
      <c r="D20" s="439">
        <f t="shared" si="0"/>
        <v>2.2609119492194623</v>
      </c>
      <c r="E20" s="383">
        <f t="shared" si="1"/>
        <v>3.6552167287034263</v>
      </c>
    </row>
    <row r="21" spans="1:14">
      <c r="A21" s="247">
        <v>2004</v>
      </c>
      <c r="B21" s="439">
        <f>'8A'!L22</f>
        <v>66.321927170761057</v>
      </c>
      <c r="C21" s="439">
        <f>'8A'!M22</f>
        <v>58.567868926926096</v>
      </c>
      <c r="D21" s="439">
        <f t="shared" si="0"/>
        <v>7.7540582438349617</v>
      </c>
      <c r="E21" s="383">
        <f t="shared" si="1"/>
        <v>12.41744079359348</v>
      </c>
    </row>
    <row r="22" spans="1:14">
      <c r="A22" s="247">
        <v>2005</v>
      </c>
      <c r="B22" s="439">
        <f>'8A'!L23</f>
        <v>67.288767464623717</v>
      </c>
      <c r="C22" s="439">
        <f>'8A'!M23</f>
        <v>58.370607888816842</v>
      </c>
      <c r="D22" s="439">
        <f t="shared" si="0"/>
        <v>8.9181595758068752</v>
      </c>
      <c r="E22" s="383">
        <f t="shared" si="1"/>
        <v>14.194180976505539</v>
      </c>
    </row>
    <row r="23" spans="1:14" s="364" customFormat="1">
      <c r="A23" s="247">
        <v>2006</v>
      </c>
      <c r="B23" s="439">
        <f>'8A'!L24</f>
        <v>67.837067629700414</v>
      </c>
      <c r="C23" s="439">
        <f>'8A'!M24</f>
        <v>58.635737866741515</v>
      </c>
      <c r="D23" s="439">
        <f t="shared" ref="D23:D31" si="2">B23-C23</f>
        <v>9.201329762958899</v>
      </c>
      <c r="E23" s="383">
        <f t="shared" ref="E23:E31" si="3">D23/((B23+C23)/2)*100</f>
        <v>14.550684990091028</v>
      </c>
    </row>
    <row r="24" spans="1:14">
      <c r="A24" s="247">
        <v>2007</v>
      </c>
      <c r="B24" s="439">
        <f>'8A'!L25</f>
        <v>65.078716899573237</v>
      </c>
      <c r="C24" s="439">
        <f>'8A'!M25</f>
        <v>59.702257641411229</v>
      </c>
      <c r="D24" s="439">
        <f t="shared" si="2"/>
        <v>5.3764592581620079</v>
      </c>
      <c r="E24" s="383">
        <f t="shared" si="3"/>
        <v>8.6174343131069282</v>
      </c>
    </row>
    <row r="25" spans="1:14">
      <c r="A25" s="247">
        <v>2008</v>
      </c>
      <c r="B25" s="439">
        <f>'8A'!L26</f>
        <v>67.41805899423008</v>
      </c>
      <c r="C25" s="439">
        <f>'8A'!M26</f>
        <v>60.027588901592893</v>
      </c>
      <c r="D25" s="439">
        <f t="shared" si="2"/>
        <v>7.3904700926371873</v>
      </c>
      <c r="E25" s="383">
        <f t="shared" si="3"/>
        <v>11.597838317206923</v>
      </c>
    </row>
    <row r="26" spans="1:14">
      <c r="A26" s="247">
        <v>2009</v>
      </c>
      <c r="B26" s="439">
        <f>'8A'!L27</f>
        <v>60.608641627577256</v>
      </c>
      <c r="C26" s="439">
        <f>'8A'!M27</f>
        <v>59.139331374403014</v>
      </c>
      <c r="D26" s="439">
        <f t="shared" si="2"/>
        <v>1.4693102531742426</v>
      </c>
      <c r="E26" s="383">
        <f t="shared" si="3"/>
        <v>2.4540043832724328</v>
      </c>
    </row>
    <row r="27" spans="1:14">
      <c r="A27" s="247">
        <v>2010</v>
      </c>
      <c r="B27" s="439">
        <f>'8A'!L28</f>
        <v>61.610860002707653</v>
      </c>
      <c r="C27" s="439">
        <f>'8A'!M28</f>
        <v>59.987445878648998</v>
      </c>
      <c r="D27" s="439">
        <f t="shared" si="2"/>
        <v>1.6234141240586553</v>
      </c>
      <c r="E27" s="383">
        <f t="shared" si="3"/>
        <v>2.6701262197560856</v>
      </c>
    </row>
    <row r="28" spans="1:14">
      <c r="A28" s="247">
        <v>2011</v>
      </c>
      <c r="B28" s="439">
        <f>'8A'!L29</f>
        <v>67.042444102113279</v>
      </c>
      <c r="C28" s="439">
        <f>'8A'!M29</f>
        <v>59.410147851702284</v>
      </c>
      <c r="D28" s="439">
        <f t="shared" si="2"/>
        <v>7.6322962504109952</v>
      </c>
      <c r="E28" s="383">
        <f t="shared" si="3"/>
        <v>12.071395504804755</v>
      </c>
    </row>
    <row r="29" spans="1:14">
      <c r="A29" s="247">
        <v>2012</v>
      </c>
      <c r="B29" s="439">
        <f>'8A'!L30</f>
        <v>68.055804937604577</v>
      </c>
      <c r="C29" s="439">
        <f>'8A'!M30</f>
        <v>58.790694829700698</v>
      </c>
      <c r="D29" s="439">
        <f t="shared" si="2"/>
        <v>9.2651101079038796</v>
      </c>
      <c r="E29" s="383">
        <f t="shared" si="3"/>
        <v>14.608381192859632</v>
      </c>
    </row>
    <row r="30" spans="1:14">
      <c r="A30" s="247">
        <v>2013</v>
      </c>
      <c r="B30" s="439">
        <f>'8A'!L31</f>
        <v>68.433773058211543</v>
      </c>
      <c r="C30" s="439">
        <f>'8A'!M31</f>
        <v>58.119614246559578</v>
      </c>
      <c r="D30" s="439">
        <f t="shared" si="2"/>
        <v>10.314158811651964</v>
      </c>
      <c r="E30" s="383">
        <f t="shared" si="3"/>
        <v>16.300091260003935</v>
      </c>
      <c r="F30" s="364"/>
      <c r="G30" s="364"/>
      <c r="H30" s="364"/>
      <c r="I30" s="364"/>
      <c r="J30" s="364"/>
      <c r="K30" s="364"/>
      <c r="L30" s="364"/>
      <c r="M30" s="364"/>
      <c r="N30" s="364"/>
    </row>
    <row r="31" spans="1:14">
      <c r="A31" s="572">
        <v>2014</v>
      </c>
      <c r="B31" s="439">
        <f>'8A'!L32</f>
        <v>65.964484731677587</v>
      </c>
      <c r="C31" s="439">
        <f>'8A'!M32</f>
        <v>57.961597289704429</v>
      </c>
      <c r="D31" s="439">
        <f t="shared" si="2"/>
        <v>8.0028874419731579</v>
      </c>
      <c r="E31" s="383">
        <f t="shared" si="3"/>
        <v>12.915582113848078</v>
      </c>
      <c r="F31" s="695"/>
      <c r="G31" s="695"/>
      <c r="H31" s="695"/>
      <c r="I31" s="695"/>
      <c r="J31" s="695"/>
      <c r="K31" s="695"/>
      <c r="L31" s="695"/>
      <c r="M31" s="695"/>
      <c r="N31" s="695"/>
    </row>
    <row r="32" spans="1:14">
      <c r="A32" s="698" t="s">
        <v>90</v>
      </c>
      <c r="B32" s="362"/>
      <c r="C32" s="362"/>
      <c r="D32" s="362"/>
      <c r="E32" s="363"/>
      <c r="F32" s="467"/>
      <c r="G32" s="467"/>
      <c r="H32" s="467"/>
      <c r="I32" s="467"/>
      <c r="J32" s="467"/>
      <c r="K32" s="467"/>
      <c r="L32" s="467"/>
      <c r="M32" s="364"/>
      <c r="N32" s="364"/>
    </row>
    <row r="33" spans="1:14">
      <c r="A33" s="418" t="s">
        <v>321</v>
      </c>
      <c r="B33" s="443">
        <f>AVERAGE(B4:B13)</f>
        <v>60.173536149750078</v>
      </c>
      <c r="C33" s="443">
        <f t="shared" ref="C33:E33" si="4">AVERAGE(C4:C13)</f>
        <v>55.595732314886831</v>
      </c>
      <c r="D33" s="443">
        <f t="shared" si="4"/>
        <v>4.5778038348632482</v>
      </c>
      <c r="E33" s="444">
        <f t="shared" si="4"/>
        <v>7.9950323222501423</v>
      </c>
      <c r="F33" s="443"/>
      <c r="G33" s="443"/>
      <c r="H33" s="443"/>
      <c r="I33" s="443"/>
      <c r="J33" s="443"/>
      <c r="K33" s="443"/>
      <c r="L33" s="443"/>
      <c r="M33" s="364"/>
      <c r="N33" s="364"/>
    </row>
    <row r="34" spans="1:14">
      <c r="A34" s="418" t="s">
        <v>120</v>
      </c>
      <c r="B34" s="443">
        <f>AVERAGE(B4:B23)</f>
        <v>62.961036664318023</v>
      </c>
      <c r="C34" s="443">
        <f t="shared" ref="C34:E34" si="5">AVERAGE(C4:C23)</f>
        <v>56.043683697619564</v>
      </c>
      <c r="D34" s="443">
        <f t="shared" si="5"/>
        <v>6.9173529666984521</v>
      </c>
      <c r="E34" s="444">
        <f t="shared" si="5"/>
        <v>11.61124879655093</v>
      </c>
      <c r="F34" s="443"/>
      <c r="G34" s="443"/>
      <c r="H34" s="443"/>
      <c r="I34" s="443"/>
      <c r="J34" s="443"/>
      <c r="K34" s="443"/>
      <c r="L34" s="443"/>
      <c r="M34" s="364"/>
      <c r="N34" s="364"/>
    </row>
    <row r="35" spans="1:14">
      <c r="A35" s="349" t="s">
        <v>322</v>
      </c>
      <c r="B35" s="443">
        <f>AVERAGE(B14:B23)</f>
        <v>65.748537178885968</v>
      </c>
      <c r="C35" s="443">
        <f t="shared" ref="C35:E35" si="6">AVERAGE(C14:C23)</f>
        <v>56.491635080352317</v>
      </c>
      <c r="D35" s="443">
        <f t="shared" si="6"/>
        <v>9.2569020985336543</v>
      </c>
      <c r="E35" s="444">
        <f t="shared" si="6"/>
        <v>15.227465270851718</v>
      </c>
      <c r="F35" s="443"/>
      <c r="G35" s="443"/>
      <c r="H35" s="443"/>
      <c r="I35" s="443"/>
      <c r="J35" s="443"/>
      <c r="K35" s="443"/>
      <c r="L35" s="443"/>
      <c r="M35" s="364"/>
      <c r="N35" s="364"/>
    </row>
    <row r="36" spans="1:14">
      <c r="A36" s="350" t="s">
        <v>371</v>
      </c>
      <c r="B36" s="443">
        <f>AVERAGE(B24:B31)</f>
        <v>65.526598044211894</v>
      </c>
      <c r="C36" s="443">
        <f>AVERAGE(C24:C31)</f>
        <v>59.142334751715396</v>
      </c>
      <c r="D36" s="443">
        <f>AVERAGE(D24:D31)</f>
        <v>6.3842632924965113</v>
      </c>
      <c r="E36" s="444">
        <f>AVERAGE(E24:E31)</f>
        <v>10.154356663107345</v>
      </c>
      <c r="F36" s="443"/>
      <c r="G36" s="443"/>
      <c r="H36" s="443"/>
      <c r="I36" s="443"/>
      <c r="J36" s="443"/>
      <c r="K36" s="443"/>
      <c r="L36" s="443"/>
      <c r="M36" s="364"/>
      <c r="N36" s="364"/>
    </row>
    <row r="37" spans="1:14">
      <c r="A37" s="419" t="s">
        <v>372</v>
      </c>
      <c r="B37" s="447">
        <f>AVERAGE(B4:B31)</f>
        <v>63.694054201430554</v>
      </c>
      <c r="C37" s="447">
        <f>AVERAGE(C4:C31)</f>
        <v>56.929012570218376</v>
      </c>
      <c r="D37" s="447">
        <f>AVERAGE(D4:D31)</f>
        <v>6.765041631212183</v>
      </c>
      <c r="E37" s="448">
        <f>AVERAGE(E5:E31)</f>
        <v>11.383001210083048</v>
      </c>
      <c r="F37" s="443"/>
      <c r="G37" s="443"/>
      <c r="H37" s="443"/>
      <c r="I37" s="443"/>
      <c r="J37" s="443"/>
      <c r="K37" s="443"/>
      <c r="L37" s="443"/>
      <c r="M37" s="364"/>
      <c r="N37" s="364"/>
    </row>
    <row r="38" spans="1:14">
      <c r="A38" s="464" t="s">
        <v>91</v>
      </c>
      <c r="B38" s="465"/>
      <c r="C38" s="465"/>
      <c r="D38" s="465"/>
      <c r="E38" s="466"/>
      <c r="F38" s="468"/>
      <c r="G38" s="468"/>
      <c r="H38" s="468"/>
      <c r="I38" s="468"/>
      <c r="J38" s="468"/>
      <c r="K38" s="468"/>
      <c r="L38" s="468"/>
      <c r="M38" s="364"/>
      <c r="N38" s="364"/>
    </row>
    <row r="39" spans="1:14">
      <c r="A39" s="418" t="s">
        <v>321</v>
      </c>
      <c r="B39" s="449">
        <f>B13-B4</f>
        <v>9.5622542854343351E-2</v>
      </c>
      <c r="C39" s="450">
        <f t="shared" ref="C39:E39" si="7">C13-C4</f>
        <v>-7.1105917791998294</v>
      </c>
      <c r="D39" s="450">
        <f t="shared" si="7"/>
        <v>7.2062143220541728</v>
      </c>
      <c r="E39" s="338">
        <f t="shared" si="7"/>
        <v>13.105937768435894</v>
      </c>
      <c r="F39" s="325"/>
      <c r="G39" s="325"/>
      <c r="H39" s="325"/>
      <c r="I39" s="325"/>
      <c r="J39" s="325"/>
      <c r="K39" s="325"/>
      <c r="L39" s="325"/>
      <c r="M39" s="364"/>
      <c r="N39" s="364"/>
    </row>
    <row r="40" spans="1:14">
      <c r="A40" s="418" t="s">
        <v>120</v>
      </c>
      <c r="B40" s="451">
        <f>B23-B4</f>
        <v>5.8680919972742629</v>
      </c>
      <c r="C40" s="325">
        <f t="shared" ref="C40:E40" si="8">C23-C4</f>
        <v>0.34595657731755836</v>
      </c>
      <c r="D40" s="325">
        <f t="shared" si="8"/>
        <v>5.5221354199567045</v>
      </c>
      <c r="E40" s="339">
        <f t="shared" si="8"/>
        <v>8.4318884264559806</v>
      </c>
      <c r="F40" s="325"/>
      <c r="G40" s="325"/>
      <c r="H40" s="325"/>
      <c r="I40" s="325"/>
      <c r="J40" s="325"/>
      <c r="K40" s="325"/>
      <c r="L40" s="325"/>
      <c r="M40" s="364"/>
      <c r="N40" s="364"/>
    </row>
    <row r="41" spans="1:14">
      <c r="A41" s="349" t="s">
        <v>322</v>
      </c>
      <c r="B41" s="451">
        <f>B23-B14</f>
        <v>2.0605073543922288</v>
      </c>
      <c r="C41" s="325">
        <f t="shared" ref="C41:E41" si="9">C23-C14</f>
        <v>7.3683800367204881</v>
      </c>
      <c r="D41" s="325">
        <f t="shared" si="9"/>
        <v>-5.3078726823282594</v>
      </c>
      <c r="E41" s="339">
        <f t="shared" si="9"/>
        <v>-10.242064056860997</v>
      </c>
      <c r="F41" s="325"/>
      <c r="G41" s="325"/>
      <c r="H41" s="325"/>
      <c r="I41" s="325"/>
      <c r="J41" s="325"/>
      <c r="K41" s="325"/>
      <c r="L41" s="325"/>
      <c r="M41" s="364"/>
      <c r="N41" s="364"/>
    </row>
    <row r="42" spans="1:14" ht="14.25" customHeight="1">
      <c r="A42" s="357" t="s">
        <v>371</v>
      </c>
      <c r="B42" s="325">
        <f>B31-B24</f>
        <v>0.8857678321043494</v>
      </c>
      <c r="C42" s="325">
        <f>C31-C24</f>
        <v>-1.7406603517068007</v>
      </c>
      <c r="D42" s="325">
        <f>D31-D24</f>
        <v>2.6264281838111501</v>
      </c>
      <c r="E42" s="339">
        <f>E31-E24</f>
        <v>4.29814780074115</v>
      </c>
      <c r="F42" s="325"/>
      <c r="G42" s="325"/>
      <c r="H42" s="325"/>
      <c r="I42" s="325"/>
      <c r="J42" s="325"/>
      <c r="K42" s="325"/>
      <c r="L42" s="325"/>
      <c r="M42" s="364"/>
      <c r="N42" s="364"/>
    </row>
    <row r="43" spans="1:14">
      <c r="A43" s="348" t="s">
        <v>372</v>
      </c>
      <c r="B43" s="326">
        <f>B31-B4</f>
        <v>3.9955090992514357</v>
      </c>
      <c r="C43" s="326">
        <f>C31-C4</f>
        <v>-0.32818399971952772</v>
      </c>
      <c r="D43" s="326">
        <f>D31-D4</f>
        <v>4.3236930989709634</v>
      </c>
      <c r="E43" s="341">
        <f>E31-E4</f>
        <v>6.7967855502130305</v>
      </c>
      <c r="F43" s="325"/>
      <c r="G43" s="325"/>
      <c r="H43" s="325"/>
      <c r="I43" s="325"/>
      <c r="J43" s="325"/>
      <c r="K43" s="325"/>
      <c r="L43" s="325"/>
      <c r="M43" s="364"/>
      <c r="N43" s="364"/>
    </row>
    <row r="45" spans="1:14" ht="12" customHeight="1">
      <c r="A45" s="318" t="s">
        <v>73</v>
      </c>
    </row>
    <row r="46" spans="1:14">
      <c r="A46" s="470" t="s">
        <v>121</v>
      </c>
      <c r="B46" s="471"/>
      <c r="C46" s="471"/>
      <c r="D46" s="471"/>
      <c r="E46" s="471"/>
    </row>
  </sheetData>
  <phoneticPr fontId="4" type="noConversion"/>
  <pageMargins left="0.75" right="0.75" top="1" bottom="1" header="0.5" footer="0.5"/>
  <pageSetup scale="98" orientation="portrait" r:id="rId1"/>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sheetPr codeName="Sheet17" enableFormatConditionsCalculation="0">
    <pageSetUpPr fitToPage="1"/>
  </sheetPr>
  <dimension ref="A1:Z45"/>
  <sheetViews>
    <sheetView zoomScale="85" zoomScaleNormal="85" zoomScaleSheetLayoutView="100" zoomScalePageLayoutView="125" workbookViewId="0">
      <pane xSplit="1" ySplit="3" topLeftCell="B4" activePane="bottomRight" state="frozen"/>
      <selection pane="topRight" activeCell="B1" sqref="B1"/>
      <selection pane="bottomLeft" activeCell="A4" sqref="A4"/>
      <selection pane="bottomRight" activeCell="J10" sqref="J10:J11"/>
    </sheetView>
  </sheetViews>
  <sheetFormatPr defaultColWidth="8.83203125" defaultRowHeight="12.75"/>
  <cols>
    <col min="1" max="1" width="12.33203125" customWidth="1"/>
    <col min="2" max="15" width="9.5" bestFit="1" customWidth="1"/>
    <col min="16" max="16" width="9.6640625" bestFit="1" customWidth="1"/>
    <col min="17" max="17" width="9.6640625" customWidth="1"/>
    <col min="18" max="18" width="9.5" bestFit="1" customWidth="1"/>
    <col min="19" max="19" width="11.5" bestFit="1" customWidth="1"/>
  </cols>
  <sheetData>
    <row r="1" spans="1:19">
      <c r="A1" s="68" t="s">
        <v>391</v>
      </c>
    </row>
    <row r="3" spans="1:19">
      <c r="A3" s="83"/>
      <c r="B3" s="84" t="s">
        <v>299</v>
      </c>
      <c r="C3" s="84" t="s">
        <v>298</v>
      </c>
      <c r="D3" s="84" t="s">
        <v>2</v>
      </c>
      <c r="E3" s="84" t="s">
        <v>3</v>
      </c>
      <c r="F3" s="84" t="s">
        <v>293</v>
      </c>
      <c r="G3" s="84" t="s">
        <v>294</v>
      </c>
      <c r="H3" s="84" t="s">
        <v>295</v>
      </c>
      <c r="I3" s="84" t="s">
        <v>296</v>
      </c>
      <c r="J3" s="84" t="s">
        <v>297</v>
      </c>
      <c r="K3" s="420" t="s">
        <v>9</v>
      </c>
      <c r="L3" s="420" t="s">
        <v>11</v>
      </c>
      <c r="P3" s="32"/>
      <c r="Q3" s="32"/>
      <c r="R3" s="32"/>
      <c r="S3" s="32"/>
    </row>
    <row r="4" spans="1:19">
      <c r="A4" s="86">
        <v>1987</v>
      </c>
      <c r="B4" s="62">
        <f>'2A'!B4/'1B'!B4*100</f>
        <v>17.832469775474959</v>
      </c>
      <c r="C4" s="62">
        <f>'2A'!C4/'1B'!C4*100</f>
        <v>12.315270935960591</v>
      </c>
      <c r="D4" s="62">
        <f>'2A'!D4/'1B'!D4*100</f>
        <v>12.031364861553541</v>
      </c>
      <c r="E4" s="62">
        <f>'2A'!E4/'1B'!E4*100</f>
        <v>13.21981424148607</v>
      </c>
      <c r="F4" s="62">
        <f>'2A'!F4/'1B'!F4*100</f>
        <v>10.160825232616903</v>
      </c>
      <c r="G4" s="62">
        <f>'2A'!G4/'1B'!G4*100</f>
        <v>6.0994322541046486</v>
      </c>
      <c r="H4" s="62">
        <f>'2A'!H4/'1B'!H4*100</f>
        <v>7.455577944678514</v>
      </c>
      <c r="I4" s="62">
        <f>'2A'!I4/'1B'!I4*100</f>
        <v>7.3420260782347047</v>
      </c>
      <c r="J4" s="62">
        <f>'2A'!J4/'1B'!J4*100</f>
        <v>9.6057238544679553</v>
      </c>
      <c r="K4" s="62">
        <f>'2A'!K4/'1B'!K4*100</f>
        <v>12.075568036762828</v>
      </c>
      <c r="L4" s="64">
        <f>'2A'!L4/'1B'!L4*100</f>
        <v>8.8200502735472419</v>
      </c>
    </row>
    <row r="5" spans="1:19">
      <c r="A5" s="86">
        <v>1988</v>
      </c>
      <c r="B5" s="63">
        <f>'2A'!B5/'1B'!B5*100</f>
        <v>16.162888329135182</v>
      </c>
      <c r="C5" s="63">
        <f>'2A'!C5/'1B'!C5*100</f>
        <v>12.218649517684886</v>
      </c>
      <c r="D5" s="63">
        <f>'2A'!D5/'1B'!D5*100</f>
        <v>10.16826923076923</v>
      </c>
      <c r="E5" s="63">
        <f>'2A'!E5/'1B'!E5*100</f>
        <v>11.76470588235294</v>
      </c>
      <c r="F5" s="63">
        <f>'2A'!F5/'1B'!F5*100</f>
        <v>9.4901016272102456</v>
      </c>
      <c r="G5" s="63">
        <f>'2A'!G5/'1B'!G5*100</f>
        <v>5.0312937879495561</v>
      </c>
      <c r="H5" s="63">
        <f>'2A'!H5/'1B'!H5*100</f>
        <v>7.7273555677054855</v>
      </c>
      <c r="I5" s="63">
        <f>'2A'!I5/'1B'!I5*100</f>
        <v>7.3473473473473483</v>
      </c>
      <c r="J5" s="63">
        <f>'2A'!J5/'1B'!J5*100</f>
        <v>8.0216720595981634</v>
      </c>
      <c r="K5" s="63">
        <f>'2A'!K5/'1B'!K5*100</f>
        <v>10.270202651988992</v>
      </c>
      <c r="L5" s="65">
        <f>'2A'!L5/'1B'!L5*100</f>
        <v>7.7617551218874965</v>
      </c>
    </row>
    <row r="6" spans="1:19">
      <c r="A6" s="86">
        <v>1989</v>
      </c>
      <c r="B6" s="63">
        <f>'2A'!B6/'1B'!B6*100</f>
        <v>15.485456780008192</v>
      </c>
      <c r="C6" s="63">
        <f>'2A'!C6/'1B'!C6*100</f>
        <v>13.657770800627942</v>
      </c>
      <c r="D6" s="63">
        <f>'2A'!D6/'1B'!D6*100</f>
        <v>9.8511693834160177</v>
      </c>
      <c r="E6" s="63">
        <f>'2A'!E6/'1B'!E6*100</f>
        <v>12.085308056872037</v>
      </c>
      <c r="F6" s="63">
        <f>'2A'!F6/'1B'!F6*100</f>
        <v>9.6036056858892866</v>
      </c>
      <c r="G6" s="63">
        <f>'2A'!G6/'1B'!G6*100</f>
        <v>5.0063950301479991</v>
      </c>
      <c r="H6" s="63">
        <f>'2A'!H6/'1B'!H6*100</f>
        <v>7.4715755278830533</v>
      </c>
      <c r="I6" s="63">
        <f>'2A'!I6/'1B'!I6*100</f>
        <v>7.348761672756801</v>
      </c>
      <c r="J6" s="63">
        <f>'2A'!J6/'1B'!J6*100</f>
        <v>7.1735905044510382</v>
      </c>
      <c r="K6" s="63">
        <f>'2A'!K6/'1B'!K6*100</f>
        <v>9.1002229855963357</v>
      </c>
      <c r="L6" s="65">
        <f>'2A'!L6/'1B'!L6*100</f>
        <v>7.5464181546560427</v>
      </c>
    </row>
    <row r="7" spans="1:19">
      <c r="A7" s="86">
        <v>1990</v>
      </c>
      <c r="B7" s="63">
        <f>'2A'!B7/'1B'!B7*100</f>
        <v>16.974317817014445</v>
      </c>
      <c r="C7" s="63">
        <f>'2A'!C7/'1B'!C7*100</f>
        <v>14.440993788819876</v>
      </c>
      <c r="D7" s="63">
        <f>'2A'!D7/'1B'!D7*100</f>
        <v>10.686138154844693</v>
      </c>
      <c r="E7" s="63">
        <f>'2A'!E7/'1B'!E7*100</f>
        <v>12.093704245973646</v>
      </c>
      <c r="F7" s="63">
        <f>'2A'!F7/'1B'!F7*100</f>
        <v>10.415359160152907</v>
      </c>
      <c r="G7" s="63">
        <f>'2A'!G7/'1B'!G7*100</f>
        <v>6.1690481781888469</v>
      </c>
      <c r="H7" s="63">
        <f>'2A'!H7/'1B'!H7*100</f>
        <v>7.3746844572664978</v>
      </c>
      <c r="I7" s="63">
        <f>'2A'!I7/'1B'!I7*100</f>
        <v>7.0405239459680722</v>
      </c>
      <c r="J7" s="63">
        <f>'2A'!J7/'1B'!J7*100</f>
        <v>6.864103873367859</v>
      </c>
      <c r="K7" s="63">
        <f>'2A'!K7/'1B'!K7*100</f>
        <v>8.4204345273047565</v>
      </c>
      <c r="L7" s="65">
        <f>'2A'!L7/'1B'!L7*100</f>
        <v>8.1315024640916551</v>
      </c>
    </row>
    <row r="8" spans="1:19">
      <c r="A8" s="86">
        <v>1991</v>
      </c>
      <c r="B8" s="63">
        <f>'2A'!B8/'1B'!B8*100</f>
        <v>18.02162595114137</v>
      </c>
      <c r="C8" s="63">
        <f>'2A'!C8/'1B'!C8*100</f>
        <v>16.536661466458661</v>
      </c>
      <c r="D8" s="63">
        <f>'2A'!D8/'1B'!D8*100</f>
        <v>12.078521939953809</v>
      </c>
      <c r="E8" s="63">
        <f>'2A'!E8/'1B'!E8*100</f>
        <v>12.714370195150797</v>
      </c>
      <c r="F8" s="63">
        <f>'2A'!F8/'1B'!F8*100</f>
        <v>12.14788230937936</v>
      </c>
      <c r="G8" s="63">
        <f>'2A'!G8/'1B'!G8*100</f>
        <v>9.5463887787112824</v>
      </c>
      <c r="H8" s="63">
        <f>'2A'!H8/'1B'!H8*100</f>
        <v>8.6023444544634806</v>
      </c>
      <c r="I8" s="63">
        <f>'2A'!I8/'1B'!I8*100</f>
        <v>7.3574494175352543</v>
      </c>
      <c r="J8" s="63">
        <f>'2A'!J8/'1B'!J8*100</f>
        <v>8.2112484813835493</v>
      </c>
      <c r="K8" s="63">
        <f>'2A'!K8/'1B'!K8*100</f>
        <v>9.898332190998401</v>
      </c>
      <c r="L8" s="65">
        <f>'2A'!L8/'1B'!L8*100</f>
        <v>10.316469381918626</v>
      </c>
    </row>
    <row r="9" spans="1:19">
      <c r="A9" s="86">
        <v>1992</v>
      </c>
      <c r="B9" s="63">
        <f>'2A'!B9/'1B'!B9*100</f>
        <v>19.991789819376027</v>
      </c>
      <c r="C9" s="63">
        <f>'2A'!C9/'1B'!C9*100</f>
        <v>17.61102603369066</v>
      </c>
      <c r="D9" s="63">
        <f>'2A'!D9/'1B'!D9*100</f>
        <v>13.11822892133773</v>
      </c>
      <c r="E9" s="63">
        <f>'2A'!E9/'1B'!E9*100</f>
        <v>13.009082918253734</v>
      </c>
      <c r="F9" s="63">
        <f>'2A'!F9/'1B'!F9*100</f>
        <v>12.711864406779661</v>
      </c>
      <c r="G9" s="63">
        <f>'2A'!G9/'1B'!G9*100</f>
        <v>10.779721101846661</v>
      </c>
      <c r="H9" s="63">
        <f>'2A'!H9/'1B'!H9*100</f>
        <v>9.2740471869328509</v>
      </c>
      <c r="I9" s="63">
        <f>'2A'!I9/'1B'!I9*100</f>
        <v>7.9704190632703353</v>
      </c>
      <c r="J9" s="63">
        <f>'2A'!J9/'1B'!J9*100</f>
        <v>9.4702595657401503</v>
      </c>
      <c r="K9" s="63">
        <f>'2A'!K9/'1B'!K9*100</f>
        <v>10.145571730192243</v>
      </c>
      <c r="L9" s="65">
        <f>'2A'!L9/'1B'!L9*100</f>
        <v>11.196908503707425</v>
      </c>
    </row>
    <row r="10" spans="1:19">
      <c r="A10" s="86">
        <v>1993</v>
      </c>
      <c r="B10" s="63">
        <f>'2A'!B10/'1B'!B10*100</f>
        <v>20.123711340206185</v>
      </c>
      <c r="C10" s="63">
        <f>'2A'!C10/'1B'!C10*100</f>
        <v>16.894977168949772</v>
      </c>
      <c r="D10" s="63">
        <f>'2A'!D10/'1B'!D10*100</f>
        <v>14.349146996961906</v>
      </c>
      <c r="E10" s="63">
        <f>'2A'!E10/'1B'!E10*100</f>
        <v>12.616550116550115</v>
      </c>
      <c r="F10" s="63">
        <f>'2A'!F10/'1B'!F10*100</f>
        <v>13.24670120502619</v>
      </c>
      <c r="G10" s="63">
        <f>'2A'!G10/'1B'!G10*100</f>
        <v>10.920898349418238</v>
      </c>
      <c r="H10" s="63">
        <f>'2A'!H10/'1B'!H10*100</f>
        <v>9.3232541396688262</v>
      </c>
      <c r="I10" s="63">
        <f>'2A'!I10/'1B'!I10*100</f>
        <v>8.3009609486812508</v>
      </c>
      <c r="J10" s="63">
        <f>'2A'!J10/'1B'!J10*100</f>
        <v>9.6219931271477659</v>
      </c>
      <c r="K10" s="63">
        <f>'2A'!K10/'1B'!K10*100</f>
        <v>9.7304903128044167</v>
      </c>
      <c r="L10" s="65">
        <f>'2A'!L10/'1B'!L10*100</f>
        <v>11.377208174575685</v>
      </c>
    </row>
    <row r="11" spans="1:19">
      <c r="A11" s="86">
        <v>1994</v>
      </c>
      <c r="B11" s="63">
        <f>'2A'!B11/'1B'!B11*100</f>
        <v>19.975186104218359</v>
      </c>
      <c r="C11" s="63">
        <f>'2A'!C11/'1B'!C11*100</f>
        <v>16.467065868263472</v>
      </c>
      <c r="D11" s="63">
        <f>'2A'!D11/'1B'!D11*100</f>
        <v>13.489667982354309</v>
      </c>
      <c r="E11" s="63">
        <f>'2A'!E11/'1B'!E11*100</f>
        <v>12.536613942589339</v>
      </c>
      <c r="F11" s="63">
        <f>'2A'!F11/'1B'!F11*100</f>
        <v>12.326128218929714</v>
      </c>
      <c r="G11" s="63">
        <f>'2A'!G11/'1B'!G11*100</f>
        <v>9.6355574781010063</v>
      </c>
      <c r="H11" s="63">
        <f>'2A'!H11/'1B'!H11*100</f>
        <v>8.7542692791659196</v>
      </c>
      <c r="I11" s="63">
        <f>'2A'!I11/'1B'!I11*100</f>
        <v>6.8647540983606561</v>
      </c>
      <c r="J11" s="63">
        <f>'2A'!J11/'1B'!J11*100</f>
        <v>8.79355460680347</v>
      </c>
      <c r="K11" s="63">
        <f>'2A'!K11/'1B'!K11*100</f>
        <v>9.1326105087572973</v>
      </c>
      <c r="L11" s="65">
        <f>'2A'!L11/'1B'!L11*100</f>
        <v>10.395438358138289</v>
      </c>
    </row>
    <row r="12" spans="1:19">
      <c r="A12" s="86">
        <v>1995</v>
      </c>
      <c r="B12" s="63">
        <f>'2A'!B12/'1B'!B12*100</f>
        <v>18.00927878532265</v>
      </c>
      <c r="C12" s="63">
        <f>'2A'!C12/'1B'!C12*100</f>
        <v>14.754098360655741</v>
      </c>
      <c r="D12" s="63">
        <f>'2A'!D12/'1B'!D12*100</f>
        <v>12.152372049544287</v>
      </c>
      <c r="E12" s="63">
        <f>'2A'!E12/'1B'!E12*100</f>
        <v>11.434331797235025</v>
      </c>
      <c r="F12" s="63">
        <f>'2A'!F12/'1B'!F12*100</f>
        <v>11.454714902990766</v>
      </c>
      <c r="G12" s="63">
        <f>'2A'!G12/'1B'!G12*100</f>
        <v>8.7491724964663362</v>
      </c>
      <c r="H12" s="63">
        <f>'2A'!H12/'1B'!H12*100</f>
        <v>7.2544442449272761</v>
      </c>
      <c r="I12" s="63">
        <f>'2A'!I12/'1B'!I12*100</f>
        <v>6.7399714925677046</v>
      </c>
      <c r="J12" s="63">
        <f>'2A'!J12/'1B'!J12*100</f>
        <v>7.8336034575904918</v>
      </c>
      <c r="K12" s="63">
        <f>'2A'!K12/'1B'!K12*100</f>
        <v>8.4781382951458308</v>
      </c>
      <c r="L12" s="65">
        <f>'2A'!L12/'1B'!L12*100</f>
        <v>9.4886038722326589</v>
      </c>
    </row>
    <row r="13" spans="1:19">
      <c r="A13" s="86">
        <v>1996</v>
      </c>
      <c r="B13" s="63">
        <f>'2A'!B13/'1B'!B13*100</f>
        <v>18.935165306998712</v>
      </c>
      <c r="C13" s="63">
        <f>'2A'!C13/'1B'!C13*100</f>
        <v>14.637681159420291</v>
      </c>
      <c r="D13" s="63">
        <f>'2A'!D13/'1B'!D13*100</f>
        <v>12.392466868170192</v>
      </c>
      <c r="E13" s="63">
        <f>'2A'!E13/'1B'!E13*100</f>
        <v>11.61849710982659</v>
      </c>
      <c r="F13" s="63">
        <f>'2A'!F13/'1B'!F13*100</f>
        <v>11.812065422402387</v>
      </c>
      <c r="G13" s="63">
        <f>'2A'!G13/'1B'!G13*100</f>
        <v>9.0222253531048562</v>
      </c>
      <c r="H13" s="63">
        <f>'2A'!H13/'1B'!H13*100</f>
        <v>7.2388460849310148</v>
      </c>
      <c r="I13" s="63">
        <f>'2A'!I13/'1B'!I13*100</f>
        <v>6.595438668584344</v>
      </c>
      <c r="J13" s="63">
        <f>'2A'!J13/'1B'!J13*100</f>
        <v>6.8769047303564328</v>
      </c>
      <c r="K13" s="63">
        <f>'2A'!K13/'1B'!K13*100</f>
        <v>8.6812024774661367</v>
      </c>
      <c r="L13" s="65">
        <f>'2A'!L13/'1B'!L13*100</f>
        <v>9.6198269185439607</v>
      </c>
    </row>
    <row r="14" spans="1:19">
      <c r="A14" s="86">
        <v>1997</v>
      </c>
      <c r="B14" s="63">
        <f>'2A'!B14/'1B'!B14*100</f>
        <v>18.134715025906736</v>
      </c>
      <c r="C14" s="63">
        <f>'2A'!C14/'1B'!C14*100</f>
        <v>15.317919075144507</v>
      </c>
      <c r="D14" s="63">
        <f>'2A'!D14/'1B'!D14*100</f>
        <v>12.094734421706141</v>
      </c>
      <c r="E14" s="63">
        <f>'2A'!E14/'1B'!E14*100</f>
        <v>12.623274161735701</v>
      </c>
      <c r="F14" s="63">
        <f>'2A'!F14/'1B'!F14*100</f>
        <v>11.413104141087176</v>
      </c>
      <c r="G14" s="63">
        <f>'2A'!G14/'1B'!G14*100</f>
        <v>8.4035941206004043</v>
      </c>
      <c r="H14" s="63">
        <f>'2A'!H14/'1B'!H14*100</f>
        <v>6.484945661856405</v>
      </c>
      <c r="I14" s="63">
        <f>'2A'!I14/'1B'!I14*100</f>
        <v>5.9145229896698392</v>
      </c>
      <c r="J14" s="63">
        <f>'2A'!J14/'1B'!J14*100</f>
        <v>5.8625380579128068</v>
      </c>
      <c r="K14" s="63">
        <f>'2A'!K14/'1B'!K14*100</f>
        <v>8.451466824177988</v>
      </c>
      <c r="L14" s="65">
        <f>'2A'!L14/'1B'!L14*100</f>
        <v>9.100433669747888</v>
      </c>
    </row>
    <row r="15" spans="1:19">
      <c r="A15" s="86">
        <v>1998</v>
      </c>
      <c r="B15" s="63">
        <f>'2A'!B15/'1B'!B15*100</f>
        <v>17.644557823129254</v>
      </c>
      <c r="C15" s="63">
        <f>'2A'!C15/'1B'!C15*100</f>
        <v>13.872832369942195</v>
      </c>
      <c r="D15" s="63">
        <f>'2A'!D15/'1B'!D15*100</f>
        <v>10.490617228125707</v>
      </c>
      <c r="E15" s="63">
        <f>'2A'!E15/'1B'!E15*100</f>
        <v>12.170047235343151</v>
      </c>
      <c r="F15" s="63">
        <f>'2A'!F15/'1B'!F15*100</f>
        <v>10.312740887567449</v>
      </c>
      <c r="G15" s="63">
        <f>'2A'!G15/'1B'!G15*100</f>
        <v>7.1897760533660069</v>
      </c>
      <c r="H15" s="63">
        <f>'2A'!H15/'1B'!H15*100</f>
        <v>5.5290584702349408</v>
      </c>
      <c r="I15" s="63">
        <f>'2A'!I15/'1B'!I15*100</f>
        <v>5.807877813504823</v>
      </c>
      <c r="J15" s="63">
        <f>'2A'!J15/'1B'!J15*100</f>
        <v>5.5875359779752216</v>
      </c>
      <c r="K15" s="63">
        <f>'2A'!K15/'1B'!K15*100</f>
        <v>8.8290145268943867</v>
      </c>
      <c r="L15" s="65">
        <f>'2A'!L15/'1B'!L15*100</f>
        <v>8.2782667746232406</v>
      </c>
    </row>
    <row r="16" spans="1:19">
      <c r="A16" s="86">
        <v>1999</v>
      </c>
      <c r="B16" s="63">
        <f>'2A'!B16/'1B'!B16*100</f>
        <v>16.707920792079207</v>
      </c>
      <c r="C16" s="63">
        <f>'2A'!C16/'1B'!C16*100</f>
        <v>14.346590909090907</v>
      </c>
      <c r="D16" s="63">
        <f>'2A'!D16/'1B'!D16*100</f>
        <v>9.6059113300492598</v>
      </c>
      <c r="E16" s="63">
        <f>'2A'!E16/'1B'!E16*100</f>
        <v>10.151724137931033</v>
      </c>
      <c r="F16" s="63">
        <f>'2A'!F16/'1B'!F16*100</f>
        <v>9.3470678003052097</v>
      </c>
      <c r="G16" s="63">
        <f>'2A'!G16/'1B'!G16*100</f>
        <v>6.3498130452845869</v>
      </c>
      <c r="H16" s="63">
        <f>'2A'!H16/'1B'!H16*100</f>
        <v>5.610733577278272</v>
      </c>
      <c r="I16" s="63">
        <f>'2A'!I16/'1B'!I16*100</f>
        <v>6.042416966786714</v>
      </c>
      <c r="J16" s="63">
        <f>'2A'!J16/'1B'!J16*100</f>
        <v>5.7238851557727548</v>
      </c>
      <c r="K16" s="63">
        <f>'2A'!K16/'1B'!K16*100</f>
        <v>8.2509689922480636</v>
      </c>
      <c r="L16" s="65">
        <f>'2A'!L16/'1B'!L16*100</f>
        <v>7.5829231825561321</v>
      </c>
    </row>
    <row r="17" spans="1:26">
      <c r="A17" s="86">
        <v>2000</v>
      </c>
      <c r="B17" s="63">
        <f>'2A'!B17/'1B'!B17*100</f>
        <v>16.575744859420897</v>
      </c>
      <c r="C17" s="63">
        <f>'2A'!C17/'1B'!C17*100</f>
        <v>12.044817927170866</v>
      </c>
      <c r="D17" s="63">
        <f>'2A'!D17/'1B'!D17*100</f>
        <v>9.0587715422006188</v>
      </c>
      <c r="E17" s="63">
        <f>'2A'!E17/'1B'!E17*100</f>
        <v>9.9891422366992408</v>
      </c>
      <c r="F17" s="63">
        <f>'2A'!F17/'1B'!F17*100</f>
        <v>8.4806414292248498</v>
      </c>
      <c r="G17" s="63">
        <f>'2A'!G17/'1B'!G17*100</f>
        <v>5.7445739386964476</v>
      </c>
      <c r="H17" s="63">
        <f>'2A'!H17/'1B'!H17*100</f>
        <v>4.9578240661043207</v>
      </c>
      <c r="I17" s="63">
        <f>'2A'!I17/'1B'!I17*100</f>
        <v>5.1173991571342565</v>
      </c>
      <c r="J17" s="63">
        <f>'2A'!J17/'1B'!J17*100</f>
        <v>4.9759903961584637</v>
      </c>
      <c r="K17" s="63">
        <f>'2A'!K17/'1B'!K17*100</f>
        <v>7.1730769230769225</v>
      </c>
      <c r="L17" s="65">
        <f>'2A'!L17/'1B'!L17*100</f>
        <v>6.828726352268351</v>
      </c>
    </row>
    <row r="18" spans="1:26">
      <c r="A18" s="86">
        <v>2001</v>
      </c>
      <c r="B18" s="63">
        <f>'2A'!B18/'1B'!B18*100</f>
        <v>15.958762886597938</v>
      </c>
      <c r="C18" s="63">
        <f>'2A'!C18/'1B'!C18*100</f>
        <v>11.89488243430152</v>
      </c>
      <c r="D18" s="63">
        <f>'2A'!D18/'1B'!D18*100</f>
        <v>9.7348978704910909</v>
      </c>
      <c r="E18" s="63">
        <f>'2A'!E18/'1B'!E18*100</f>
        <v>11.075181891673404</v>
      </c>
      <c r="F18" s="63">
        <f>'2A'!F18/'1B'!F18*100</f>
        <v>8.7815092639223913</v>
      </c>
      <c r="G18" s="63">
        <f>'2A'!G18/'1B'!G18*100</f>
        <v>6.3174382178907074</v>
      </c>
      <c r="H18" s="63">
        <f>'2A'!H18/'1B'!H18*100</f>
        <v>5.0259067357512954</v>
      </c>
      <c r="I18" s="63">
        <f>'2A'!I18/'1B'!I18*100</f>
        <v>5.7735771522498469</v>
      </c>
      <c r="J18" s="63">
        <f>'2A'!J18/'1B'!J18*100</f>
        <v>4.685486704931475</v>
      </c>
      <c r="K18" s="63">
        <f>'2A'!K18/'1B'!K18*100</f>
        <v>7.7200230591852419</v>
      </c>
      <c r="L18" s="65">
        <f>'2A'!L18/'1B'!L18*100</f>
        <v>7.2187944650524098</v>
      </c>
    </row>
    <row r="19" spans="1:26">
      <c r="A19" s="86">
        <v>2002</v>
      </c>
      <c r="B19" s="63">
        <f>'2A'!B19/'1B'!B19*100</f>
        <v>16.659943525615166</v>
      </c>
      <c r="C19" s="63">
        <f>'2A'!C19/'1B'!C19*100</f>
        <v>11.852861035422341</v>
      </c>
      <c r="D19" s="63">
        <f>'2A'!D19/'1B'!D19*100</f>
        <v>9.6256684491978604</v>
      </c>
      <c r="E19" s="63">
        <f>'2A'!E19/'1B'!E19*100</f>
        <v>10.144546649145861</v>
      </c>
      <c r="F19" s="63">
        <f>'2A'!F19/'1B'!F19*100</f>
        <v>8.7130234344986555</v>
      </c>
      <c r="G19" s="63">
        <f>'2A'!G19/'1B'!G19*100</f>
        <v>7.1033792625663921</v>
      </c>
      <c r="H19" s="63">
        <f>'2A'!H19/'1B'!H19*100</f>
        <v>5.0564638462834992</v>
      </c>
      <c r="I19" s="63">
        <f>'2A'!I19/'1B'!I19*100</f>
        <v>5.6664650131074819</v>
      </c>
      <c r="J19" s="63">
        <f>'2A'!J19/'1B'!J19*100</f>
        <v>5.3119873281665448</v>
      </c>
      <c r="K19" s="63">
        <f>'2A'!K19/'1B'!K19*100</f>
        <v>8.526587022721948</v>
      </c>
      <c r="L19" s="65">
        <f>'2A'!L19/'1B'!L19*100</f>
        <v>7.6645310886617111</v>
      </c>
    </row>
    <row r="20" spans="1:26">
      <c r="A20" s="86">
        <v>2003</v>
      </c>
      <c r="B20" s="63">
        <f>'2A'!B20/'1B'!B20*100</f>
        <v>16.494845360824744</v>
      </c>
      <c r="C20" s="63">
        <f>'2A'!C20/'1B'!C20*100</f>
        <v>10.916442048517519</v>
      </c>
      <c r="D20" s="63">
        <f>'2A'!D20/'1B'!D20*100</f>
        <v>9.1234723978086798</v>
      </c>
      <c r="E20" s="63">
        <f>'2A'!E20/'1B'!E20*100</f>
        <v>10.220704151339989</v>
      </c>
      <c r="F20" s="63">
        <f>'2A'!F20/'1B'!F20*100</f>
        <v>9.1164095371669003</v>
      </c>
      <c r="G20" s="63">
        <f>'2A'!G20/'1B'!G20*100</f>
        <v>6.9437579570134051</v>
      </c>
      <c r="H20" s="63">
        <f>'2A'!H20/'1B'!H20*100</f>
        <v>4.949664429530201</v>
      </c>
      <c r="I20" s="63">
        <f>'2A'!I20/'1B'!I20*100</f>
        <v>5.6139654830390793</v>
      </c>
      <c r="J20" s="63">
        <f>'2A'!J20/'1B'!J20*100</f>
        <v>5.0782322261872084</v>
      </c>
      <c r="K20" s="63">
        <f>'2A'!K20/'1B'!K20*100</f>
        <v>7.9895008288819307</v>
      </c>
      <c r="L20" s="65">
        <f>'2A'!L20/'1B'!L20*100</f>
        <v>7.5736830301814191</v>
      </c>
    </row>
    <row r="21" spans="1:26">
      <c r="A21" s="86">
        <v>2004</v>
      </c>
      <c r="B21" s="63">
        <f>'2A'!B21/'1B'!B21*100</f>
        <v>15.597783056215361</v>
      </c>
      <c r="C21" s="63">
        <f>'2A'!C21/'1B'!C21*100</f>
        <v>11.200000000000001</v>
      </c>
      <c r="D21" s="63">
        <f>'2A'!D21/'1B'!D21*100</f>
        <v>8.8150289017341059</v>
      </c>
      <c r="E21" s="63">
        <f>'2A'!E21/'1B'!E21*100</f>
        <v>9.7952837522674265</v>
      </c>
      <c r="F21" s="63">
        <f>'2A'!F21/'1B'!F21*100</f>
        <v>8.5235049647861043</v>
      </c>
      <c r="G21" s="63">
        <f>'2A'!G21/'1B'!G21*100</f>
        <v>6.7614659933256549</v>
      </c>
      <c r="H21" s="63">
        <f>'2A'!H21/'1B'!H21*100</f>
        <v>5.3084173970563908</v>
      </c>
      <c r="I21" s="63">
        <f>'2A'!I21/'1B'!I21*100</f>
        <v>5.3275453827940016</v>
      </c>
      <c r="J21" s="63">
        <f>'2A'!J21/'1B'!J21*100</f>
        <v>4.6524121628881483</v>
      </c>
      <c r="K21" s="63">
        <f>'2A'!K21/'1B'!K21*100</f>
        <v>7.2098449151379294</v>
      </c>
      <c r="L21" s="65">
        <f>'2A'!L21/'1B'!L21*100</f>
        <v>7.1854715957800446</v>
      </c>
    </row>
    <row r="22" spans="1:26">
      <c r="A22" s="86">
        <v>2005</v>
      </c>
      <c r="B22" s="63">
        <f>'2A'!B22/'1B'!B22*100</f>
        <v>15.175718849840255</v>
      </c>
      <c r="C22" s="63">
        <f>'2A'!C22/'1B'!C22*100</f>
        <v>10.935441370223979</v>
      </c>
      <c r="D22" s="63">
        <f>'2A'!D22/'1B'!D22*100</f>
        <v>8.3713220058019058</v>
      </c>
      <c r="E22" s="63">
        <f>'2A'!E22/'1B'!E22*100</f>
        <v>9.6740547588005228</v>
      </c>
      <c r="F22" s="63">
        <f>'2A'!F22/'1B'!F22*100</f>
        <v>8.2342743932639912</v>
      </c>
      <c r="G22" s="63">
        <f>'2A'!G22/'1B'!G22*100</f>
        <v>6.6299878550211435</v>
      </c>
      <c r="H22" s="63">
        <f>'2A'!H22/'1B'!H22*100</f>
        <v>4.7257105089226705</v>
      </c>
      <c r="I22" s="63">
        <f>'2A'!I22/'1B'!I22*100</f>
        <v>5.0640394088669956</v>
      </c>
      <c r="J22" s="63">
        <f>'2A'!J22/'1B'!J22*100</f>
        <v>3.9518809687120777</v>
      </c>
      <c r="K22" s="63">
        <f>'2A'!K22/'1B'!K22*100</f>
        <v>5.8566472946794619</v>
      </c>
      <c r="L22" s="65">
        <f>'2A'!L22/'1B'!L22*100</f>
        <v>6.757999317607462</v>
      </c>
      <c r="N22" s="30"/>
    </row>
    <row r="23" spans="1:26" s="30" customFormat="1">
      <c r="A23" s="86">
        <v>2006</v>
      </c>
      <c r="B23" s="63">
        <f>'2A'!B23/'1B'!B23*100</f>
        <v>14.751491053677935</v>
      </c>
      <c r="C23" s="63">
        <f>'2A'!C23/'1B'!C23*100</f>
        <v>11.111111111111111</v>
      </c>
      <c r="D23" s="63">
        <f>'2A'!D23/'1B'!D23*100</f>
        <v>7.9139695134683645</v>
      </c>
      <c r="E23" s="63">
        <f>'2A'!E23/'1B'!E23*100</f>
        <v>8.7262307892680386</v>
      </c>
      <c r="F23" s="63">
        <f>'2A'!F23/'1B'!F23*100</f>
        <v>8.065823406606901</v>
      </c>
      <c r="G23" s="63">
        <f>'2A'!G23/'1B'!G23*100</f>
        <v>6.3118003223417691</v>
      </c>
      <c r="H23" s="63">
        <f>'2A'!H23/'1B'!H23*100</f>
        <v>4.3307086614173231</v>
      </c>
      <c r="I23" s="63">
        <f>'2A'!I23/'1B'!I23*100</f>
        <v>4.6796116504854375</v>
      </c>
      <c r="J23" s="63">
        <f>'2A'!J23/'1B'!J23*100</f>
        <v>3.4594212413514471</v>
      </c>
      <c r="K23" s="63">
        <f>'2A'!K23/'1B'!K23*100</f>
        <v>4.7684711534184423</v>
      </c>
      <c r="L23" s="65">
        <f>'2A'!L23/'1B'!L23*100</f>
        <v>6.3203482990709743</v>
      </c>
      <c r="N23"/>
      <c r="O23"/>
      <c r="P23"/>
      <c r="Q23"/>
      <c r="R23"/>
      <c r="S23"/>
      <c r="T23"/>
      <c r="U23"/>
      <c r="V23"/>
      <c r="W23"/>
      <c r="X23"/>
      <c r="Y23"/>
      <c r="Z23"/>
    </row>
    <row r="24" spans="1:26">
      <c r="A24" s="134">
        <v>2007</v>
      </c>
      <c r="B24" s="26">
        <f>'2A'!B24/'1B'!B24*100</f>
        <v>13.545816733067728</v>
      </c>
      <c r="C24" s="3">
        <f>'2A'!C24/'1B'!C24*100</f>
        <v>10.236220472440944</v>
      </c>
      <c r="D24" s="3">
        <f>'2A'!D24/'1B'!D24*100</f>
        <v>7.9818967290680911</v>
      </c>
      <c r="E24" s="3">
        <f>'2A'!E24/'1B'!E24*100</f>
        <v>7.4754267977237445</v>
      </c>
      <c r="F24" s="3">
        <f>'2A'!F24/'1B'!F24*100</f>
        <v>7.2634604700596643</v>
      </c>
      <c r="G24" s="3">
        <f>'2A'!G24/'1B'!G24*100</f>
        <v>6.3831917388941326</v>
      </c>
      <c r="H24" s="3">
        <f>'2A'!H24/'1B'!H24*100</f>
        <v>4.435483870967742</v>
      </c>
      <c r="I24" s="3">
        <f>'2A'!I24/'1B'!I24*100</f>
        <v>4.2298937784522002</v>
      </c>
      <c r="J24" s="3">
        <f>'2A'!J24/'1B'!J24*100</f>
        <v>3.5227988564229302</v>
      </c>
      <c r="K24" s="4">
        <f>'2A'!K24/'1B'!K24*100</f>
        <v>4.2619677965366085</v>
      </c>
      <c r="L24" s="4">
        <f>'2A'!L24/'1B'!L24*100</f>
        <v>6.0359174067744377</v>
      </c>
    </row>
    <row r="25" spans="1:26" ht="12" customHeight="1">
      <c r="A25" s="134">
        <v>2008</v>
      </c>
      <c r="B25" s="26">
        <f>'2A'!B25/'1B'!B25*100</f>
        <v>13.322884012539186</v>
      </c>
      <c r="C25" s="3">
        <f>'2A'!C25/'1B'!C25*100</f>
        <v>10.866752910737388</v>
      </c>
      <c r="D25" s="3">
        <f>'2A'!D25/'1B'!D25*100</f>
        <v>7.6482617586912065</v>
      </c>
      <c r="E25" s="3">
        <f>'2A'!E25/'1B'!E25*100</f>
        <v>8.5214303829571385</v>
      </c>
      <c r="F25" s="3">
        <f>'2A'!F25/'1B'!F25*100</f>
        <v>7.241148645420231</v>
      </c>
      <c r="G25" s="3">
        <f>'2A'!G25/'1B'!G25*100</f>
        <v>6.5602736627841232</v>
      </c>
      <c r="H25" s="3">
        <f>'2A'!H25/'1B'!H25*100</f>
        <v>4.1739684562689181</v>
      </c>
      <c r="I25" s="3">
        <f>'2A'!I25/'1B'!I25*100</f>
        <v>4.042277025774152</v>
      </c>
      <c r="J25" s="3">
        <f>'2A'!J25/'1B'!J25*100</f>
        <v>3.5729376966054742</v>
      </c>
      <c r="K25" s="4">
        <f>'2A'!K25/'1B'!K25*100</f>
        <v>4.5756363326806841</v>
      </c>
      <c r="L25" s="4">
        <f>'2A'!L25/'1B'!L25*100</f>
        <v>6.1371562265483597</v>
      </c>
      <c r="M25" s="42"/>
    </row>
    <row r="26" spans="1:26" ht="12" customHeight="1">
      <c r="A26" s="134">
        <v>2009</v>
      </c>
      <c r="B26" s="26">
        <f>'2A'!B26/'1B'!B26*100</f>
        <v>15.514532600157111</v>
      </c>
      <c r="C26" s="3">
        <f>'2A'!C26/'1B'!C26*100</f>
        <v>11.901681759379041</v>
      </c>
      <c r="D26" s="3">
        <f>'2A'!D26/'1B'!D26*100</f>
        <v>9.2285945072697917</v>
      </c>
      <c r="E26" s="3">
        <f>'2A'!E26/'1B'!E26*100</f>
        <v>8.6526262369956868</v>
      </c>
      <c r="F26" s="3">
        <f>'2A'!F26/'1B'!F26*100</f>
        <v>8.588098569836113</v>
      </c>
      <c r="G26" s="3">
        <f>'2A'!G26/'1B'!G26*100</f>
        <v>9.1452218863873913</v>
      </c>
      <c r="H26" s="3">
        <f>'2A'!H26/'1B'!H26*100</f>
        <v>5.2241161616161618</v>
      </c>
      <c r="I26" s="3">
        <f>'2A'!I26/'1B'!I26*100</f>
        <v>4.9014288298064752</v>
      </c>
      <c r="J26" s="3">
        <f>'2A'!J26/'1B'!J26*100</f>
        <v>6.5171333824613127</v>
      </c>
      <c r="K26" s="4">
        <f>'2A'!K26/'1B'!K26*100</f>
        <v>7.7091490884594327</v>
      </c>
      <c r="L26" s="4">
        <f>'2A'!L26/'1B'!L26*100</f>
        <v>8.3439267084557045</v>
      </c>
    </row>
    <row r="27" spans="1:26" ht="12" customHeight="1">
      <c r="A27" s="134">
        <v>2010</v>
      </c>
      <c r="B27" s="26">
        <f>'2A'!B27/'1B'!B27*100</f>
        <v>14.701378254211333</v>
      </c>
      <c r="C27" s="3">
        <f>'2A'!C27/'1B'!C27*100</f>
        <v>11.435832274459974</v>
      </c>
      <c r="D27" s="3">
        <f>'2A'!D27/'1B'!D27*100</f>
        <v>9.5772390302544572</v>
      </c>
      <c r="E27" s="3">
        <f>'2A'!E27/'1B'!E27*100</f>
        <v>9.1808267816383466</v>
      </c>
      <c r="F27" s="3">
        <f>'2A'!F27/'1B'!F27*100</f>
        <v>8.0187797813697106</v>
      </c>
      <c r="G27" s="3">
        <f>'2A'!G27/'1B'!G27*100</f>
        <v>8.7014202125431162</v>
      </c>
      <c r="H27" s="3">
        <f>'2A'!H27/'1B'!H27*100</f>
        <v>5.4200962882435162</v>
      </c>
      <c r="I27" s="3">
        <f>'2A'!I27/'1B'!I27*100</f>
        <v>5.2462526766595285</v>
      </c>
      <c r="J27" s="3">
        <f>'2A'!J27/'1B'!J27*100</f>
        <v>6.556771482661496</v>
      </c>
      <c r="K27" s="4">
        <f>'2A'!K27/'1B'!K27*100</f>
        <v>7.5710959587560289</v>
      </c>
      <c r="L27" s="4">
        <f>'2A'!L27/'1B'!L27*100</f>
        <v>8.05560824909894</v>
      </c>
    </row>
    <row r="28" spans="1:26" ht="12" customHeight="1">
      <c r="A28" s="134">
        <v>2011</v>
      </c>
      <c r="B28" s="26">
        <f>'2A'!B28/'1B'!B28*100</f>
        <v>12.551828119110439</v>
      </c>
      <c r="C28" s="3">
        <f>'2A'!C28/'1B'!C28*100</f>
        <v>11.014851485148517</v>
      </c>
      <c r="D28" s="3">
        <f>'2A'!D28/'1B'!D28*100</f>
        <v>9.0379594296043386</v>
      </c>
      <c r="E28" s="3">
        <f>'2A'!E28/'1B'!E28*100</f>
        <v>9.5189615678289634</v>
      </c>
      <c r="F28" s="3">
        <f>'2A'!F28/'1B'!F28*100</f>
        <v>7.8698553948832046</v>
      </c>
      <c r="G28" s="3">
        <f>'2A'!G28/'1B'!G28*100</f>
        <v>7.8742009574674157</v>
      </c>
      <c r="H28" s="3">
        <f>'2A'!H28/'1B'!H28*100</f>
        <v>5.5143651529193702</v>
      </c>
      <c r="I28" s="3">
        <f>'2A'!I28/'1B'!I28*100</f>
        <v>4.8988285410010661</v>
      </c>
      <c r="J28" s="3">
        <f>'2A'!J28/'1B'!J28*100</f>
        <v>5.4364471669218997</v>
      </c>
      <c r="K28" s="4">
        <f>'2A'!K28/'1B'!K28*100</f>
        <v>7.5217932752179317</v>
      </c>
      <c r="L28" s="4">
        <f>'2A'!L28/'1B'!L28*100</f>
        <v>7.510902489849407</v>
      </c>
    </row>
    <row r="29" spans="1:26" ht="13.5" customHeight="1">
      <c r="A29" s="134">
        <v>2012</v>
      </c>
      <c r="B29" s="26">
        <f>'2A'!B29/'1B'!B29*100</f>
        <v>12.276867030965393</v>
      </c>
      <c r="C29" s="3">
        <f>'2A'!C29/'1B'!C29*100</f>
        <v>11.192214111922141</v>
      </c>
      <c r="D29" s="3">
        <f>'2A'!D29/'1B'!D29*100</f>
        <v>9.1360476663356511</v>
      </c>
      <c r="E29" s="3">
        <f>'2A'!E29/'1B'!E29*100</f>
        <v>10.19577930333079</v>
      </c>
      <c r="F29" s="3">
        <f>'2A'!F29/'1B'!F29*100</f>
        <v>7.7364226818370252</v>
      </c>
      <c r="G29" s="3">
        <f>'2A'!G29/'1B'!G29*100</f>
        <v>7.8857676873179043</v>
      </c>
      <c r="H29" s="3">
        <f>'2A'!H29/'1B'!H29*100</f>
        <v>5.3152604325312218</v>
      </c>
      <c r="I29" s="3">
        <f>'2A'!I29/'1B'!I29*100</f>
        <v>4.7420531526836891</v>
      </c>
      <c r="J29" s="3">
        <f>'2A'!J29/'1B'!J29*100</f>
        <v>4.5851816065703366</v>
      </c>
      <c r="K29" s="4">
        <f>'2A'!K29/'1B'!K29*100</f>
        <v>6.839612929792052</v>
      </c>
      <c r="L29" s="4">
        <f>'2A'!L29/'1B'!L29*100</f>
        <v>7.2920598633669149</v>
      </c>
    </row>
    <row r="30" spans="1:26" ht="13.5" customHeight="1">
      <c r="A30" s="134">
        <v>2013</v>
      </c>
      <c r="B30" s="26">
        <f>'2A'!B30/'1B'!B30*100</f>
        <v>11.584699453551913</v>
      </c>
      <c r="C30" s="3">
        <f>'2A'!C30/'1B'!C30*100</f>
        <v>11.575178997613365</v>
      </c>
      <c r="D30" s="3">
        <f>'2A'!D30/'1B'!D30*100</f>
        <v>9.0616837452280503</v>
      </c>
      <c r="E30" s="3">
        <f>'2A'!E30/'1B'!E30*100</f>
        <v>10.273279352226721</v>
      </c>
      <c r="F30" s="3">
        <f>'2A'!F30/'1B'!F30*100</f>
        <v>7.5748264481620575</v>
      </c>
      <c r="G30" s="3">
        <f>'2A'!G30/'1B'!G30*100</f>
        <v>7.5882337008044631</v>
      </c>
      <c r="H30" s="3">
        <f>'2A'!H30/'1B'!H30*100</f>
        <v>5.3968253968253972</v>
      </c>
      <c r="I30" s="3">
        <f>'2A'!I30/'1B'!I30*100</f>
        <v>4.0882103477523328</v>
      </c>
      <c r="J30" s="3">
        <f>'2A'!J30/'1B'!J30*100</f>
        <v>4.5818867601045827</v>
      </c>
      <c r="K30" s="4">
        <f>'2A'!K30/'1B'!K30*100</f>
        <v>6.584752401764729</v>
      </c>
      <c r="L30" s="4">
        <f>'2A'!L30/'1B'!L30*100</f>
        <v>7.0738215550116088</v>
      </c>
    </row>
    <row r="31" spans="1:26" ht="13.5" customHeight="1">
      <c r="A31" s="656">
        <v>2014</v>
      </c>
      <c r="B31" s="27">
        <f>'2A'!B31/'1B'!B31*100</f>
        <v>11.923218899963086</v>
      </c>
      <c r="C31" s="5">
        <f>'2A'!C31/'1B'!C31*100</f>
        <v>10.628019323671499</v>
      </c>
      <c r="D31" s="5">
        <f>'2A'!D31/'1B'!D31*100</f>
        <v>8.9503661513425552</v>
      </c>
      <c r="E31" s="5">
        <f>'2A'!E31/'1B'!E31*100</f>
        <v>9.9491094147582704</v>
      </c>
      <c r="F31" s="5">
        <f>'2A'!F31/'1B'!F31*100</f>
        <v>7.7340909090909102</v>
      </c>
      <c r="G31" s="5">
        <f>'2A'!G31/'1B'!G31*100</f>
        <v>7.2884371714339631</v>
      </c>
      <c r="H31" s="5">
        <f>'2A'!H31/'1B'!H31*100</f>
        <v>5.3919347530584503</v>
      </c>
      <c r="I31" s="5">
        <f>'2A'!I31/'1B'!I31*100</f>
        <v>3.8403233956543708</v>
      </c>
      <c r="J31" s="5">
        <f>'2A'!J31/'1B'!J31*100</f>
        <v>4.6810828933031603</v>
      </c>
      <c r="K31" s="6">
        <f>'2A'!K31/'1B'!K31*100</f>
        <v>6.0567329100354579</v>
      </c>
      <c r="L31" s="6">
        <f>'2A'!L31/'1B'!L31*100</f>
        <v>6.9141676906585792</v>
      </c>
    </row>
    <row r="32" spans="1:26" ht="13.5" customHeight="1">
      <c r="A32" s="793" t="s">
        <v>90</v>
      </c>
      <c r="B32" s="795"/>
      <c r="C32" s="795"/>
      <c r="D32" s="795"/>
      <c r="E32" s="795"/>
      <c r="F32" s="795"/>
      <c r="G32" s="795"/>
      <c r="H32" s="795"/>
      <c r="I32" s="795"/>
      <c r="J32" s="795"/>
      <c r="K32" s="795"/>
      <c r="L32" s="794"/>
    </row>
    <row r="33" spans="1:12" ht="13.5" customHeight="1">
      <c r="A33" s="418" t="s">
        <v>321</v>
      </c>
      <c r="B33" s="443">
        <f>AVERAGE(B4:B13)</f>
        <v>18.151189000889609</v>
      </c>
      <c r="C33" s="443">
        <f t="shared" ref="C33:L33" si="0">AVERAGE(C4:C13)</f>
        <v>14.953419510053189</v>
      </c>
      <c r="D33" s="443">
        <f t="shared" si="0"/>
        <v>12.031734638890571</v>
      </c>
      <c r="E33" s="443">
        <f t="shared" si="0"/>
        <v>12.309297850629031</v>
      </c>
      <c r="F33" s="443">
        <f t="shared" si="0"/>
        <v>11.336924817137742</v>
      </c>
      <c r="G33" s="443">
        <f t="shared" si="0"/>
        <v>8.0960132808039429</v>
      </c>
      <c r="H33" s="443">
        <f t="shared" si="0"/>
        <v>8.0476398887622906</v>
      </c>
      <c r="I33" s="443">
        <f t="shared" si="0"/>
        <v>7.2907652733306474</v>
      </c>
      <c r="J33" s="443">
        <f t="shared" si="0"/>
        <v>8.2472654260906886</v>
      </c>
      <c r="K33" s="444">
        <f t="shared" si="0"/>
        <v>9.5932773717017223</v>
      </c>
      <c r="L33" s="445">
        <f t="shared" si="0"/>
        <v>9.4654181223299094</v>
      </c>
    </row>
    <row r="34" spans="1:12" ht="13.5" customHeight="1">
      <c r="A34" s="418" t="s">
        <v>120</v>
      </c>
      <c r="B34" s="443">
        <f>AVERAGE(B4:B23)</f>
        <v>17.260668662110181</v>
      </c>
      <c r="C34" s="443">
        <f t="shared" ref="C34:L34" si="1">AVERAGE(C4:C23)</f>
        <v>13.651354669072839</v>
      </c>
      <c r="D34" s="443">
        <f t="shared" si="1"/>
        <v>10.757587002474473</v>
      </c>
      <c r="E34" s="443">
        <f t="shared" si="1"/>
        <v>11.383158413524736</v>
      </c>
      <c r="F34" s="443">
        <f t="shared" si="1"/>
        <v>10.217867371490353</v>
      </c>
      <c r="G34" s="443">
        <f t="shared" si="1"/>
        <v>7.4357859787072984</v>
      </c>
      <c r="H34" s="443">
        <f t="shared" si="1"/>
        <v>6.6227916121029109</v>
      </c>
      <c r="I34" s="443">
        <f t="shared" si="1"/>
        <v>6.3957536875472467</v>
      </c>
      <c r="J34" s="443">
        <f t="shared" si="1"/>
        <v>6.5881012240481507</v>
      </c>
      <c r="K34" s="444">
        <f t="shared" si="1"/>
        <v>8.5354187628719753</v>
      </c>
      <c r="L34" s="446">
        <f t="shared" si="1"/>
        <v>8.4582679499424369</v>
      </c>
    </row>
    <row r="35" spans="1:12" ht="13.5" customHeight="1">
      <c r="A35" s="349" t="s">
        <v>322</v>
      </c>
      <c r="B35" s="443">
        <f>AVERAGE(B14:B23)</f>
        <v>16.370148323330746</v>
      </c>
      <c r="C35" s="443">
        <f t="shared" ref="C35:L35" si="2">AVERAGE(C14:C23)</f>
        <v>12.349289828092497</v>
      </c>
      <c r="D35" s="443">
        <f t="shared" si="2"/>
        <v>9.4834393660583736</v>
      </c>
      <c r="E35" s="443">
        <f t="shared" si="2"/>
        <v>10.457018976420436</v>
      </c>
      <c r="F35" s="443">
        <f t="shared" si="2"/>
        <v>9.0988099258429607</v>
      </c>
      <c r="G35" s="443">
        <f t="shared" si="2"/>
        <v>6.7755586766106521</v>
      </c>
      <c r="H35" s="443">
        <f t="shared" si="2"/>
        <v>5.197943335443532</v>
      </c>
      <c r="I35" s="443">
        <f t="shared" si="2"/>
        <v>5.5007421017638478</v>
      </c>
      <c r="J35" s="443">
        <f t="shared" si="2"/>
        <v>4.9289370220056146</v>
      </c>
      <c r="K35" s="444">
        <f t="shared" si="2"/>
        <v>7.4775601540422318</v>
      </c>
      <c r="L35" s="446">
        <f t="shared" si="2"/>
        <v>7.4511177775549626</v>
      </c>
    </row>
    <row r="36" spans="1:12">
      <c r="A36" s="350" t="s">
        <v>371</v>
      </c>
      <c r="B36" s="443">
        <f>AVERAGE(B24:B31)</f>
        <v>13.177653137945773</v>
      </c>
      <c r="C36" s="443">
        <f t="shared" ref="C36:K36" si="3">AVERAGE(C24:C31)</f>
        <v>11.106343916921608</v>
      </c>
      <c r="D36" s="443">
        <f t="shared" si="3"/>
        <v>8.8277561272242675</v>
      </c>
      <c r="E36" s="443">
        <f t="shared" si="3"/>
        <v>9.2209299796824578</v>
      </c>
      <c r="F36" s="443">
        <f t="shared" si="3"/>
        <v>7.753335362582364</v>
      </c>
      <c r="G36" s="443">
        <f t="shared" si="3"/>
        <v>7.6783433772040635</v>
      </c>
      <c r="H36" s="443">
        <f t="shared" si="3"/>
        <v>5.1090063140538478</v>
      </c>
      <c r="I36" s="443">
        <f t="shared" si="3"/>
        <v>4.4986584684729767</v>
      </c>
      <c r="J36" s="443">
        <f t="shared" si="3"/>
        <v>4.9317799806313989</v>
      </c>
      <c r="K36" s="443">
        <f t="shared" si="3"/>
        <v>6.3900925866553662</v>
      </c>
      <c r="L36" s="446">
        <f>AVERAGE(L24:L31)</f>
        <v>7.170445023720494</v>
      </c>
    </row>
    <row r="37" spans="1:12">
      <c r="A37" s="419" t="s">
        <v>372</v>
      </c>
      <c r="B37" s="447">
        <f>AVERAGE(B4:B31)</f>
        <v>16.094092798063208</v>
      </c>
      <c r="C37" s="447">
        <f t="shared" ref="C37:K37" si="4">AVERAGE(C4:C31)</f>
        <v>12.924208739886771</v>
      </c>
      <c r="D37" s="447">
        <f t="shared" si="4"/>
        <v>10.206206752402986</v>
      </c>
      <c r="E37" s="447">
        <f t="shared" si="4"/>
        <v>10.76537886099837</v>
      </c>
      <c r="F37" s="447">
        <f t="shared" si="4"/>
        <v>9.5137153689452152</v>
      </c>
      <c r="G37" s="447">
        <f t="shared" si="4"/>
        <v>7.5050880925635175</v>
      </c>
      <c r="H37" s="447">
        <f t="shared" si="4"/>
        <v>6.1902815269460358</v>
      </c>
      <c r="I37" s="447">
        <f t="shared" si="4"/>
        <v>5.8537264820974562</v>
      </c>
      <c r="J37" s="447">
        <f t="shared" si="4"/>
        <v>6.1148665830719366</v>
      </c>
      <c r="K37" s="447">
        <f t="shared" si="4"/>
        <v>7.9224684268100862</v>
      </c>
      <c r="L37" s="446">
        <f>AVERAGE(L4:L31)</f>
        <v>8.090318542450456</v>
      </c>
    </row>
    <row r="38" spans="1:12">
      <c r="A38" s="819" t="s">
        <v>91</v>
      </c>
      <c r="B38" s="820"/>
      <c r="C38" s="820"/>
      <c r="D38" s="820"/>
      <c r="E38" s="820"/>
      <c r="F38" s="820"/>
      <c r="G38" s="820"/>
      <c r="H38" s="820"/>
      <c r="I38" s="820"/>
      <c r="J38" s="820"/>
      <c r="K38" s="820"/>
      <c r="L38" s="821"/>
    </row>
    <row r="39" spans="1:12">
      <c r="A39" s="418" t="s">
        <v>321</v>
      </c>
      <c r="B39" s="472">
        <f>B13-B4</f>
        <v>1.1026955315237537</v>
      </c>
      <c r="C39" s="473">
        <f t="shared" ref="C39:L39" si="5">C13-C4</f>
        <v>2.3224102234597002</v>
      </c>
      <c r="D39" s="473">
        <f t="shared" si="5"/>
        <v>0.36110200661665104</v>
      </c>
      <c r="E39" s="473">
        <f t="shared" si="5"/>
        <v>-1.6013171316594796</v>
      </c>
      <c r="F39" s="473">
        <f t="shared" si="5"/>
        <v>1.6512401897854847</v>
      </c>
      <c r="G39" s="473">
        <f t="shared" si="5"/>
        <v>2.9227930990002076</v>
      </c>
      <c r="H39" s="473">
        <f t="shared" si="5"/>
        <v>-0.2167318597474992</v>
      </c>
      <c r="I39" s="473">
        <f t="shared" si="5"/>
        <v>-0.74658740965036063</v>
      </c>
      <c r="J39" s="473">
        <f t="shared" si="5"/>
        <v>-2.7288191241115225</v>
      </c>
      <c r="K39" s="473">
        <f t="shared" si="5"/>
        <v>-3.3943655592966913</v>
      </c>
      <c r="L39" s="474">
        <f t="shared" si="5"/>
        <v>0.79977664499671874</v>
      </c>
    </row>
    <row r="40" spans="1:12">
      <c r="A40" s="418" t="s">
        <v>120</v>
      </c>
      <c r="B40" s="475">
        <f>B23-B4</f>
        <v>-3.0809787217970239</v>
      </c>
      <c r="C40" s="328">
        <f t="shared" ref="C40:L40" si="6">C23-C4</f>
        <v>-1.20415982484948</v>
      </c>
      <c r="D40" s="328">
        <f t="shared" si="6"/>
        <v>-4.1173953480851768</v>
      </c>
      <c r="E40" s="328">
        <f t="shared" si="6"/>
        <v>-4.4935834522180311</v>
      </c>
      <c r="F40" s="328">
        <f t="shared" si="6"/>
        <v>-2.0950018260100016</v>
      </c>
      <c r="G40" s="328">
        <f t="shared" si="6"/>
        <v>0.21236806823712051</v>
      </c>
      <c r="H40" s="328">
        <f t="shared" si="6"/>
        <v>-3.1248692832611908</v>
      </c>
      <c r="I40" s="328">
        <f t="shared" si="6"/>
        <v>-2.6624144277492672</v>
      </c>
      <c r="J40" s="328">
        <f t="shared" si="6"/>
        <v>-6.1463026131165082</v>
      </c>
      <c r="K40" s="328">
        <f t="shared" si="6"/>
        <v>-7.3070968833443857</v>
      </c>
      <c r="L40" s="476">
        <f t="shared" si="6"/>
        <v>-2.4997019744762676</v>
      </c>
    </row>
    <row r="41" spans="1:12">
      <c r="A41" s="349" t="s">
        <v>322</v>
      </c>
      <c r="B41" s="475">
        <f>B23-B14</f>
        <v>-3.3832239722288016</v>
      </c>
      <c r="C41" s="328">
        <f t="shared" ref="C41:L41" si="7">C23-C14</f>
        <v>-4.2068079640333966</v>
      </c>
      <c r="D41" s="328">
        <f t="shared" si="7"/>
        <v>-4.1807649082377765</v>
      </c>
      <c r="E41" s="328">
        <f t="shared" si="7"/>
        <v>-3.8970433724676621</v>
      </c>
      <c r="F41" s="328">
        <f t="shared" si="7"/>
        <v>-3.3472807344802753</v>
      </c>
      <c r="G41" s="328">
        <f t="shared" si="7"/>
        <v>-2.0917937982586352</v>
      </c>
      <c r="H41" s="328">
        <f t="shared" si="7"/>
        <v>-2.1542370004390818</v>
      </c>
      <c r="I41" s="328">
        <f t="shared" si="7"/>
        <v>-1.2349113391844018</v>
      </c>
      <c r="J41" s="328">
        <f t="shared" si="7"/>
        <v>-2.4031168165613597</v>
      </c>
      <c r="K41" s="328">
        <f t="shared" si="7"/>
        <v>-3.6829956707595457</v>
      </c>
      <c r="L41" s="476">
        <f t="shared" si="7"/>
        <v>-2.7800853706769137</v>
      </c>
    </row>
    <row r="42" spans="1:12">
      <c r="A42" s="357" t="s">
        <v>371</v>
      </c>
      <c r="B42" s="328">
        <f>B31-B24</f>
        <v>-1.622597833104642</v>
      </c>
      <c r="C42" s="328">
        <f t="shared" ref="C42:K42" si="8">C31-C24</f>
        <v>0.39179885123055413</v>
      </c>
      <c r="D42" s="328">
        <f t="shared" si="8"/>
        <v>0.96846942227446409</v>
      </c>
      <c r="E42" s="328">
        <f t="shared" si="8"/>
        <v>2.4736826170345259</v>
      </c>
      <c r="F42" s="328">
        <f t="shared" si="8"/>
        <v>0.47063043903124591</v>
      </c>
      <c r="G42" s="328">
        <f t="shared" si="8"/>
        <v>0.90524543253983047</v>
      </c>
      <c r="H42" s="328">
        <f t="shared" si="8"/>
        <v>0.95645088209070828</v>
      </c>
      <c r="I42" s="328">
        <f t="shared" si="8"/>
        <v>-0.38957038279782941</v>
      </c>
      <c r="J42" s="328">
        <f t="shared" si="8"/>
        <v>1.1582840368802301</v>
      </c>
      <c r="K42" s="657">
        <f t="shared" si="8"/>
        <v>1.7947651134988494</v>
      </c>
      <c r="L42" s="657">
        <f>L31-L24</f>
        <v>0.8782502838841415</v>
      </c>
    </row>
    <row r="43" spans="1:12">
      <c r="A43" s="348" t="s">
        <v>372</v>
      </c>
      <c r="B43" s="477">
        <f>B31-B4</f>
        <v>-5.9092508755118729</v>
      </c>
      <c r="C43" s="477">
        <f t="shared" ref="C43:K43" si="9">C31-C4</f>
        <v>-1.6872516122890922</v>
      </c>
      <c r="D43" s="477">
        <f t="shared" si="9"/>
        <v>-3.0809987102109861</v>
      </c>
      <c r="E43" s="477">
        <f t="shared" si="9"/>
        <v>-3.2707048267277994</v>
      </c>
      <c r="F43" s="477">
        <f t="shared" si="9"/>
        <v>-2.4267343235259924</v>
      </c>
      <c r="G43" s="477">
        <f t="shared" si="9"/>
        <v>1.1890049173293145</v>
      </c>
      <c r="H43" s="477">
        <f t="shared" si="9"/>
        <v>-2.0636431916200637</v>
      </c>
      <c r="I43" s="477">
        <f t="shared" si="9"/>
        <v>-3.5017026825803339</v>
      </c>
      <c r="J43" s="477">
        <f t="shared" si="9"/>
        <v>-4.924640961164795</v>
      </c>
      <c r="K43" s="477">
        <f t="shared" si="9"/>
        <v>-6.0188351267273701</v>
      </c>
      <c r="L43" s="478">
        <f>L31-L4</f>
        <v>-1.9058825828886627</v>
      </c>
    </row>
    <row r="44" spans="1:12">
      <c r="A44" s="37"/>
      <c r="B44" s="38"/>
      <c r="C44" s="38"/>
      <c r="D44" s="38"/>
      <c r="E44" s="38"/>
      <c r="F44" s="38"/>
      <c r="G44" s="38"/>
      <c r="H44" s="38"/>
      <c r="I44" s="38"/>
      <c r="J44" s="38"/>
      <c r="K44" s="38"/>
      <c r="L44" s="38"/>
    </row>
    <row r="45" spans="1:12">
      <c r="A45" s="67" t="s">
        <v>394</v>
      </c>
    </row>
  </sheetData>
  <mergeCells count="2">
    <mergeCell ref="A32:L32"/>
    <mergeCell ref="A38:L38"/>
  </mergeCells>
  <phoneticPr fontId="4" type="noConversion"/>
  <pageMargins left="0.75" right="0.75" top="1" bottom="1" header="0.5" footer="0.5"/>
  <pageSetup scale="81" orientation="landscape" r:id="rId1"/>
  <headerFooter alignWithMargins="0"/>
  <colBreaks count="1" manualBreakCount="1">
    <brk id="12" max="1048575" man="1"/>
  </colBreaks>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sheetPr codeName="Sheet21" enableFormatConditionsCalculation="0"/>
  <dimension ref="A1:B15"/>
  <sheetViews>
    <sheetView workbookViewId="0">
      <selection activeCell="I5" sqref="I5"/>
    </sheetView>
  </sheetViews>
  <sheetFormatPr defaultColWidth="8.83203125" defaultRowHeight="12.75"/>
  <sheetData>
    <row r="1" spans="1:2">
      <c r="A1" t="s">
        <v>41</v>
      </c>
    </row>
    <row r="3" spans="1:2">
      <c r="A3" t="s">
        <v>5</v>
      </c>
      <c r="B3" s="51">
        <v>-296.70394084700462</v>
      </c>
    </row>
    <row r="4" spans="1:2">
      <c r="A4" t="s">
        <v>7</v>
      </c>
      <c r="B4" s="51">
        <v>-157.52494352304831</v>
      </c>
    </row>
    <row r="5" spans="1:2">
      <c r="A5" t="s">
        <v>6</v>
      </c>
      <c r="B5" s="51">
        <v>-117.13327435438569</v>
      </c>
    </row>
    <row r="6" spans="1:2">
      <c r="A6" t="s">
        <v>4</v>
      </c>
      <c r="B6" s="51">
        <v>-88.420530009442714</v>
      </c>
    </row>
    <row r="7" spans="1:2">
      <c r="A7" t="s">
        <v>0</v>
      </c>
      <c r="B7" s="51">
        <v>-54.102755109287777</v>
      </c>
    </row>
    <row r="8" spans="1:2">
      <c r="A8" t="s">
        <v>3</v>
      </c>
      <c r="B8" s="51">
        <v>-52.317315415626645</v>
      </c>
    </row>
    <row r="9" spans="1:2">
      <c r="A9" t="s">
        <v>2</v>
      </c>
      <c r="B9" s="51">
        <v>-22.959239201293531</v>
      </c>
    </row>
    <row r="10" spans="1:2">
      <c r="A10" t="s">
        <v>1</v>
      </c>
      <c r="B10" s="51">
        <v>-5.3174178226884479</v>
      </c>
    </row>
    <row r="11" spans="1:2">
      <c r="A11" t="s">
        <v>9</v>
      </c>
      <c r="B11" s="51">
        <v>196.67900364837945</v>
      </c>
    </row>
    <row r="12" spans="1:2" ht="38.25">
      <c r="A12" s="47" t="s">
        <v>40</v>
      </c>
      <c r="B12" s="51">
        <v>211.61723977227908</v>
      </c>
    </row>
    <row r="13" spans="1:2">
      <c r="A13" t="s">
        <v>8</v>
      </c>
      <c r="B13" s="51">
        <v>809.41765240667735</v>
      </c>
    </row>
    <row r="14" spans="1:2">
      <c r="A14" s="48"/>
    </row>
    <row r="15" spans="1:2">
      <c r="A15" s="10"/>
    </row>
  </sheetData>
  <phoneticPr fontId="4" type="noConversion"/>
  <pageMargins left="0.75" right="0.75" top="1" bottom="1" header="0.5" footer="0.5"/>
  <pageSetup scale="99" orientation="landscape" horizontalDpi="300" verticalDpi="300" r:id="rId1"/>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sheetPr codeName="Sheet19" enableFormatConditionsCalculation="0">
    <pageSetUpPr fitToPage="1"/>
  </sheetPr>
  <dimension ref="A1:P46"/>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J10" sqref="J10"/>
    </sheetView>
  </sheetViews>
  <sheetFormatPr defaultColWidth="8.83203125" defaultRowHeight="12.75"/>
  <cols>
    <col min="1" max="1" width="12" style="121" customWidth="1"/>
    <col min="2" max="2" width="10.83203125" style="121" bestFit="1" customWidth="1"/>
    <col min="3" max="5" width="9.6640625" style="121" bestFit="1" customWidth="1"/>
    <col min="6" max="6" width="9.83203125" style="121" bestFit="1" customWidth="1"/>
    <col min="7" max="7" width="9.6640625" style="121" bestFit="1" customWidth="1"/>
    <col min="8" max="8" width="9.83203125" style="121" bestFit="1" customWidth="1"/>
    <col min="9" max="9" width="10.1640625" style="121" bestFit="1" customWidth="1"/>
    <col min="10" max="11" width="10" style="121" bestFit="1" customWidth="1"/>
    <col min="12" max="12" width="11.1640625" style="121" customWidth="1"/>
    <col min="13" max="13" width="11" style="121" bestFit="1" customWidth="1"/>
    <col min="14" max="14" width="12.1640625" style="121" customWidth="1"/>
    <col min="15" max="15" width="21.33203125" style="121" customWidth="1"/>
    <col min="16" max="16" width="17.5" style="121" customWidth="1"/>
    <col min="17" max="17" width="11.1640625" style="121" bestFit="1" customWidth="1"/>
    <col min="18" max="18" width="12.1640625" style="121" customWidth="1"/>
    <col min="19" max="19" width="8.83203125" style="121"/>
    <col min="20" max="20" width="10.1640625" style="121" bestFit="1" customWidth="1"/>
    <col min="21" max="16384" width="8.83203125" style="121"/>
  </cols>
  <sheetData>
    <row r="1" spans="1:16">
      <c r="A1" s="95" t="s">
        <v>430</v>
      </c>
    </row>
    <row r="3" spans="1:16" ht="51.75" customHeight="1">
      <c r="A3" s="140"/>
      <c r="B3" s="126" t="s">
        <v>299</v>
      </c>
      <c r="C3" s="151" t="s">
        <v>298</v>
      </c>
      <c r="D3" s="151" t="s">
        <v>2</v>
      </c>
      <c r="E3" s="151" t="s">
        <v>3</v>
      </c>
      <c r="F3" s="151" t="s">
        <v>293</v>
      </c>
      <c r="G3" s="151" t="s">
        <v>294</v>
      </c>
      <c r="H3" s="151" t="s">
        <v>295</v>
      </c>
      <c r="I3" s="151" t="s">
        <v>296</v>
      </c>
      <c r="J3" s="151" t="s">
        <v>297</v>
      </c>
      <c r="K3" s="152" t="s">
        <v>9</v>
      </c>
      <c r="L3" s="149" t="s">
        <v>52</v>
      </c>
      <c r="M3" s="149" t="s">
        <v>53</v>
      </c>
      <c r="N3" s="149" t="s">
        <v>51</v>
      </c>
      <c r="O3" s="479" t="s">
        <v>252</v>
      </c>
      <c r="P3" s="480" t="s">
        <v>81</v>
      </c>
    </row>
    <row r="4" spans="1:16">
      <c r="A4" s="310">
        <v>1987</v>
      </c>
      <c r="B4" s="393">
        <f>'5F'!B4*'8'!B4/100</f>
        <v>-1819.1651898704895</v>
      </c>
      <c r="C4" s="185">
        <f>'5F'!C4*'8'!C4/100</f>
        <v>38.723712835387957</v>
      </c>
      <c r="D4" s="185">
        <f>'5F'!D4*'8'!D4/100</f>
        <v>-1017.5849393366339</v>
      </c>
      <c r="E4" s="185">
        <f>'5F'!E4*'8'!E4/100</f>
        <v>-661.23049060007645</v>
      </c>
      <c r="F4" s="185">
        <f>'5F'!F4*'8'!F4/100</f>
        <v>-3480.141243740678</v>
      </c>
      <c r="G4" s="185">
        <f>'5F'!G4*'8'!G4/100</f>
        <v>20289.279832810324</v>
      </c>
      <c r="H4" s="185">
        <f>'5F'!H4*'8'!H4/100</f>
        <v>-1953.7184068369052</v>
      </c>
      <c r="I4" s="185">
        <f>'5F'!I4*'8'!I4/100</f>
        <v>-3638.7675562783879</v>
      </c>
      <c r="J4" s="185">
        <f>'5F'!J4*'8'!J4/100</f>
        <v>-12827.707125671082</v>
      </c>
      <c r="K4" s="315">
        <f>'5F'!K4*'8'!K4/100</f>
        <v>6673.428361793176</v>
      </c>
      <c r="L4" s="315">
        <f>SUMIF(B4:K4,"&gt;=0",B4:K4)</f>
        <v>27001.431907438888</v>
      </c>
      <c r="M4" s="186">
        <f>SUMIF(B4:K4,"&lt;=0",B4:K4)</f>
        <v>-25398.314952334251</v>
      </c>
      <c r="N4" s="186">
        <f>M4+L4</f>
        <v>1603.1169551046369</v>
      </c>
      <c r="O4" s="481">
        <f>-('8B'!B4/'8B'!C4)*'10'!M4</f>
        <v>27001.431907438884</v>
      </c>
      <c r="P4" s="482">
        <f>(N4*'4C'!B5-M4*'4C'!D5)/1000000</f>
        <v>-236.23938684771801</v>
      </c>
    </row>
    <row r="5" spans="1:16">
      <c r="A5" s="311">
        <v>1988</v>
      </c>
      <c r="B5" s="187">
        <f>'5F'!B5*'8'!B5/100</f>
        <v>-1115.2816704357281</v>
      </c>
      <c r="C5" s="157">
        <f>'5F'!C5*'8'!C5/100</f>
        <v>77.090843547224225</v>
      </c>
      <c r="D5" s="157">
        <f>'5F'!D5*'8'!D5/100</f>
        <v>-165.05835470262807</v>
      </c>
      <c r="E5" s="157">
        <f>'5F'!E5*'8'!E5/100</f>
        <v>-502.09564524917221</v>
      </c>
      <c r="F5" s="157">
        <f>'5F'!F5*'8'!F5/100</f>
        <v>-3745.4281239498337</v>
      </c>
      <c r="G5" s="157">
        <f>'5F'!G5*'8'!G5/100</f>
        <v>8620.7233066099616</v>
      </c>
      <c r="H5" s="157">
        <f>'5F'!H5*'8'!H5/100</f>
        <v>-3781.8300731039503</v>
      </c>
      <c r="I5" s="157">
        <f>'5F'!I5*'8'!I5/100</f>
        <v>-7064.2146473151806</v>
      </c>
      <c r="J5" s="157">
        <f>'5F'!J5*'8'!J5/100</f>
        <v>-2479.9879198670333</v>
      </c>
      <c r="K5" s="158">
        <f>'5F'!K5*'8'!K5/100</f>
        <v>11055.998101538764</v>
      </c>
      <c r="L5" s="158">
        <f t="shared" ref="L5:L22" si="0">SUMIF(B5:K5,"&gt;=0",B5:K5)</f>
        <v>19753.812251695948</v>
      </c>
      <c r="M5" s="174">
        <f t="shared" ref="M5:M22" si="1">SUMIF(B5:K5,"&lt;=0",B5:K5)</f>
        <v>-18853.896434623526</v>
      </c>
      <c r="N5" s="158">
        <f t="shared" ref="N5:N22" si="2">M5+L5</f>
        <v>899.91581707242221</v>
      </c>
      <c r="O5" s="481">
        <f>-('8B'!B5/'8B'!C5)*'10'!M5</f>
        <v>19753.812251695952</v>
      </c>
      <c r="P5" s="481">
        <f>(N5*'4C'!B6-M5*'4C'!D6)/1000000</f>
        <v>93.0220543094036</v>
      </c>
    </row>
    <row r="6" spans="1:16">
      <c r="A6" s="311">
        <v>1989</v>
      </c>
      <c r="B6" s="187">
        <f>'5F'!B6*'8'!B6/100</f>
        <v>-1453.8179947141041</v>
      </c>
      <c r="C6" s="157">
        <f>'5F'!C6*'8'!C6/100</f>
        <v>-105.06730874466456</v>
      </c>
      <c r="D6" s="157">
        <f>'5F'!D6*'8'!D6/100</f>
        <v>324.24571667363142</v>
      </c>
      <c r="E6" s="157">
        <f>'5F'!E6*'8'!E6/100</f>
        <v>-101.0265138098159</v>
      </c>
      <c r="F6" s="157">
        <f>'5F'!F6*'8'!F6/100</f>
        <v>-4930.4552436306994</v>
      </c>
      <c r="G6" s="157">
        <f>'5F'!G6*'8'!G6/100</f>
        <v>2381.2953044174455</v>
      </c>
      <c r="H6" s="157">
        <f>'5F'!H6*'8'!H6/100</f>
        <v>-4636.9215658079074</v>
      </c>
      <c r="I6" s="157">
        <f>'5F'!I6*'8'!I6/100</f>
        <v>-8007.7825794481323</v>
      </c>
      <c r="J6" s="157">
        <f>'5F'!J6*'8'!J6/100</f>
        <v>1578.2597568577085</v>
      </c>
      <c r="K6" s="158">
        <f>'5F'!K6*'8'!K6/100</f>
        <v>16061.545750643099</v>
      </c>
      <c r="L6" s="158">
        <f t="shared" si="0"/>
        <v>20345.346528591886</v>
      </c>
      <c r="M6" s="174">
        <f t="shared" si="1"/>
        <v>-19235.071206155324</v>
      </c>
      <c r="N6" s="158">
        <f t="shared" si="2"/>
        <v>1110.2753224365624</v>
      </c>
      <c r="O6" s="481">
        <f>-('8B'!B6/'8B'!C6)*'10'!M6</f>
        <v>20345.346528591886</v>
      </c>
      <c r="P6" s="481">
        <f>(N6*'4C'!B7-M6*'4C'!D7)/1000000</f>
        <v>252.27822071053765</v>
      </c>
    </row>
    <row r="7" spans="1:16">
      <c r="A7" s="311">
        <v>1990</v>
      </c>
      <c r="B7" s="187">
        <f>'5F'!B7*'8'!B7/100</f>
        <v>-998.52476503812181</v>
      </c>
      <c r="C7" s="157">
        <f>'5F'!C7*'8'!C7/100</f>
        <v>-161.75665489744912</v>
      </c>
      <c r="D7" s="157">
        <f>'5F'!D7*'8'!D7/100</f>
        <v>-220.23708931855461</v>
      </c>
      <c r="E7" s="157">
        <f>'5F'!E7*'8'!E7/100</f>
        <v>356.85450777627307</v>
      </c>
      <c r="F7" s="157">
        <f>'5F'!F7*'8'!F7/100</f>
        <v>-4717.2689642682126</v>
      </c>
      <c r="G7" s="157">
        <f>'5F'!G7*'8'!G7/100</f>
        <v>-7231.5058992974064</v>
      </c>
      <c r="H7" s="157">
        <f>'5F'!H7*'8'!H7/100</f>
        <v>-3933.6544562755603</v>
      </c>
      <c r="I7" s="157">
        <f>'5F'!I7*'8'!I7/100</f>
        <v>-7310.2804494499333</v>
      </c>
      <c r="J7" s="157">
        <f>'5F'!J7*'8'!J7/100</f>
        <v>6850.5956353614984</v>
      </c>
      <c r="K7" s="158">
        <f>'5F'!K7*'8'!K7/100</f>
        <v>18148.240759557619</v>
      </c>
      <c r="L7" s="158">
        <f t="shared" si="0"/>
        <v>25355.690902695391</v>
      </c>
      <c r="M7" s="174">
        <f t="shared" si="1"/>
        <v>-24573.228278545237</v>
      </c>
      <c r="N7" s="158">
        <f t="shared" si="2"/>
        <v>782.46262415015372</v>
      </c>
      <c r="O7" s="481">
        <f>-('8B'!B7/'8B'!C7)*'10'!M7</f>
        <v>25355.690902695384</v>
      </c>
      <c r="P7" s="481">
        <f>(N7*'4C'!B8-M7*'4C'!D8)/1000000</f>
        <v>354.02580631080622</v>
      </c>
    </row>
    <row r="8" spans="1:16">
      <c r="A8" s="311">
        <v>1991</v>
      </c>
      <c r="B8" s="187">
        <f>'5F'!B8*'8'!B8/100</f>
        <v>-625.78572014462964</v>
      </c>
      <c r="C8" s="157">
        <f>'5F'!C8*'8'!C8/100</f>
        <v>-111.57056709146541</v>
      </c>
      <c r="D8" s="157">
        <f>'5F'!D8*'8'!D8/100</f>
        <v>253.64774026871589</v>
      </c>
      <c r="E8" s="157">
        <f>'5F'!E8*'8'!E8/100</f>
        <v>-23.956663758647974</v>
      </c>
      <c r="F8" s="157">
        <f>'5F'!F8*'8'!F8/100</f>
        <v>-5784.3048274175417</v>
      </c>
      <c r="G8" s="157">
        <f>'5F'!G8*'8'!G8/100</f>
        <v>-4895.8392508696297</v>
      </c>
      <c r="H8" s="157">
        <f>'5F'!H8*'8'!H8/100</f>
        <v>-3237.8887265691751</v>
      </c>
      <c r="I8" s="157">
        <f>'5F'!I8*'8'!I8/100</f>
        <v>-4274.9479489939422</v>
      </c>
      <c r="J8" s="157">
        <f>'5F'!J8*'8'!J8/100</f>
        <v>3996.0107378379671</v>
      </c>
      <c r="K8" s="158">
        <f>'5F'!K8*'8'!K8/100</f>
        <v>15298.084807059809</v>
      </c>
      <c r="L8" s="158">
        <f t="shared" si="0"/>
        <v>19547.743285166493</v>
      </c>
      <c r="M8" s="174">
        <f t="shared" si="1"/>
        <v>-18954.293704845033</v>
      </c>
      <c r="N8" s="158">
        <f t="shared" si="2"/>
        <v>593.44958032145951</v>
      </c>
      <c r="O8" s="481">
        <f>-('8B'!B8/'8B'!C8)*'10'!M8</f>
        <v>19547.743285166496</v>
      </c>
      <c r="P8" s="481">
        <f>(N8*'4C'!B9-M8*'4C'!D9)/1000000</f>
        <v>247.57568393995484</v>
      </c>
    </row>
    <row r="9" spans="1:16">
      <c r="A9" s="311">
        <v>1992</v>
      </c>
      <c r="B9" s="187">
        <f>'5F'!B9*'8'!B9/100</f>
        <v>-979.49184741333954</v>
      </c>
      <c r="C9" s="157">
        <f>'5F'!C9*'8'!C9/100</f>
        <v>82.460060438424662</v>
      </c>
      <c r="D9" s="157">
        <f>'5F'!D9*'8'!D9/100</f>
        <v>161.88357979920221</v>
      </c>
      <c r="E9" s="157">
        <f>'5F'!E9*'8'!E9/100</f>
        <v>-366.80347200190687</v>
      </c>
      <c r="F9" s="157">
        <f>'5F'!F9*'8'!F9/100</f>
        <v>-4328.483956671651</v>
      </c>
      <c r="G9" s="157">
        <f>'5F'!G9*'8'!G9/100</f>
        <v>-6461.2377749232483</v>
      </c>
      <c r="H9" s="157">
        <f>'5F'!H9*'8'!H9/100</f>
        <v>-2650.4270986745209</v>
      </c>
      <c r="I9" s="157">
        <f>'5F'!I9*'8'!I9/100</f>
        <v>-3358.5041145466816</v>
      </c>
      <c r="J9" s="157">
        <f>'5F'!J9*'8'!J9/100</f>
        <v>1487.3277707513062</v>
      </c>
      <c r="K9" s="158">
        <f>'5F'!K9*'8'!K9/100</f>
        <v>17372.757612119396</v>
      </c>
      <c r="L9" s="158">
        <f t="shared" si="0"/>
        <v>19104.429023108329</v>
      </c>
      <c r="M9" s="174">
        <f t="shared" si="1"/>
        <v>-18144.948264231349</v>
      </c>
      <c r="N9" s="158">
        <f t="shared" si="2"/>
        <v>959.48075887697996</v>
      </c>
      <c r="O9" s="481">
        <f>-('8B'!B9/'8B'!C9)*'10'!M9</f>
        <v>19104.429023108329</v>
      </c>
      <c r="P9" s="481">
        <f>(N9*'4C'!B10-M9*'4C'!D10)/1000000</f>
        <v>176.92642334223359</v>
      </c>
    </row>
    <row r="10" spans="1:16">
      <c r="A10" s="311">
        <v>1993</v>
      </c>
      <c r="B10" s="187">
        <f>'5F'!B10*'8'!B10/100</f>
        <v>-1247.0589522325886</v>
      </c>
      <c r="C10" s="157">
        <f>'5F'!C10*'8'!C10/100</f>
        <v>178.97634425336548</v>
      </c>
      <c r="D10" s="157">
        <f>'5F'!D10*'8'!D10/100</f>
        <v>-373.21943880584081</v>
      </c>
      <c r="E10" s="157">
        <f>'5F'!E10*'8'!E10/100</f>
        <v>-195.60658260026085</v>
      </c>
      <c r="F10" s="157">
        <f>'5F'!F10*'8'!F10/100</f>
        <v>-3083.8475581521006</v>
      </c>
      <c r="G10" s="157">
        <f>'5F'!G10*'8'!G10/100</f>
        <v>-6427.2515063001847</v>
      </c>
      <c r="H10" s="157">
        <f>'5F'!H10*'8'!H10/100</f>
        <v>-2150.8581495859603</v>
      </c>
      <c r="I10" s="157">
        <f>'5F'!I10*'8'!I10/100</f>
        <v>-2112.0335562708151</v>
      </c>
      <c r="J10" s="157">
        <f>'5F'!J10*'8'!J10/100</f>
        <v>10.719986299023805</v>
      </c>
      <c r="K10" s="158">
        <f>'5F'!K10*'8'!K10/100</f>
        <v>16704.86678147046</v>
      </c>
      <c r="L10" s="158">
        <f t="shared" si="0"/>
        <v>16894.56311202285</v>
      </c>
      <c r="M10" s="174">
        <f t="shared" si="1"/>
        <v>-15589.87574394775</v>
      </c>
      <c r="N10" s="158">
        <f t="shared" si="2"/>
        <v>1304.6873680750996</v>
      </c>
      <c r="O10" s="481">
        <f>-('8B'!B10/'8B'!C10)*'10'!M10</f>
        <v>16894.56311202285</v>
      </c>
      <c r="P10" s="481">
        <f>(N10*'4C'!B11-M10*'4C'!D11)/1000000</f>
        <v>137.26561198720296</v>
      </c>
    </row>
    <row r="11" spans="1:16">
      <c r="A11" s="311">
        <v>1994</v>
      </c>
      <c r="B11" s="187">
        <f>'5F'!B11*'8'!B11/100</f>
        <v>-2226.349793859245</v>
      </c>
      <c r="C11" s="157">
        <f>'5F'!C11*'8'!C11/100</f>
        <v>246.09798968428535</v>
      </c>
      <c r="D11" s="157">
        <f>'5F'!D11*'8'!D11/100</f>
        <v>-1019.9747809499177</v>
      </c>
      <c r="E11" s="157">
        <f>'5F'!E11*'8'!E11/100</f>
        <v>-222.68299341470075</v>
      </c>
      <c r="F11" s="157">
        <f>'5F'!F11*'8'!F11/100</f>
        <v>-4216.1608013942705</v>
      </c>
      <c r="G11" s="157">
        <f>'5F'!G11*'8'!G11/100</f>
        <v>-2721.2633844763182</v>
      </c>
      <c r="H11" s="157">
        <f>'5F'!H11*'8'!H11/100</f>
        <v>-1669.0187692497086</v>
      </c>
      <c r="I11" s="157">
        <f>'5F'!I11*'8'!I11/100</f>
        <v>-1899.7270323296084</v>
      </c>
      <c r="J11" s="157">
        <f>'5F'!J11*'8'!J11/100</f>
        <v>-215.73303674604682</v>
      </c>
      <c r="K11" s="158">
        <f>'5F'!K11*'8'!K11/100</f>
        <v>15675.029761510754</v>
      </c>
      <c r="L11" s="158">
        <f t="shared" si="0"/>
        <v>15921.127751195039</v>
      </c>
      <c r="M11" s="174">
        <f t="shared" si="1"/>
        <v>-14190.910592419817</v>
      </c>
      <c r="N11" s="158">
        <f t="shared" si="2"/>
        <v>1730.2171587752218</v>
      </c>
      <c r="O11" s="481">
        <f>-('8B'!B11/'8B'!C11)*'10'!M11</f>
        <v>15921.127751195043</v>
      </c>
      <c r="P11" s="481">
        <f>(N11*'4C'!B12-M11*'4C'!D12)/1000000</f>
        <v>104.95525631687306</v>
      </c>
    </row>
    <row r="12" spans="1:16">
      <c r="A12" s="311">
        <v>1995</v>
      </c>
      <c r="B12" s="187">
        <f>'5F'!B12*'8'!B12/100</f>
        <v>-2403.4659335563579</v>
      </c>
      <c r="C12" s="157">
        <f>'5F'!C12*'8'!C12/100</f>
        <v>107.719231500856</v>
      </c>
      <c r="D12" s="157">
        <f>'5F'!D12*'8'!D12/100</f>
        <v>-786.04491975164478</v>
      </c>
      <c r="E12" s="157">
        <f>'5F'!E12*'8'!E12/100</f>
        <v>-393.39388606342618</v>
      </c>
      <c r="F12" s="157">
        <f>'5F'!F12*'8'!F12/100</f>
        <v>-4323.1832371496594</v>
      </c>
      <c r="G12" s="157">
        <f>'5F'!G12*'8'!G12/100</f>
        <v>-1109.4918335428531</v>
      </c>
      <c r="H12" s="157">
        <f>'5F'!H12*'8'!H12/100</f>
        <v>-1420.8039633721305</v>
      </c>
      <c r="I12" s="157">
        <f>'5F'!I12*'8'!I12/100</f>
        <v>-1581.0574703213788</v>
      </c>
      <c r="J12" s="157">
        <f>'5F'!J12*'8'!J12/100</f>
        <v>3026.6584972821934</v>
      </c>
      <c r="K12" s="158">
        <f>'5F'!K12*'8'!K12/100</f>
        <v>10614.772764716814</v>
      </c>
      <c r="L12" s="158">
        <f t="shared" si="0"/>
        <v>13749.150493499863</v>
      </c>
      <c r="M12" s="174">
        <f t="shared" si="1"/>
        <v>-12017.441243757452</v>
      </c>
      <c r="N12" s="158">
        <f t="shared" si="2"/>
        <v>1731.709249742411</v>
      </c>
      <c r="O12" s="481">
        <f>-('8B'!B12/'8B'!C12)*'10'!M12</f>
        <v>13749.150493499863</v>
      </c>
      <c r="P12" s="481">
        <f>(N12*'4C'!B13-M12*'4C'!D13)/1000000</f>
        <v>246.95011099871587</v>
      </c>
    </row>
    <row r="13" spans="1:16">
      <c r="A13" s="311">
        <v>1996</v>
      </c>
      <c r="B13" s="187">
        <f>'5F'!B13*'8'!B13/100</f>
        <v>-2745.5636456608008</v>
      </c>
      <c r="C13" s="157">
        <f>'5F'!C13*'8'!C13/100</f>
        <v>159.55606884313119</v>
      </c>
      <c r="D13" s="157">
        <f>'5F'!D13*'8'!D13/100</f>
        <v>-407.81615331233655</v>
      </c>
      <c r="E13" s="157">
        <f>'5F'!E13*'8'!E13/100</f>
        <v>-390.97514441152924</v>
      </c>
      <c r="F13" s="157">
        <f>'5F'!F13*'8'!F13/100</f>
        <v>-6429.7944642106149</v>
      </c>
      <c r="G13" s="157">
        <f>'5F'!G13*'8'!G13/100</f>
        <v>-1053.2624378737794</v>
      </c>
      <c r="H13" s="157">
        <f>'5F'!H13*'8'!H13/100</f>
        <v>-1643.0754410870009</v>
      </c>
      <c r="I13" s="157">
        <f>'5F'!I13*'8'!I13/100</f>
        <v>-1019.4341155337919</v>
      </c>
      <c r="J13" s="157">
        <f>'5F'!J13*'8'!J13/100</f>
        <v>8602.7265838435924</v>
      </c>
      <c r="K13" s="158">
        <f>'5F'!K13*'8'!K13/100</f>
        <v>7839.376713219056</v>
      </c>
      <c r="L13" s="158">
        <f t="shared" si="0"/>
        <v>16601.65936590578</v>
      </c>
      <c r="M13" s="174">
        <f t="shared" si="1"/>
        <v>-13689.921402089854</v>
      </c>
      <c r="N13" s="158">
        <f t="shared" si="2"/>
        <v>2911.7379638159255</v>
      </c>
      <c r="O13" s="481">
        <f>-('8B'!B13/'8B'!C13)*'10'!M13</f>
        <v>16601.659365905783</v>
      </c>
      <c r="P13" s="481">
        <f>(N13*'4C'!B14-M13*'4C'!D14)/1000000</f>
        <v>582.61140361108085</v>
      </c>
    </row>
    <row r="14" spans="1:16">
      <c r="A14" s="311">
        <v>1997</v>
      </c>
      <c r="B14" s="187">
        <f>'5F'!B14*'8'!B14/100</f>
        <v>-2979.2930799720943</v>
      </c>
      <c r="C14" s="157">
        <f>'5F'!C14*'8'!C14/100</f>
        <v>-103.25943053198827</v>
      </c>
      <c r="D14" s="157">
        <f>'5F'!D14*'8'!D14/100</f>
        <v>-781.66560382622572</v>
      </c>
      <c r="E14" s="157">
        <f>'5F'!E14*'8'!E14/100</f>
        <v>-776.74040562441371</v>
      </c>
      <c r="F14" s="157">
        <f>'5F'!F14*'8'!F14/100</f>
        <v>-7451.803530314658</v>
      </c>
      <c r="G14" s="157">
        <f>'5F'!G14*'8'!G14/100</f>
        <v>2896.6256297434816</v>
      </c>
      <c r="H14" s="157">
        <f>'5F'!H14*'8'!H14/100</f>
        <v>-3029.0542944327417</v>
      </c>
      <c r="I14" s="157">
        <f>'5F'!I14*'8'!I14/100</f>
        <v>-1398.0643688655555</v>
      </c>
      <c r="J14" s="157">
        <f>'5F'!J14*'8'!J14/100</f>
        <v>17479.302941464957</v>
      </c>
      <c r="K14" s="158">
        <f>'5F'!K14*'8'!K14/100</f>
        <v>819.25244630411817</v>
      </c>
      <c r="L14" s="158">
        <f t="shared" si="0"/>
        <v>21195.181017512557</v>
      </c>
      <c r="M14" s="174">
        <f t="shared" si="1"/>
        <v>-16519.880713567676</v>
      </c>
      <c r="N14" s="158">
        <f t="shared" si="2"/>
        <v>4675.3003039448813</v>
      </c>
      <c r="O14" s="481">
        <f>-('8B'!B14/'8B'!C14)*'10'!M14</f>
        <v>21195.181017512557</v>
      </c>
      <c r="P14" s="481">
        <f>(N14*'4C'!B15-M14*'4C'!D15)/1000000</f>
        <v>1175.8372751182872</v>
      </c>
    </row>
    <row r="15" spans="1:16">
      <c r="A15" s="311">
        <v>1998</v>
      </c>
      <c r="B15" s="187">
        <f>'5F'!B15*'8'!B15/100</f>
        <v>-2999.4970187383833</v>
      </c>
      <c r="C15" s="157">
        <f>'5F'!C15*'8'!C15/100</f>
        <v>-25.482632660079748</v>
      </c>
      <c r="D15" s="157">
        <f>'5F'!D15*'8'!D15/100</f>
        <v>-657.45133924669528</v>
      </c>
      <c r="E15" s="157">
        <f>'5F'!E15*'8'!E15/100</f>
        <v>-1288.5179077076268</v>
      </c>
      <c r="F15" s="157">
        <f>'5F'!F15*'8'!F15/100</f>
        <v>-6334.6610171630173</v>
      </c>
      <c r="G15" s="157">
        <f>'5F'!G15*'8'!G15/100</f>
        <v>5297.8350834218572</v>
      </c>
      <c r="H15" s="157">
        <f>'5F'!H15*'8'!H15/100</f>
        <v>-1415.4523589351945</v>
      </c>
      <c r="I15" s="157">
        <f>'5F'!I15*'8'!I15/100</f>
        <v>-922.2588435713734</v>
      </c>
      <c r="J15" s="157">
        <f>'5F'!J15*'8'!J15/100</f>
        <v>21697.639961877394</v>
      </c>
      <c r="K15" s="158">
        <f>'5F'!K15*'8'!K15/100</f>
        <v>-7927.6254605419535</v>
      </c>
      <c r="L15" s="158">
        <f t="shared" si="0"/>
        <v>26995.475045299252</v>
      </c>
      <c r="M15" s="174">
        <f t="shared" si="1"/>
        <v>-21570.946578564322</v>
      </c>
      <c r="N15" s="158">
        <f t="shared" si="2"/>
        <v>5424.5284667349297</v>
      </c>
      <c r="O15" s="481">
        <f>-('8B'!B15/'8B'!C15)*'10'!M15</f>
        <v>26995.475045299252</v>
      </c>
      <c r="P15" s="481">
        <f>(N15*'4C'!B16-M15*'4C'!D16)/1000000</f>
        <v>1452.6791865442437</v>
      </c>
    </row>
    <row r="16" spans="1:16">
      <c r="A16" s="311">
        <v>1999</v>
      </c>
      <c r="B16" s="187">
        <f>'5F'!B16*'8'!B16/100</f>
        <v>-1659.738075790543</v>
      </c>
      <c r="C16" s="157">
        <f>'5F'!C16*'8'!C16/100</f>
        <v>78.421479828072819</v>
      </c>
      <c r="D16" s="157">
        <f>'5F'!D16*'8'!D16/100</f>
        <v>399.94013780146531</v>
      </c>
      <c r="E16" s="157">
        <f>'5F'!E16*'8'!E16/100</f>
        <v>-358.98994477534308</v>
      </c>
      <c r="F16" s="157">
        <f>'5F'!F16*'8'!F16/100</f>
        <v>-5188.2648829091841</v>
      </c>
      <c r="G16" s="157">
        <f>'5F'!G16*'8'!G16/100</f>
        <v>8841.5548551071861</v>
      </c>
      <c r="H16" s="157">
        <f>'5F'!H16*'8'!H16/100</f>
        <v>-1084.6045977139113</v>
      </c>
      <c r="I16" s="157">
        <f>'5F'!I16*'8'!I16/100</f>
        <v>-3370.1621179989056</v>
      </c>
      <c r="J16" s="157">
        <f>'5F'!J16*'8'!J16/100</f>
        <v>10922.752327243066</v>
      </c>
      <c r="K16" s="158">
        <f>'5F'!K16*'8'!K16/100</f>
        <v>-5781.8158952260101</v>
      </c>
      <c r="L16" s="158">
        <f t="shared" si="0"/>
        <v>20242.66879997979</v>
      </c>
      <c r="M16" s="174">
        <f t="shared" si="1"/>
        <v>-17443.575514413897</v>
      </c>
      <c r="N16" s="158">
        <f t="shared" si="2"/>
        <v>2799.0932855658939</v>
      </c>
      <c r="O16" s="481">
        <f>-('8B'!B16/'8B'!C16)*'10'!M16</f>
        <v>20242.668799979787</v>
      </c>
      <c r="P16" s="481">
        <f>(N16*'4C'!B17-M16*'4C'!D17)/1000000</f>
        <v>697.88974827688151</v>
      </c>
    </row>
    <row r="17" spans="1:16">
      <c r="A17" s="311">
        <v>2000</v>
      </c>
      <c r="B17" s="187">
        <f>'5F'!B17*'8'!B17/100</f>
        <v>-2005.0122249388753</v>
      </c>
      <c r="C17" s="157">
        <f>'5F'!C17*'8'!C17/100</f>
        <v>-34.524147662198438</v>
      </c>
      <c r="D17" s="157">
        <f>'5F'!D17*'8'!D17/100</f>
        <v>-569.10537680620121</v>
      </c>
      <c r="E17" s="157">
        <f>'5F'!E17*'8'!E17/100</f>
        <v>-833.80149083164508</v>
      </c>
      <c r="F17" s="157">
        <f>'5F'!F17*'8'!F17/100</f>
        <v>-5087.0553241171747</v>
      </c>
      <c r="G17" s="157">
        <f>'5F'!G17*'8'!G17/100</f>
        <v>11468.825253153043</v>
      </c>
      <c r="H17" s="157">
        <f>'5F'!H17*'8'!H17/100</f>
        <v>-1941.4444141872623</v>
      </c>
      <c r="I17" s="157">
        <f>'5F'!I17*'8'!I17/100</f>
        <v>-4016.4656189448842</v>
      </c>
      <c r="J17" s="157">
        <f>'5F'!J17*'8'!J17/100</f>
        <v>13337.088445938007</v>
      </c>
      <c r="K17" s="158">
        <f>'5F'!K17*'8'!K17/100</f>
        <v>-6890.8085486341488</v>
      </c>
      <c r="L17" s="158">
        <f t="shared" si="0"/>
        <v>24805.913699091048</v>
      </c>
      <c r="M17" s="174">
        <f t="shared" si="1"/>
        <v>-21378.217146122388</v>
      </c>
      <c r="N17" s="158">
        <f t="shared" si="2"/>
        <v>3427.6965529686604</v>
      </c>
      <c r="O17" s="481">
        <f>-('8B'!B17/'8B'!C17)*'10'!M17</f>
        <v>24805.913699091052</v>
      </c>
      <c r="P17" s="481">
        <f>(N17*'4C'!B18-M17*'4C'!D18)/1000000</f>
        <v>912.03077666980312</v>
      </c>
    </row>
    <row r="18" spans="1:16">
      <c r="A18" s="311">
        <v>2001</v>
      </c>
      <c r="B18" s="187">
        <f>'5F'!B18*'8'!B18/100</f>
        <v>-1650.595079933179</v>
      </c>
      <c r="C18" s="157">
        <f>'5F'!C18*'8'!C18/100</f>
        <v>129.34235167912146</v>
      </c>
      <c r="D18" s="157">
        <f>'5F'!D18*'8'!D18/100</f>
        <v>-850.09337641272646</v>
      </c>
      <c r="E18" s="157">
        <f>'5F'!E18*'8'!E18/100</f>
        <v>-902.44131212440732</v>
      </c>
      <c r="F18" s="157">
        <f>'5F'!F18*'8'!F18/100</f>
        <v>-3206.443679558196</v>
      </c>
      <c r="G18" s="157">
        <f>'5F'!G18*'8'!G18/100</f>
        <v>5597.1897386331366</v>
      </c>
      <c r="H18" s="157">
        <f>'5F'!H18*'8'!H18/100</f>
        <v>-2106.9749946616585</v>
      </c>
      <c r="I18" s="157">
        <f>'5F'!I18*'8'!I18/100</f>
        <v>-4013.6907541036712</v>
      </c>
      <c r="J18" s="157">
        <f>'5F'!J18*'8'!J18/100</f>
        <v>13049.477196848828</v>
      </c>
      <c r="K18" s="158">
        <f>'5F'!K18*'8'!K18/100</f>
        <v>-3234.7258972439076</v>
      </c>
      <c r="L18" s="158">
        <f t="shared" si="0"/>
        <v>18776.009287161087</v>
      </c>
      <c r="M18" s="174">
        <f t="shared" si="1"/>
        <v>-15964.965094037747</v>
      </c>
      <c r="N18" s="158">
        <f t="shared" si="2"/>
        <v>2811.0441931233399</v>
      </c>
      <c r="O18" s="481">
        <f>-('8B'!B18/'8B'!C18)*'10'!M18</f>
        <v>18776.009287161087</v>
      </c>
      <c r="P18" s="481">
        <f>(N18*'4C'!B19-M18*'4C'!D19)/1000000</f>
        <v>774.23411330027648</v>
      </c>
    </row>
    <row r="19" spans="1:16">
      <c r="A19" s="311">
        <v>2002</v>
      </c>
      <c r="B19" s="187">
        <f>'5F'!B19*'8'!B19/100</f>
        <v>-1565.4681398558716</v>
      </c>
      <c r="C19" s="157">
        <f>'5F'!C19*'8'!C19/100</f>
        <v>18.0979020979021</v>
      </c>
      <c r="D19" s="157">
        <f>'5F'!D19*'8'!D19/100</f>
        <v>-406.7021134634345</v>
      </c>
      <c r="E19" s="157">
        <f>'5F'!E19*'8'!E19/100</f>
        <v>-259.06275492272914</v>
      </c>
      <c r="F19" s="157">
        <f>'5F'!F19*'8'!F19/100</f>
        <v>-1396.2238144104815</v>
      </c>
      <c r="G19" s="157">
        <f>'5F'!G19*'8'!G19/100</f>
        <v>1960.4300523887132</v>
      </c>
      <c r="H19" s="157">
        <f>'5F'!H19*'8'!H19/100</f>
        <v>-1868.3534674253719</v>
      </c>
      <c r="I19" s="157">
        <f>'5F'!I19*'8'!I19/100</f>
        <v>-3466.6522520882172</v>
      </c>
      <c r="J19" s="157">
        <f>'5F'!J19*'8'!J19/100</f>
        <v>10856.204125131415</v>
      </c>
      <c r="K19" s="158">
        <f>'5F'!K19*'8'!K19/100</f>
        <v>-2143.2236097559248</v>
      </c>
      <c r="L19" s="158">
        <f t="shared" si="0"/>
        <v>12834.73207961803</v>
      </c>
      <c r="M19" s="174">
        <f t="shared" si="1"/>
        <v>-11105.686151922031</v>
      </c>
      <c r="N19" s="158">
        <f t="shared" si="2"/>
        <v>1729.0459276959991</v>
      </c>
      <c r="O19" s="481">
        <f>-('8B'!B19/'8B'!C19)*'10'!M19</f>
        <v>12834.732079618032</v>
      </c>
      <c r="P19" s="481">
        <f>(N19*'4C'!B20-M19*'4C'!D20)/1000000</f>
        <v>540.27575482780333</v>
      </c>
    </row>
    <row r="20" spans="1:16">
      <c r="A20" s="311">
        <v>2003</v>
      </c>
      <c r="B20" s="187">
        <f>'5F'!B20*'8'!B20/100</f>
        <v>-759.67599064372803</v>
      </c>
      <c r="C20" s="157">
        <f>'5F'!C20*'8'!C20/100</f>
        <v>65.127819279482623</v>
      </c>
      <c r="D20" s="157">
        <f>'5F'!D20*'8'!D20/100</f>
        <v>469.33258215382716</v>
      </c>
      <c r="E20" s="157">
        <f>'5F'!E20*'8'!E20/100</f>
        <v>-522.02718115953667</v>
      </c>
      <c r="F20" s="157">
        <f>'5F'!F20*'8'!F20/100</f>
        <v>-79.11061918535222</v>
      </c>
      <c r="G20" s="157">
        <f>'5F'!G20*'8'!G20/100</f>
        <v>-2427.2065076069402</v>
      </c>
      <c r="H20" s="157">
        <f>'5F'!H20*'8'!H20/100</f>
        <v>-934.28175013115094</v>
      </c>
      <c r="I20" s="157">
        <f>'5F'!I20*'8'!I20/100</f>
        <v>-2189.9031698676818</v>
      </c>
      <c r="J20" s="157">
        <f>'5F'!J20*'8'!J20/100</f>
        <v>5362.6330053478359</v>
      </c>
      <c r="K20" s="158">
        <f>'5F'!K20*'8'!K20/100</f>
        <v>1272.4714189928959</v>
      </c>
      <c r="L20" s="158">
        <f t="shared" si="0"/>
        <v>7169.5648257740413</v>
      </c>
      <c r="M20" s="174">
        <f t="shared" si="1"/>
        <v>-6912.2052185943894</v>
      </c>
      <c r="N20" s="158">
        <f t="shared" si="2"/>
        <v>257.3596071796519</v>
      </c>
      <c r="O20" s="481">
        <f>-('8B'!B20/'8B'!C20)*'10'!M20</f>
        <v>7169.5648257740404</v>
      </c>
      <c r="P20" s="481">
        <f>(N20*'4C'!B21-M20*'4C'!D21)/1000000</f>
        <v>180.21302508103636</v>
      </c>
    </row>
    <row r="21" spans="1:16">
      <c r="A21" s="311">
        <v>2004</v>
      </c>
      <c r="B21" s="187">
        <f>'5F'!B21*'8'!B21/100</f>
        <v>-1274.5366778924397</v>
      </c>
      <c r="C21" s="157">
        <f>'5F'!C21*'8'!C21/100</f>
        <v>-133.67436655742947</v>
      </c>
      <c r="D21" s="157">
        <f>'5F'!D21*'8'!D21/100</f>
        <v>-893.82913514887741</v>
      </c>
      <c r="E21" s="157">
        <f>'5F'!E21*'8'!E21/100</f>
        <v>-465.38923402075068</v>
      </c>
      <c r="F21" s="157">
        <f>'5F'!F21*'8'!F21/100</f>
        <v>-1406.0513959745138</v>
      </c>
      <c r="G21" s="157">
        <f>'5F'!G21*'8'!G21/100</f>
        <v>-4675.4426407293931</v>
      </c>
      <c r="H21" s="157">
        <f>'5F'!H21*'8'!H21/100</f>
        <v>-1715.7422068414746</v>
      </c>
      <c r="I21" s="157">
        <f>'5F'!I21*'8'!I21/100</f>
        <v>-2974.7614420172613</v>
      </c>
      <c r="J21" s="157">
        <f>'5F'!J21*'8'!J21/100</f>
        <v>11773.252863709848</v>
      </c>
      <c r="K21" s="158">
        <f>'5F'!K21*'8'!K21/100</f>
        <v>3558.7186499908407</v>
      </c>
      <c r="L21" s="158">
        <f t="shared" si="0"/>
        <v>15331.971513700688</v>
      </c>
      <c r="M21" s="174">
        <f t="shared" si="1"/>
        <v>-13539.42709918214</v>
      </c>
      <c r="N21" s="158">
        <f t="shared" si="2"/>
        <v>1792.5444145185484</v>
      </c>
      <c r="O21" s="481">
        <f>-('8B'!B21/'8B'!C21)*'10'!M21</f>
        <v>15331.971513700688</v>
      </c>
      <c r="P21" s="481">
        <f>(N21*'4C'!B22-M21*'4C'!D22)/1000000</f>
        <v>596.94666561132726</v>
      </c>
    </row>
    <row r="22" spans="1:16">
      <c r="A22" s="311">
        <v>2005</v>
      </c>
      <c r="B22" s="187">
        <f>'5F'!B22*'8'!B22/100</f>
        <v>-2231.8529784537395</v>
      </c>
      <c r="C22" s="157">
        <f>'5F'!C22*'8'!C22/100</f>
        <v>-169.94169250281848</v>
      </c>
      <c r="D22" s="157">
        <f>'5F'!D22*'8'!D22/100</f>
        <v>-1513.83487761381</v>
      </c>
      <c r="E22" s="157">
        <f>'5F'!E22*'8'!E22/100</f>
        <v>-1280.8997918420619</v>
      </c>
      <c r="F22" s="157">
        <f>'5F'!F22*'8'!F22/100</f>
        <v>-3442.033578161886</v>
      </c>
      <c r="G22" s="157">
        <f>'5F'!G22*'8'!G22/100</f>
        <v>-6691.5818454790788</v>
      </c>
      <c r="H22" s="157">
        <f>'5F'!H22*'8'!H22/100</f>
        <v>-4110.3183853945611</v>
      </c>
      <c r="I22" s="157">
        <f>'5F'!I22*'8'!I22/100</f>
        <v>-4723.8011043644401</v>
      </c>
      <c r="J22" s="157">
        <f>'5F'!J22*'8'!J22/100</f>
        <v>24673.682893394722</v>
      </c>
      <c r="K22" s="158">
        <f>'5F'!K22*'8'!K22/100</f>
        <v>3182.5210616102054</v>
      </c>
      <c r="L22" s="158">
        <f t="shared" si="0"/>
        <v>27856.203955004927</v>
      </c>
      <c r="M22" s="174">
        <f t="shared" si="1"/>
        <v>-24164.264253812395</v>
      </c>
      <c r="N22" s="158">
        <f t="shared" si="2"/>
        <v>3691.9397011925321</v>
      </c>
      <c r="O22" s="481">
        <f>-('8B'!B22/'8B'!C22)*'10'!M22</f>
        <v>27856.203955004927</v>
      </c>
      <c r="P22" s="481">
        <f>(N22*'4C'!B23-M22*'4C'!D23)/1000000</f>
        <v>1317.2428809231685</v>
      </c>
    </row>
    <row r="23" spans="1:16" s="364" customFormat="1">
      <c r="A23" s="311">
        <v>2006</v>
      </c>
      <c r="B23" s="187">
        <f>'5F'!B23*'8'!B23/100</f>
        <v>-2089.0841000508576</v>
      </c>
      <c r="C23" s="157">
        <f>'5F'!C23*'8'!C23/100</f>
        <v>-425.21618635000266</v>
      </c>
      <c r="D23" s="157">
        <f>'5F'!D23*'8'!D23/100</f>
        <v>-2065.6863278959654</v>
      </c>
      <c r="E23" s="157">
        <f>'5F'!E23*'8'!E23/100</f>
        <v>-1993.3362694598163</v>
      </c>
      <c r="F23" s="157">
        <f>'5F'!F23*'8'!F23/100</f>
        <v>-5624.0821277235918</v>
      </c>
      <c r="G23" s="157">
        <f>'5F'!G23*'8'!G23/100</f>
        <v>-10871.392315023108</v>
      </c>
      <c r="H23" s="157">
        <f>'5F'!H23*'8'!H23/100</f>
        <v>-3538.8431050354557</v>
      </c>
      <c r="I23" s="157">
        <f>'5F'!I23*'8'!I23/100</f>
        <v>-2102.4690788431826</v>
      </c>
      <c r="J23" s="157">
        <f>'5F'!J23*'8'!J23/100</f>
        <v>27616.390004713125</v>
      </c>
      <c r="K23" s="158">
        <f>'5F'!K23*'8'!K23/100</f>
        <v>5599.0126041552357</v>
      </c>
      <c r="L23" s="158">
        <f>SUMIF(B23:K23,"&gt;=0",B23:K23)</f>
        <v>33215.40260886836</v>
      </c>
      <c r="M23" s="174">
        <f>SUMIF(B23:K23,"&lt;=0",B23:K23)</f>
        <v>-28710.109510381983</v>
      </c>
      <c r="N23" s="158">
        <f>M23+L23</f>
        <v>4505.2930984863779</v>
      </c>
      <c r="O23" s="481">
        <f>-('8B'!B23/'8B'!C23)*'10'!M23</f>
        <v>33215.40260886836</v>
      </c>
      <c r="P23" s="481">
        <f>(N23*'4C'!B24-M23*'4C'!D24)/1000000</f>
        <v>1620.1094675820023</v>
      </c>
    </row>
    <row r="24" spans="1:16" ht="10.5" customHeight="1">
      <c r="A24" s="311">
        <v>2007</v>
      </c>
      <c r="B24" s="187">
        <f>'5F'!B24*'8'!B24/100</f>
        <v>-1198.3123339412512</v>
      </c>
      <c r="C24" s="157">
        <f>'5F'!C24*'8'!C24/100</f>
        <v>-389.84920669609687</v>
      </c>
      <c r="D24" s="157">
        <f>'5F'!D24*'8'!D24/100</f>
        <v>-1434.601417620737</v>
      </c>
      <c r="E24" s="157">
        <f>'5F'!E24*'8'!E24/100</f>
        <v>-494.07596177875536</v>
      </c>
      <c r="F24" s="157">
        <f>'5F'!F24*'8'!F24/100</f>
        <v>-6011.6940923978855</v>
      </c>
      <c r="G24" s="157">
        <f>'5F'!G24*'8'!G24/100</f>
        <v>-6721.8528598755438</v>
      </c>
      <c r="H24" s="157">
        <f>'5F'!H24*'8'!H24/100</f>
        <v>-1669.2467587593087</v>
      </c>
      <c r="I24" s="157">
        <f>'5F'!I24*'8'!I24/100</f>
        <v>2392.5075257576914</v>
      </c>
      <c r="J24" s="157">
        <f>'5F'!J24*'8'!J24/100</f>
        <v>9515.9009834506087</v>
      </c>
      <c r="K24" s="158">
        <f>'5F'!K24*'8'!K24/100</f>
        <v>7624.9683681986071</v>
      </c>
      <c r="L24" s="158">
        <f t="shared" ref="L24:L31" si="3">SUMIF(B24:K24,"&gt;=0",B24:K24)</f>
        <v>19533.376877406907</v>
      </c>
      <c r="M24" s="174">
        <f t="shared" ref="M24:M31" si="4">SUMIF(B24:K24,"&lt;=0",B24:K24)</f>
        <v>-17919.632631069577</v>
      </c>
      <c r="N24" s="158">
        <f t="shared" ref="N24:N31" si="5">M24+L24</f>
        <v>1613.74424633733</v>
      </c>
      <c r="O24" s="481">
        <f>-('8B'!B24/'8B'!C24)*'10'!M24</f>
        <v>19533.376877406903</v>
      </c>
      <c r="P24" s="481">
        <f>(N24*'4C'!B25-M24*'4C'!D25)/1000000</f>
        <v>597.73405244000276</v>
      </c>
    </row>
    <row r="25" spans="1:16" ht="10.5" customHeight="1">
      <c r="A25" s="311">
        <v>2008</v>
      </c>
      <c r="B25" s="187">
        <f>'5F'!B25*'8'!B25/100</f>
        <v>-314.35151102440454</v>
      </c>
      <c r="C25" s="157">
        <f>'5F'!C25*'8'!C25/100</f>
        <v>-178.5599916912611</v>
      </c>
      <c r="D25" s="157">
        <f>'5F'!D25*'8'!D25/100</f>
        <v>-759.6586737049812</v>
      </c>
      <c r="E25" s="157">
        <f>'5F'!E25*'8'!E25/100</f>
        <v>-507.50253908447189</v>
      </c>
      <c r="F25" s="157">
        <f>'5F'!F25*'8'!F25/100</f>
        <v>-4641.9757502297552</v>
      </c>
      <c r="G25" s="157">
        <f>'5F'!G25*'8'!G25/100</f>
        <v>-7748.9638828543902</v>
      </c>
      <c r="H25" s="157">
        <f>'5F'!H25*'8'!H25/100</f>
        <v>-1894.3621648065161</v>
      </c>
      <c r="I25" s="157">
        <f>'5F'!I25*'8'!I25/100</f>
        <v>1538.6260003129673</v>
      </c>
      <c r="J25" s="157">
        <f>'5F'!J25*'8'!J25/100</f>
        <v>11616.951453329695</v>
      </c>
      <c r="K25" s="158">
        <f>'5F'!K25*'8'!K25/100</f>
        <v>4865.2697155150354</v>
      </c>
      <c r="L25" s="158">
        <f t="shared" si="3"/>
        <v>18020.847169157696</v>
      </c>
      <c r="M25" s="174">
        <f t="shared" si="4"/>
        <v>-16045.374513395782</v>
      </c>
      <c r="N25" s="158">
        <f t="shared" si="5"/>
        <v>1975.4726557619142</v>
      </c>
      <c r="O25" s="481">
        <f>-('8B'!B25/'8B'!C25)*'10'!M25</f>
        <v>18020.8471691577</v>
      </c>
      <c r="P25" s="481">
        <f>(N25*'4C'!B26-M25*'4C'!D26)/1000000</f>
        <v>701.95931906022076</v>
      </c>
    </row>
    <row r="26" spans="1:16">
      <c r="A26" s="311">
        <v>2009</v>
      </c>
      <c r="B26" s="187">
        <f>'5F'!B26*'8'!B26/100</f>
        <v>830.1749738870418</v>
      </c>
      <c r="C26" s="157">
        <f>'5F'!C26*'8'!C26/100</f>
        <v>-154.11069870305761</v>
      </c>
      <c r="D26" s="157">
        <f>'5F'!D26*'8'!D26/100</f>
        <v>53.037083154986583</v>
      </c>
      <c r="E26" s="157">
        <f>'5F'!E26*'8'!E26/100</f>
        <v>11.90084518039383</v>
      </c>
      <c r="F26" s="157">
        <f>'5F'!F26*'8'!F26/100</f>
        <v>-1966.9135352949459</v>
      </c>
      <c r="G26" s="157">
        <f>'5F'!G26*'8'!G26/100</f>
        <v>-4811.2818854171392</v>
      </c>
      <c r="H26" s="157">
        <f>'5F'!H26*'8'!H26/100</f>
        <v>-1126.6105669747551</v>
      </c>
      <c r="I26" s="157">
        <f>'5F'!I26*'8'!I26/100</f>
        <v>861.25664429466224</v>
      </c>
      <c r="J26" s="157">
        <f>'5F'!J26*'8'!J26/100</f>
        <v>2337.957694947936</v>
      </c>
      <c r="K26" s="158">
        <f>'5F'!K26*'8'!K26/100</f>
        <v>4164.8123531249321</v>
      </c>
      <c r="L26" s="158">
        <f t="shared" si="3"/>
        <v>8259.139594589953</v>
      </c>
      <c r="M26" s="174">
        <f t="shared" si="4"/>
        <v>-8058.9166863898981</v>
      </c>
      <c r="N26" s="158">
        <f t="shared" si="5"/>
        <v>200.22290820005492</v>
      </c>
      <c r="O26" s="481">
        <f>-('8B'!B26/'8B'!C26)*'10'!M26</f>
        <v>8259.1395945899512</v>
      </c>
      <c r="P26" s="481">
        <f>(N26*'4C'!B27-M26*'4C'!D27)/1000000</f>
        <v>156.37900434956333</v>
      </c>
    </row>
    <row r="27" spans="1:16">
      <c r="A27" s="311">
        <v>2010</v>
      </c>
      <c r="B27" s="187">
        <f>'5F'!B27*'8'!B27/100</f>
        <v>-98.714220491956297</v>
      </c>
      <c r="C27" s="157">
        <f>'5F'!C27*'8'!C27/100</f>
        <v>-79.391663854201823</v>
      </c>
      <c r="D27" s="157">
        <f>'5F'!D27*'8'!D27/100</f>
        <v>-75.967715388682166</v>
      </c>
      <c r="E27" s="157">
        <f>'5F'!E27*'8'!E27/100</f>
        <v>189.3099850945394</v>
      </c>
      <c r="F27" s="157">
        <f>'5F'!F27*'8'!F27/100</f>
        <v>-2002.1590347949816</v>
      </c>
      <c r="G27" s="157">
        <f>'5F'!G27*'8'!G27/100</f>
        <v>-2259.8102964677378</v>
      </c>
      <c r="H27" s="157">
        <f>'5F'!H27*'8'!H27/100</f>
        <v>-1131.1752240184569</v>
      </c>
      <c r="I27" s="157">
        <f>'5F'!I27*'8'!I27/100</f>
        <v>942.49532539470545</v>
      </c>
      <c r="J27" s="157">
        <f>'5F'!J27*'8'!J27/100</f>
        <v>2307.1645431245925</v>
      </c>
      <c r="K27" s="158">
        <f>'5F'!K27*'8'!K27/100</f>
        <v>2361.0765070410612</v>
      </c>
      <c r="L27" s="158">
        <f t="shared" si="3"/>
        <v>5800.0463606548983</v>
      </c>
      <c r="M27" s="174">
        <f t="shared" si="4"/>
        <v>-5647.2181550160167</v>
      </c>
      <c r="N27" s="158">
        <f t="shared" si="5"/>
        <v>152.82820563888163</v>
      </c>
      <c r="O27" s="481">
        <f>-('8B'!B27/'8B'!C27)*'10'!M27</f>
        <v>5800.0463606548983</v>
      </c>
      <c r="P27" s="481">
        <f>(N27*'4C'!B28-M27*'4C'!D28)/1000000</f>
        <v>137.38607980539643</v>
      </c>
    </row>
    <row r="28" spans="1:16">
      <c r="A28" s="311">
        <v>2011</v>
      </c>
      <c r="B28" s="187">
        <f>'5F'!B28*'8'!B28/100</f>
        <v>71.442252955161905</v>
      </c>
      <c r="C28" s="157">
        <f>'5F'!C28*'8'!C28/100</f>
        <v>-214.7529454593593</v>
      </c>
      <c r="D28" s="157">
        <f>'5F'!D28*'8'!D28/100</f>
        <v>-971.25677069899427</v>
      </c>
      <c r="E28" s="157">
        <f>'5F'!E28*'8'!E28/100</f>
        <v>-440.16139468903219</v>
      </c>
      <c r="F28" s="157">
        <f>'5F'!F28*'8'!F28/100</f>
        <v>-2693.1512078640358</v>
      </c>
      <c r="G28" s="157">
        <f>'5F'!G28*'8'!G28/100</f>
        <v>-2657.9357396595256</v>
      </c>
      <c r="H28" s="157">
        <f>'5F'!H28*'8'!H28/100</f>
        <v>-1905.8702560105523</v>
      </c>
      <c r="I28" s="157">
        <f>'5F'!I28*'8'!I28/100</f>
        <v>570.44230538286013</v>
      </c>
      <c r="J28" s="157">
        <f>'5F'!J28*'8'!J28/100</f>
        <v>9847.5762458786212</v>
      </c>
      <c r="K28" s="158">
        <f>'5F'!K28*'8'!K28/100</f>
        <v>-412.18341849583931</v>
      </c>
      <c r="L28" s="158">
        <f t="shared" si="3"/>
        <v>10489.460804216644</v>
      </c>
      <c r="M28" s="174">
        <f t="shared" si="4"/>
        <v>-9295.3117328773387</v>
      </c>
      <c r="N28" s="158">
        <f t="shared" si="5"/>
        <v>1194.149071339305</v>
      </c>
      <c r="O28" s="481">
        <f>-('8B'!B28/'8B'!C28)*'10'!M28</f>
        <v>10489.460804216644</v>
      </c>
      <c r="P28" s="481">
        <f>(N28*'4C'!B29-M28*'4C'!D29)/1000000</f>
        <v>584.5437165556599</v>
      </c>
    </row>
    <row r="29" spans="1:16">
      <c r="A29" s="311">
        <v>2012</v>
      </c>
      <c r="B29" s="187">
        <f>'5F'!B29*'8'!B29/100</f>
        <v>51.895283398246136</v>
      </c>
      <c r="C29" s="157">
        <f>'5F'!C29*'8'!C29/100</f>
        <v>-525.66546924480599</v>
      </c>
      <c r="D29" s="157">
        <f>'5F'!D29*'8'!D29/100</f>
        <v>-1414.5180994020445</v>
      </c>
      <c r="E29" s="157">
        <f>'5F'!E29*'8'!E29/100</f>
        <v>-1593.9170968547294</v>
      </c>
      <c r="F29" s="157">
        <f>'5F'!F29*'8'!F29/100</f>
        <v>-4004.0969855679023</v>
      </c>
      <c r="G29" s="157">
        <f>'5F'!G29*'8'!G29/100</f>
        <v>-7904.1264475019861</v>
      </c>
      <c r="H29" s="157">
        <f>'5F'!H29*'8'!H29/100</f>
        <v>-1828.2460953116167</v>
      </c>
      <c r="I29" s="157">
        <f>'5F'!I29*'8'!I29/100</f>
        <v>1053.3386033121592</v>
      </c>
      <c r="J29" s="157">
        <f>'5F'!J29*'8'!J29/100</f>
        <v>22330.803380627796</v>
      </c>
      <c r="K29" s="158">
        <f>'5F'!K29*'8'!K29/100</f>
        <v>-2974.887431146798</v>
      </c>
      <c r="L29" s="158">
        <f t="shared" si="3"/>
        <v>23436.037267338201</v>
      </c>
      <c r="M29" s="174">
        <f t="shared" si="4"/>
        <v>-20245.457625029885</v>
      </c>
      <c r="N29" s="174">
        <f t="shared" si="5"/>
        <v>3190.5796423083157</v>
      </c>
      <c r="O29" s="666">
        <f>-('8B'!B29/'8B'!C29)*'10'!M29</f>
        <v>23436.037267338204</v>
      </c>
      <c r="P29" s="481">
        <f>(N29*'4C'!B30-M29*'4C'!D30)/1000000</f>
        <v>1341.497508888775</v>
      </c>
    </row>
    <row r="30" spans="1:16">
      <c r="A30" s="562">
        <v>2013</v>
      </c>
      <c r="B30" s="157">
        <f>'5F'!B30*'8'!B30/100</f>
        <v>-587.69685714728394</v>
      </c>
      <c r="C30" s="157">
        <f>'5F'!C30*'8'!C30/100</f>
        <v>-539.0828999044686</v>
      </c>
      <c r="D30" s="157">
        <f>'5F'!D30*'8'!D30/100</f>
        <v>-1402.4061407283211</v>
      </c>
      <c r="E30" s="157">
        <f>'5F'!E30*'8'!E30/100</f>
        <v>-1639.821762802173</v>
      </c>
      <c r="F30" s="157">
        <f>'5F'!F30*'8'!F30/100</f>
        <v>-6093.2808262688377</v>
      </c>
      <c r="G30" s="157">
        <f>'5F'!G30*'8'!G30/100</f>
        <v>-5170.4862091470286</v>
      </c>
      <c r="H30" s="157">
        <f>'5F'!H30*'8'!H30/100</f>
        <v>-2185.1582187141335</v>
      </c>
      <c r="I30" s="157">
        <f>'5F'!I30*'8'!I30/100</f>
        <v>482.18534668988775</v>
      </c>
      <c r="J30" s="157">
        <f>'5F'!J30*'8'!J30/100</f>
        <v>21589.075140044497</v>
      </c>
      <c r="K30" s="157">
        <f>'5F'!K30*'8'!K30/100</f>
        <v>-1126.8050720881488</v>
      </c>
      <c r="L30" s="174">
        <f t="shared" si="3"/>
        <v>22071.260486734383</v>
      </c>
      <c r="M30" s="174">
        <f t="shared" si="4"/>
        <v>-18744.737986800392</v>
      </c>
      <c r="N30" s="187">
        <f t="shared" si="5"/>
        <v>3326.5224999339916</v>
      </c>
      <c r="O30" s="481">
        <f>-('8B'!B30/'8B'!C30)*'10'!M30</f>
        <v>22071.260486734383</v>
      </c>
      <c r="P30" s="481">
        <f>(N30*'4C'!B31-M30*'4C'!D31)/1000000</f>
        <v>1360.5783450922772</v>
      </c>
    </row>
    <row r="31" spans="1:16">
      <c r="A31" s="574">
        <v>2014</v>
      </c>
      <c r="B31" s="159">
        <f>'5F'!B31*'8'!B31/100</f>
        <v>-1342.512534499806</v>
      </c>
      <c r="C31" s="159">
        <f>'5F'!C31*'8'!C31/100</f>
        <v>-498.61730949982621</v>
      </c>
      <c r="D31" s="159">
        <f>'5F'!D31*'8'!D31/100</f>
        <v>-645.671027220273</v>
      </c>
      <c r="E31" s="159">
        <f>'5F'!E31*'8'!E31/100</f>
        <v>-1486.6746755972445</v>
      </c>
      <c r="F31" s="159">
        <f>'5F'!F31*'8'!F31/100</f>
        <v>-6228.49225295222</v>
      </c>
      <c r="G31" s="159">
        <f>'5F'!G31*'8'!G31/100</f>
        <v>-7711.1709951803332</v>
      </c>
      <c r="H31" s="159">
        <f>'5F'!H31*'8'!H31/100</f>
        <v>-2836.3551216601122</v>
      </c>
      <c r="I31" s="159">
        <f>'5F'!I31*'8'!I31/100</f>
        <v>249.76390118568736</v>
      </c>
      <c r="J31" s="159">
        <f>'5F'!J31*'8'!J31/100</f>
        <v>19079.427334311036</v>
      </c>
      <c r="K31" s="159">
        <f>'5F'!K31*'8'!K31/100</f>
        <v>4285.231738581132</v>
      </c>
      <c r="L31" s="175">
        <f t="shared" si="3"/>
        <v>23614.422974077857</v>
      </c>
      <c r="M31" s="175">
        <f t="shared" si="4"/>
        <v>-20749.493916609812</v>
      </c>
      <c r="N31" s="188">
        <f t="shared" si="5"/>
        <v>2864.9290574680454</v>
      </c>
      <c r="O31" s="483">
        <f>-('8B'!B31/'8B'!C31)*'10'!M31</f>
        <v>23614.42297407785</v>
      </c>
      <c r="P31" s="483">
        <f>(N31*'4C'!B32-M31*'4C'!D32)/1000000</f>
        <v>1229.525297544398</v>
      </c>
    </row>
    <row r="32" spans="1:16">
      <c r="A32" s="793" t="s">
        <v>34</v>
      </c>
      <c r="B32" s="795"/>
      <c r="C32" s="795"/>
      <c r="D32" s="795"/>
      <c r="E32" s="795"/>
      <c r="F32" s="795"/>
      <c r="G32" s="795"/>
      <c r="H32" s="795"/>
      <c r="I32" s="795"/>
      <c r="J32" s="795"/>
      <c r="K32" s="795"/>
      <c r="L32" s="795"/>
      <c r="M32" s="795"/>
      <c r="N32" s="794"/>
    </row>
    <row r="33" spans="1:16">
      <c r="A33" s="346" t="s">
        <v>321</v>
      </c>
      <c r="B33" s="393">
        <f>SUM(B4:B13)</f>
        <v>-15614.505512925403</v>
      </c>
      <c r="C33" s="185">
        <f t="shared" ref="C33:L33" si="6">SUM(C4:C13)</f>
        <v>512.22972036909573</v>
      </c>
      <c r="D33" s="185">
        <f t="shared" si="6"/>
        <v>-3250.1586394360065</v>
      </c>
      <c r="E33" s="185">
        <f t="shared" si="6"/>
        <v>-2500.9168841332635</v>
      </c>
      <c r="F33" s="185">
        <f t="shared" si="6"/>
        <v>-45039.068420585259</v>
      </c>
      <c r="G33" s="185">
        <f t="shared" si="6"/>
        <v>1391.4463565543099</v>
      </c>
      <c r="H33" s="185">
        <f t="shared" si="6"/>
        <v>-27078.196650562822</v>
      </c>
      <c r="I33" s="185">
        <f t="shared" si="6"/>
        <v>-40266.749470487848</v>
      </c>
      <c r="J33" s="185">
        <f t="shared" si="6"/>
        <v>10028.870885949127</v>
      </c>
      <c r="K33" s="185">
        <f t="shared" si="6"/>
        <v>135444.10141362899</v>
      </c>
      <c r="L33" s="186">
        <f t="shared" si="6"/>
        <v>194274.95462132044</v>
      </c>
      <c r="M33" s="186">
        <f t="shared" ref="M33:N33" si="7">SUM(M4:M13)</f>
        <v>-180647.90182294961</v>
      </c>
      <c r="N33" s="186">
        <f t="shared" si="7"/>
        <v>13627.052798370873</v>
      </c>
      <c r="P33" s="271"/>
    </row>
    <row r="34" spans="1:16">
      <c r="A34" s="346" t="s">
        <v>120</v>
      </c>
      <c r="B34" s="187">
        <f>SUM(B4:B23)</f>
        <v>-34829.25887919512</v>
      </c>
      <c r="C34" s="157">
        <f t="shared" ref="C34:L34" si="8">SUM(C4:C23)</f>
        <v>-88.879183010842326</v>
      </c>
      <c r="D34" s="157">
        <f t="shared" si="8"/>
        <v>-10119.25406989465</v>
      </c>
      <c r="E34" s="157">
        <f t="shared" si="8"/>
        <v>-11182.123176601594</v>
      </c>
      <c r="F34" s="157">
        <f t="shared" si="8"/>
        <v>-84254.798390103329</v>
      </c>
      <c r="G34" s="157">
        <f t="shared" si="8"/>
        <v>12788.283660163206</v>
      </c>
      <c r="H34" s="157">
        <f t="shared" si="8"/>
        <v>-48823.266225321604</v>
      </c>
      <c r="I34" s="157">
        <f t="shared" si="8"/>
        <v>-69444.978221153026</v>
      </c>
      <c r="J34" s="157">
        <f t="shared" si="8"/>
        <v>166797.29465161831</v>
      </c>
      <c r="K34" s="158">
        <f t="shared" si="8"/>
        <v>123897.87818328035</v>
      </c>
      <c r="L34" s="158">
        <f t="shared" si="8"/>
        <v>402698.07745333028</v>
      </c>
      <c r="M34" s="158">
        <f t="shared" ref="M34:N34" si="9">SUM(M4:M23)</f>
        <v>-357957.17910354864</v>
      </c>
      <c r="N34" s="158">
        <f t="shared" si="9"/>
        <v>44740.898349781681</v>
      </c>
    </row>
    <row r="35" spans="1:16">
      <c r="A35" s="347" t="s">
        <v>322</v>
      </c>
      <c r="B35" s="187">
        <f>SUM(B14:B23)</f>
        <v>-19214.753366269713</v>
      </c>
      <c r="C35" s="157">
        <f t="shared" ref="C35:L35" si="10">SUM(C14:C23)</f>
        <v>-601.10890337993806</v>
      </c>
      <c r="D35" s="157">
        <f t="shared" si="10"/>
        <v>-6869.0954304586439</v>
      </c>
      <c r="E35" s="157">
        <f t="shared" si="10"/>
        <v>-8681.2062924683305</v>
      </c>
      <c r="F35" s="157">
        <f t="shared" si="10"/>
        <v>-39215.729969518055</v>
      </c>
      <c r="G35" s="157">
        <f t="shared" si="10"/>
        <v>11396.837303608894</v>
      </c>
      <c r="H35" s="157">
        <f t="shared" si="10"/>
        <v>-21745.069574758782</v>
      </c>
      <c r="I35" s="157">
        <f t="shared" si="10"/>
        <v>-29178.228750665174</v>
      </c>
      <c r="J35" s="157">
        <f t="shared" si="10"/>
        <v>156768.4237656692</v>
      </c>
      <c r="K35" s="158">
        <f t="shared" si="10"/>
        <v>-11546.223230348649</v>
      </c>
      <c r="L35" s="158">
        <f t="shared" si="10"/>
        <v>208423.1228320098</v>
      </c>
      <c r="M35" s="158">
        <f t="shared" ref="M35:N35" si="11">SUM(M14:M23)</f>
        <v>-177309.277280599</v>
      </c>
      <c r="N35" s="158">
        <f t="shared" si="11"/>
        <v>31113.845551410814</v>
      </c>
    </row>
    <row r="36" spans="1:16">
      <c r="A36" s="357" t="s">
        <v>371</v>
      </c>
      <c r="B36" s="157">
        <f>SUM(B24:B31)</f>
        <v>-2588.0749468642521</v>
      </c>
      <c r="C36" s="157">
        <f t="shared" ref="C36:K36" si="12">SUM(C24:C31)</f>
        <v>-2580.0301850530773</v>
      </c>
      <c r="D36" s="157">
        <f t="shared" si="12"/>
        <v>-6651.0427616090474</v>
      </c>
      <c r="E36" s="157">
        <f t="shared" si="12"/>
        <v>-5960.9426005314735</v>
      </c>
      <c r="F36" s="157">
        <f t="shared" si="12"/>
        <v>-33641.76368537057</v>
      </c>
      <c r="G36" s="157">
        <f t="shared" si="12"/>
        <v>-44985.628316103684</v>
      </c>
      <c r="H36" s="157">
        <f t="shared" si="12"/>
        <v>-14577.02440625545</v>
      </c>
      <c r="I36" s="157">
        <f t="shared" si="12"/>
        <v>8090.6156523306199</v>
      </c>
      <c r="J36" s="157">
        <f t="shared" si="12"/>
        <v>98624.856775714783</v>
      </c>
      <c r="K36" s="158">
        <f t="shared" si="12"/>
        <v>18787.482760729978</v>
      </c>
      <c r="L36" s="158">
        <f>SUM(L24:L31)</f>
        <v>131224.59153417655</v>
      </c>
      <c r="M36" s="158">
        <f>SUM(M24:M31)</f>
        <v>-116706.14324718871</v>
      </c>
      <c r="N36" s="158">
        <f>SUM(N24:N31)</f>
        <v>14518.448286987837</v>
      </c>
    </row>
    <row r="37" spans="1:16">
      <c r="A37" s="357" t="s">
        <v>372</v>
      </c>
      <c r="B37" s="159">
        <f t="shared" ref="B37:N37" si="13">SUM(B4:B31)</f>
        <v>-37417.333826059374</v>
      </c>
      <c r="C37" s="159">
        <f t="shared" si="13"/>
        <v>-2668.9093680639198</v>
      </c>
      <c r="D37" s="159">
        <f t="shared" si="13"/>
        <v>-16770.2968315037</v>
      </c>
      <c r="E37" s="159">
        <f t="shared" si="13"/>
        <v>-17143.065777133066</v>
      </c>
      <c r="F37" s="159">
        <f t="shared" si="13"/>
        <v>-117896.56207547389</v>
      </c>
      <c r="G37" s="159">
        <f t="shared" si="13"/>
        <v>-32197.344655940477</v>
      </c>
      <c r="H37" s="159">
        <f t="shared" si="13"/>
        <v>-63400.290631577052</v>
      </c>
      <c r="I37" s="159">
        <f t="shared" si="13"/>
        <v>-61354.362568822406</v>
      </c>
      <c r="J37" s="159">
        <f t="shared" si="13"/>
        <v>265422.15142733307</v>
      </c>
      <c r="K37" s="160">
        <f t="shared" si="13"/>
        <v>142685.36094401029</v>
      </c>
      <c r="L37" s="160">
        <f t="shared" si="13"/>
        <v>533922.66898750677</v>
      </c>
      <c r="M37" s="160">
        <f t="shared" si="13"/>
        <v>-474663.32235073729</v>
      </c>
      <c r="N37" s="160">
        <f t="shared" si="13"/>
        <v>59259.346636769522</v>
      </c>
    </row>
    <row r="38" spans="1:16" ht="13.5" customHeight="1">
      <c r="A38" s="787" t="s">
        <v>49</v>
      </c>
      <c r="B38" s="795"/>
      <c r="C38" s="795"/>
      <c r="D38" s="795"/>
      <c r="E38" s="795"/>
      <c r="F38" s="795"/>
      <c r="G38" s="795"/>
      <c r="H38" s="795"/>
      <c r="I38" s="795"/>
      <c r="J38" s="795"/>
      <c r="K38" s="795"/>
      <c r="L38" s="788"/>
      <c r="M38" s="788"/>
      <c r="N38" s="789"/>
    </row>
    <row r="39" spans="1:16">
      <c r="A39" s="417" t="s">
        <v>321</v>
      </c>
      <c r="B39" s="185">
        <f>AVERAGE(B4:B13)</f>
        <v>-1561.4505512925402</v>
      </c>
      <c r="C39" s="185">
        <f t="shared" ref="C39:L39" si="14">AVERAGE(C4:C13)</f>
        <v>51.222972036909574</v>
      </c>
      <c r="D39" s="185">
        <f t="shared" si="14"/>
        <v>-325.01586394360066</v>
      </c>
      <c r="E39" s="185">
        <f t="shared" si="14"/>
        <v>-250.09168841332635</v>
      </c>
      <c r="F39" s="185">
        <f t="shared" si="14"/>
        <v>-4503.9068420585263</v>
      </c>
      <c r="G39" s="185">
        <f t="shared" si="14"/>
        <v>139.14463565543099</v>
      </c>
      <c r="H39" s="185">
        <f t="shared" si="14"/>
        <v>-2707.8196650562822</v>
      </c>
      <c r="I39" s="185">
        <f t="shared" si="14"/>
        <v>-4026.6749470487848</v>
      </c>
      <c r="J39" s="185">
        <f t="shared" si="14"/>
        <v>1002.8870885949127</v>
      </c>
      <c r="K39" s="315">
        <f t="shared" si="14"/>
        <v>13544.4101413629</v>
      </c>
      <c r="L39" s="315">
        <f t="shared" si="14"/>
        <v>19427.495462132043</v>
      </c>
      <c r="M39" s="315">
        <f t="shared" ref="M39:N39" si="15">AVERAGE(M4:M13)</f>
        <v>-18064.790182294961</v>
      </c>
      <c r="N39" s="315">
        <f t="shared" si="15"/>
        <v>1362.7052798370873</v>
      </c>
    </row>
    <row r="40" spans="1:16">
      <c r="A40" s="418" t="s">
        <v>120</v>
      </c>
      <c r="B40" s="157">
        <f>AVERAGE(B4:B23)</f>
        <v>-1741.4629439597561</v>
      </c>
      <c r="C40" s="157">
        <f t="shared" ref="C40:L40" si="16">AVERAGE(C4:C23)</f>
        <v>-4.4439591505421161</v>
      </c>
      <c r="D40" s="157">
        <f t="shared" si="16"/>
        <v>-505.96270349473252</v>
      </c>
      <c r="E40" s="157">
        <f t="shared" si="16"/>
        <v>-559.10615883007972</v>
      </c>
      <c r="F40" s="157">
        <f t="shared" si="16"/>
        <v>-4212.7399195051667</v>
      </c>
      <c r="G40" s="157">
        <f t="shared" si="16"/>
        <v>639.41418300816031</v>
      </c>
      <c r="H40" s="157">
        <f t="shared" si="16"/>
        <v>-2441.1633112660802</v>
      </c>
      <c r="I40" s="157">
        <f t="shared" si="16"/>
        <v>-3472.2489110576512</v>
      </c>
      <c r="J40" s="157">
        <f t="shared" si="16"/>
        <v>8339.8647325809161</v>
      </c>
      <c r="K40" s="158">
        <f t="shared" si="16"/>
        <v>6194.8939091640177</v>
      </c>
      <c r="L40" s="158">
        <f t="shared" si="16"/>
        <v>20134.903872666513</v>
      </c>
      <c r="M40" s="158">
        <f t="shared" ref="M40:N40" si="17">AVERAGE(M4:M23)</f>
        <v>-17897.858955177431</v>
      </c>
      <c r="N40" s="158">
        <f t="shared" si="17"/>
        <v>2237.0449174890841</v>
      </c>
    </row>
    <row r="41" spans="1:16">
      <c r="A41" s="349" t="s">
        <v>322</v>
      </c>
      <c r="B41" s="157">
        <f>AVERAGE(B14:B23)</f>
        <v>-1921.4753366269713</v>
      </c>
      <c r="C41" s="157">
        <f t="shared" ref="C41:L41" si="18">AVERAGE(C14:C23)</f>
        <v>-60.110890337993808</v>
      </c>
      <c r="D41" s="157">
        <f t="shared" si="18"/>
        <v>-686.90954304586444</v>
      </c>
      <c r="E41" s="157">
        <f t="shared" si="18"/>
        <v>-868.120629246833</v>
      </c>
      <c r="F41" s="157">
        <f t="shared" si="18"/>
        <v>-3921.5729969518056</v>
      </c>
      <c r="G41" s="157">
        <f t="shared" si="18"/>
        <v>1139.6837303608895</v>
      </c>
      <c r="H41" s="157">
        <f t="shared" si="18"/>
        <v>-2174.5069574758782</v>
      </c>
      <c r="I41" s="157">
        <f t="shared" si="18"/>
        <v>-2917.8228750665176</v>
      </c>
      <c r="J41" s="157">
        <f t="shared" si="18"/>
        <v>15676.842376566919</v>
      </c>
      <c r="K41" s="158">
        <f t="shared" si="18"/>
        <v>-1154.6223230348648</v>
      </c>
      <c r="L41" s="158">
        <f t="shared" si="18"/>
        <v>20842.312283200979</v>
      </c>
      <c r="M41" s="158">
        <f t="shared" ref="M41:N41" si="19">AVERAGE(M14:M23)</f>
        <v>-17730.927728059898</v>
      </c>
      <c r="N41" s="158">
        <f t="shared" si="19"/>
        <v>3111.3845551410814</v>
      </c>
    </row>
    <row r="42" spans="1:16">
      <c r="A42" s="350" t="s">
        <v>371</v>
      </c>
      <c r="B42" s="157">
        <f>AVERAGE(B24:B31)</f>
        <v>-323.50936835803151</v>
      </c>
      <c r="C42" s="157">
        <f t="shared" ref="C42:K42" si="20">AVERAGE(C24:C31)</f>
        <v>-322.50377313163466</v>
      </c>
      <c r="D42" s="157">
        <f t="shared" si="20"/>
        <v>-831.38034520113092</v>
      </c>
      <c r="E42" s="157">
        <f t="shared" si="20"/>
        <v>-745.11782506643419</v>
      </c>
      <c r="F42" s="157">
        <f t="shared" si="20"/>
        <v>-4205.2204606713212</v>
      </c>
      <c r="G42" s="157">
        <f t="shared" si="20"/>
        <v>-5623.2035395129606</v>
      </c>
      <c r="H42" s="157">
        <f t="shared" si="20"/>
        <v>-1822.1280507819313</v>
      </c>
      <c r="I42" s="157">
        <f t="shared" si="20"/>
        <v>1011.3269565413275</v>
      </c>
      <c r="J42" s="157">
        <f t="shared" si="20"/>
        <v>12328.107096964348</v>
      </c>
      <c r="K42" s="157">
        <f t="shared" si="20"/>
        <v>2348.4353450912472</v>
      </c>
      <c r="L42" s="158">
        <f>AVERAGE(L24:L31)</f>
        <v>16403.073941772069</v>
      </c>
      <c r="M42" s="158">
        <f>AVERAGE(M24:M31)</f>
        <v>-14588.267905898589</v>
      </c>
      <c r="N42" s="158">
        <f>AVERAGE(N24:N31)</f>
        <v>1814.8060358734797</v>
      </c>
    </row>
    <row r="43" spans="1:16">
      <c r="A43" s="348" t="s">
        <v>372</v>
      </c>
      <c r="B43" s="159">
        <f>AVERAGE(B4:B31)</f>
        <v>-1336.3333509306919</v>
      </c>
      <c r="C43" s="159">
        <f>AVERAGE(C4:C31)</f>
        <v>-95.318191716568563</v>
      </c>
      <c r="D43" s="159">
        <f>AVERAGE(D4:D31)</f>
        <v>-598.93917255370354</v>
      </c>
      <c r="E43" s="159">
        <f>AVERAGE(E4:E31)</f>
        <v>-612.25234918332376</v>
      </c>
      <c r="F43" s="159">
        <f>AVERAGE(F4:F31)</f>
        <v>-4210.5915026954963</v>
      </c>
      <c r="G43" s="159">
        <f t="shared" ref="G43:K43" si="21">AVERAGE(G4:G31)</f>
        <v>-1149.9051662835884</v>
      </c>
      <c r="H43" s="159">
        <f t="shared" si="21"/>
        <v>-2264.2960939848949</v>
      </c>
      <c r="I43" s="159">
        <f t="shared" si="21"/>
        <v>-2191.2272346008003</v>
      </c>
      <c r="J43" s="159">
        <f t="shared" si="21"/>
        <v>9479.3625509761805</v>
      </c>
      <c r="K43" s="159">
        <f t="shared" si="21"/>
        <v>5095.9057480003676</v>
      </c>
      <c r="L43" s="175">
        <f>AVERAGE(L4:L31)</f>
        <v>19068.666749553813</v>
      </c>
      <c r="M43" s="175">
        <f>AVERAGE(M4:M31)</f>
        <v>-16952.261512526333</v>
      </c>
      <c r="N43" s="175">
        <f>AVERAGE(N4:N31)</f>
        <v>2116.4052370274831</v>
      </c>
    </row>
    <row r="45" spans="1:16" ht="30" customHeight="1">
      <c r="A45" s="822" t="s">
        <v>76</v>
      </c>
      <c r="B45" s="822"/>
      <c r="C45" s="822"/>
      <c r="D45" s="822"/>
      <c r="E45" s="822"/>
      <c r="F45" s="822"/>
      <c r="G45" s="822"/>
      <c r="H45" s="822"/>
      <c r="I45" s="822"/>
      <c r="J45" s="822"/>
      <c r="K45" s="822"/>
      <c r="L45" s="822"/>
      <c r="M45" s="822"/>
      <c r="N45" s="822"/>
    </row>
    <row r="46" spans="1:16">
      <c r="A46" s="106" t="s">
        <v>345</v>
      </c>
    </row>
  </sheetData>
  <mergeCells count="3">
    <mergeCell ref="A45:N45"/>
    <mergeCell ref="A38:N38"/>
    <mergeCell ref="A32:N32"/>
  </mergeCells>
  <phoneticPr fontId="4" type="noConversion"/>
  <pageMargins left="0.75" right="0.75" top="1" bottom="1" header="0.5" footer="0.5"/>
  <pageSetup scale="92" orientation="landscape" r:id="rId1"/>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sheetPr codeName="Sheet22" enableFormatConditionsCalculation="0">
    <pageSetUpPr fitToPage="1"/>
  </sheetPr>
  <dimension ref="A1:R60"/>
  <sheetViews>
    <sheetView zoomScaleSheetLayoutView="100" workbookViewId="0">
      <pane xSplit="1" ySplit="3" topLeftCell="B4" activePane="bottomRight" state="frozen"/>
      <selection pane="topRight" activeCell="B1" sqref="B1"/>
      <selection pane="bottomLeft" activeCell="A4" sqref="A4"/>
      <selection pane="bottomRight" activeCell="J11" sqref="J11"/>
    </sheetView>
  </sheetViews>
  <sheetFormatPr defaultColWidth="8.83203125" defaultRowHeight="12.75"/>
  <cols>
    <col min="1" max="1" width="11.5" style="121" customWidth="1"/>
    <col min="2" max="2" width="10" style="121" bestFit="1" customWidth="1"/>
    <col min="3" max="11" width="9.5" style="121" bestFit="1" customWidth="1"/>
    <col min="12" max="12" width="10.33203125" style="121" customWidth="1"/>
    <col min="13" max="13" width="12.83203125" style="121" customWidth="1"/>
    <col min="14" max="14" width="14.1640625" style="121" customWidth="1"/>
    <col min="15" max="15" width="8.83203125" style="121"/>
    <col min="16" max="16" width="12.5" style="121" bestFit="1" customWidth="1"/>
    <col min="17" max="17" width="9.5" style="121" bestFit="1" customWidth="1"/>
    <col min="18" max="16384" width="8.83203125" style="121"/>
  </cols>
  <sheetData>
    <row r="1" spans="1:18">
      <c r="A1" s="95" t="s">
        <v>431</v>
      </c>
    </row>
    <row r="3" spans="1:18" ht="34.5" customHeight="1">
      <c r="A3" s="105"/>
      <c r="B3" s="141" t="s">
        <v>299</v>
      </c>
      <c r="C3" s="142" t="s">
        <v>298</v>
      </c>
      <c r="D3" s="142" t="s">
        <v>2</v>
      </c>
      <c r="E3" s="142" t="s">
        <v>3</v>
      </c>
      <c r="F3" s="142" t="s">
        <v>293</v>
      </c>
      <c r="G3" s="142" t="s">
        <v>294</v>
      </c>
      <c r="H3" s="142" t="s">
        <v>295</v>
      </c>
      <c r="I3" s="142" t="s">
        <v>296</v>
      </c>
      <c r="J3" s="142" t="s">
        <v>297</v>
      </c>
      <c r="K3" s="142" t="s">
        <v>9</v>
      </c>
      <c r="L3" s="127" t="s">
        <v>10</v>
      </c>
      <c r="M3" s="495" t="s">
        <v>12</v>
      </c>
      <c r="N3" s="127" t="s">
        <v>16</v>
      </c>
    </row>
    <row r="4" spans="1:18">
      <c r="A4" s="247">
        <v>1987</v>
      </c>
      <c r="B4" s="454">
        <f>('4'!B4*'10'!B4)/1000000</f>
        <v>-144.23312866403543</v>
      </c>
      <c r="C4" s="455">
        <f>('4'!C4*'10'!C4)/1000000</f>
        <v>1.9847715736040605</v>
      </c>
      <c r="D4" s="455">
        <f>('4'!D4*'10'!D4)/1000000</f>
        <v>-69.028540467033551</v>
      </c>
      <c r="E4" s="455">
        <f>('4'!E4*'10'!E4)/1000000</f>
        <v>-45.811973340897204</v>
      </c>
      <c r="F4" s="455">
        <f>('4'!F4*'10'!F4)/1000000</f>
        <v>-232.23473891795072</v>
      </c>
      <c r="G4" s="455">
        <f>('4'!G4*'10'!G4)/1000000</f>
        <v>1458.1956308960384</v>
      </c>
      <c r="H4" s="455">
        <f>('4'!H4*'10'!H4)/1000000</f>
        <v>-129.93464915145128</v>
      </c>
      <c r="I4" s="455">
        <f>('4'!I4*'10'!I4)/1000000</f>
        <v>-274.69977200135827</v>
      </c>
      <c r="J4" s="455">
        <f>('4'!J4*'10'!J4)/1000000</f>
        <v>-1324.6440985452398</v>
      </c>
      <c r="K4" s="496">
        <f>('4'!K4*'10'!K4)/1000000</f>
        <v>524.1671117706054</v>
      </c>
      <c r="L4" s="445">
        <f>SUM(B4:K4)</f>
        <v>-236.23938684771838</v>
      </c>
      <c r="M4" s="497">
        <f>'3'!O4</f>
        <v>923150</v>
      </c>
      <c r="N4" s="498">
        <f t="shared" ref="N4:N31" si="0">L4/M4*100</f>
        <v>-2.5590574321369047E-2</v>
      </c>
      <c r="R4" s="194"/>
    </row>
    <row r="5" spans="1:18">
      <c r="A5" s="247">
        <v>1988</v>
      </c>
      <c r="B5" s="456">
        <f>('4'!B5*'10'!B5)/1000000</f>
        <v>-89.496188125851504</v>
      </c>
      <c r="C5" s="443">
        <f>('4'!C5*'10'!C5)/1000000</f>
        <v>3.9844388368180725</v>
      </c>
      <c r="D5" s="443">
        <f>('4'!D5*'10'!D5)/1000000</f>
        <v>-10.904805242850372</v>
      </c>
      <c r="E5" s="443">
        <f>('4'!E5*'10'!E5)/1000000</f>
        <v>-33.745658521592134</v>
      </c>
      <c r="F5" s="443">
        <f>('4'!F5*'10'!F5)/1000000</f>
        <v>-255.79861680696914</v>
      </c>
      <c r="G5" s="443">
        <f>('4'!G5*'10'!G5)/1000000</f>
        <v>625.70329430742368</v>
      </c>
      <c r="H5" s="443">
        <f>('4'!H5*'10'!H5)/1000000</f>
        <v>-249.09434974890485</v>
      </c>
      <c r="I5" s="443">
        <f>('4'!I5*'10'!I5)/1000000</f>
        <v>-512.50663569199332</v>
      </c>
      <c r="J5" s="443">
        <f>('4'!J5*'10'!J5)/1000000</f>
        <v>-269.26017905394264</v>
      </c>
      <c r="K5" s="444">
        <f>('4'!K5*'10'!K5)/1000000</f>
        <v>884.14075435726556</v>
      </c>
      <c r="L5" s="446">
        <f t="shared" ref="L5:L22" si="1">SUM(B5:K5)</f>
        <v>93.022054309403416</v>
      </c>
      <c r="M5" s="497">
        <f>'3'!O5</f>
        <v>966716</v>
      </c>
      <c r="N5" s="498">
        <f>L5/M5*100</f>
        <v>9.6224800571629524E-3</v>
      </c>
      <c r="P5" s="494"/>
      <c r="Q5" s="494"/>
      <c r="R5" s="194"/>
    </row>
    <row r="6" spans="1:18">
      <c r="A6" s="247">
        <v>1989</v>
      </c>
      <c r="B6" s="456">
        <f>('4'!B6*'10'!B6)/1000000</f>
        <v>-117.538683149959</v>
      </c>
      <c r="C6" s="443">
        <f>('4'!C6*'10'!C6)/1000000</f>
        <v>-5.5475539017182882</v>
      </c>
      <c r="D6" s="443">
        <f>('4'!D6*'10'!D6)/1000000</f>
        <v>21.460885917258668</v>
      </c>
      <c r="E6" s="443">
        <f>('4'!E6*'10'!E6)/1000000</f>
        <v>-6.6906238391029005</v>
      </c>
      <c r="F6" s="443">
        <f>('4'!F6*'10'!F6)/1000000</f>
        <v>-333.06101331910315</v>
      </c>
      <c r="G6" s="443">
        <f>('4'!G6*'10'!G6)/1000000</f>
        <v>174.56786243162381</v>
      </c>
      <c r="H6" s="443">
        <f>('4'!H6*'10'!H6)/1000000</f>
        <v>-309.64361936525319</v>
      </c>
      <c r="I6" s="443">
        <f>('4'!I6*'10'!I6)/1000000</f>
        <v>-601.79433543490688</v>
      </c>
      <c r="J6" s="443">
        <f>('4'!J6*'10'!J6)/1000000</f>
        <v>169.69981677188807</v>
      </c>
      <c r="K6" s="444">
        <f>('4'!K6*'10'!K6)/1000000</f>
        <v>1260.8254845998101</v>
      </c>
      <c r="L6" s="446">
        <f t="shared" si="1"/>
        <v>252.27822071053731</v>
      </c>
      <c r="M6" s="497">
        <f>'3'!O6</f>
        <v>989625</v>
      </c>
      <c r="N6" s="498">
        <f t="shared" si="0"/>
        <v>2.5492304732655027E-2</v>
      </c>
      <c r="P6" s="494"/>
      <c r="Q6" s="494"/>
      <c r="R6" s="194"/>
    </row>
    <row r="7" spans="1:18">
      <c r="A7" s="247">
        <v>1990</v>
      </c>
      <c r="B7" s="456">
        <f>('4'!B7*'10'!B7)/1000000</f>
        <v>-80.929249806303844</v>
      </c>
      <c r="C7" s="443">
        <f>('4'!C7*'10'!C7)/1000000</f>
        <v>-8.5780933867576454</v>
      </c>
      <c r="D7" s="443">
        <f>('4'!D7*'10'!D7)/1000000</f>
        <v>-14.390004473383371</v>
      </c>
      <c r="E7" s="443">
        <f>('4'!E7*'10'!E7)/1000000</f>
        <v>23.139097487244722</v>
      </c>
      <c r="F7" s="443">
        <f>('4'!F7*'10'!F7)/1000000</f>
        <v>-318.83889189053804</v>
      </c>
      <c r="G7" s="443">
        <f>('4'!G7*'10'!G7)/1000000</f>
        <v>-522.17178049344227</v>
      </c>
      <c r="H7" s="443">
        <f>('4'!H7*'10'!H7)/1000000</f>
        <v>-269.23100936042505</v>
      </c>
      <c r="I7" s="443">
        <f>('4'!I7*'10'!I7)/1000000</f>
        <v>-591.51789317081443</v>
      </c>
      <c r="J7" s="443">
        <f>('4'!J7*'10'!J7)/1000000</f>
        <v>738.38668604543705</v>
      </c>
      <c r="K7" s="444">
        <f>('4'!K7*'10'!K7)/1000000</f>
        <v>1398.156945359789</v>
      </c>
      <c r="L7" s="446">
        <f t="shared" si="1"/>
        <v>354.02580631080605</v>
      </c>
      <c r="M7" s="497">
        <f>'3'!O7</f>
        <v>990837</v>
      </c>
      <c r="N7" s="498">
        <f t="shared" si="0"/>
        <v>3.5729974386383034E-2</v>
      </c>
      <c r="P7" s="494"/>
      <c r="Q7" s="494"/>
      <c r="R7" s="194"/>
    </row>
    <row r="8" spans="1:18">
      <c r="A8" s="247">
        <v>1991</v>
      </c>
      <c r="B8" s="456">
        <f>('4'!B8*'10'!B8)/1000000</f>
        <v>-51.453832221564539</v>
      </c>
      <c r="C8" s="443">
        <f>('4'!C8*'10'!C8)/1000000</f>
        <v>-6.1092198160195661</v>
      </c>
      <c r="D8" s="443">
        <f>('4'!D8*'10'!D8)/1000000</f>
        <v>16.564410363581008</v>
      </c>
      <c r="E8" s="443">
        <f>('4'!E8*'10'!E8)/1000000</f>
        <v>-1.5777962628578386</v>
      </c>
      <c r="F8" s="443">
        <f>('4'!F8*'10'!F8)/1000000</f>
        <v>-387.93699429686404</v>
      </c>
      <c r="G8" s="443">
        <f>('4'!G8*'10'!G8)/1000000</f>
        <v>-353.28382279590505</v>
      </c>
      <c r="H8" s="443">
        <f>('4'!H8*'10'!H8)/1000000</f>
        <v>-217.06248911836565</v>
      </c>
      <c r="I8" s="443">
        <f>('4'!I8*'10'!I8)/1000000</f>
        <v>-350.2194287091088</v>
      </c>
      <c r="J8" s="443">
        <f>('4'!J8*'10'!J8)/1000000</f>
        <v>430.82185216607945</v>
      </c>
      <c r="K8" s="444">
        <f>('4'!K8*'10'!K8)/1000000</f>
        <v>1167.8330046309795</v>
      </c>
      <c r="L8" s="446">
        <f t="shared" si="1"/>
        <v>247.57568393995462</v>
      </c>
      <c r="M8" s="497">
        <f>'3'!O8</f>
        <v>969810</v>
      </c>
      <c r="N8" s="498">
        <f t="shared" si="0"/>
        <v>2.552826676771271E-2</v>
      </c>
      <c r="P8" s="494"/>
      <c r="Q8" s="494"/>
      <c r="R8" s="194"/>
    </row>
    <row r="9" spans="1:18">
      <c r="A9" s="247">
        <v>1992</v>
      </c>
      <c r="B9" s="456">
        <f>('4'!B9*'10'!B9)/1000000</f>
        <v>-82.982911156947466</v>
      </c>
      <c r="C9" s="443">
        <f>('4'!C9*'10'!C9)/1000000</f>
        <v>4.6097784252542056</v>
      </c>
      <c r="D9" s="443">
        <f>('4'!D9*'10'!D9)/1000000</f>
        <v>11.034764157307505</v>
      </c>
      <c r="E9" s="443">
        <f>('4'!E9*'10'!E9)/1000000</f>
        <v>-24.3086059788128</v>
      </c>
      <c r="F9" s="443">
        <f>('4'!F9*'10'!F9)/1000000</f>
        <v>-295.62921493318669</v>
      </c>
      <c r="G9" s="443">
        <f>('4'!G9*'10'!G9)/1000000</f>
        <v>-479.59650408511675</v>
      </c>
      <c r="H9" s="443">
        <f>('4'!H9*'10'!H9)/1000000</f>
        <v>-181.60648011782033</v>
      </c>
      <c r="I9" s="443">
        <f>('4'!I9*'10'!I9)/1000000</f>
        <v>-266.4613175166233</v>
      </c>
      <c r="J9" s="443">
        <f>('4'!J9*'10'!J9)/1000000</f>
        <v>162.4405940372815</v>
      </c>
      <c r="K9" s="444">
        <f>('4'!K9*'10'!K9)/1000000</f>
        <v>1329.4263205108978</v>
      </c>
      <c r="L9" s="446">
        <f t="shared" si="1"/>
        <v>176.92642334223365</v>
      </c>
      <c r="M9" s="497">
        <f>'3'!O9</f>
        <v>977957</v>
      </c>
      <c r="N9" s="498">
        <f t="shared" si="0"/>
        <v>1.8091431764610678E-2</v>
      </c>
      <c r="P9" s="494"/>
      <c r="Q9" s="494"/>
      <c r="R9" s="194"/>
    </row>
    <row r="10" spans="1:18">
      <c r="A10" s="247">
        <v>1993</v>
      </c>
      <c r="B10" s="456">
        <f>('4'!B10*'10'!B10)/1000000</f>
        <v>-107.71166048205004</v>
      </c>
      <c r="C10" s="443">
        <f>('4'!C10*'10'!C10)/1000000</f>
        <v>9.9485934946696748</v>
      </c>
      <c r="D10" s="443">
        <f>('4'!D10*'10'!D10)/1000000</f>
        <v>-25.765888787627244</v>
      </c>
      <c r="E10" s="328">
        <f>('4'!E10*'10'!E10)/1000000</f>
        <v>-13.163494665016554</v>
      </c>
      <c r="F10" s="328">
        <f>('4'!F10*'10'!F10)/1000000</f>
        <v>-215.86932907064704</v>
      </c>
      <c r="G10" s="328">
        <f>('4'!G10*'10'!G10)/1000000</f>
        <v>-483.0538968260758</v>
      </c>
      <c r="H10" s="328">
        <f>('4'!H10*'10'!H10)/1000000</f>
        <v>-146.82445935373315</v>
      </c>
      <c r="I10" s="328">
        <f>('4'!I10*'10'!I10)/1000000</f>
        <v>-178.6964043696959</v>
      </c>
      <c r="J10" s="328">
        <f>('4'!J10*'10'!J10)/1000000</f>
        <v>1.2512196315416044</v>
      </c>
      <c r="K10" s="657">
        <f>('4'!K10*'10'!K10)/1000000</f>
        <v>1297.1509324158376</v>
      </c>
      <c r="L10" s="476">
        <f t="shared" si="1"/>
        <v>137.2656119872031</v>
      </c>
      <c r="M10" s="497">
        <f>'3'!O10</f>
        <v>1003707</v>
      </c>
      <c r="N10" s="498">
        <f t="shared" si="0"/>
        <v>1.367586476802524E-2</v>
      </c>
      <c r="P10" s="494"/>
      <c r="Q10" s="494"/>
      <c r="R10" s="194"/>
    </row>
    <row r="11" spans="1:18">
      <c r="A11" s="247">
        <v>1994</v>
      </c>
      <c r="B11" s="456">
        <f>('4'!B11*'10'!B11)/1000000</f>
        <v>-199.69264610966954</v>
      </c>
      <c r="C11" s="443">
        <f>('4'!C11*'10'!C11)/1000000</f>
        <v>14.142902423328499</v>
      </c>
      <c r="D11" s="443">
        <f>('4'!D11*'10'!D11)/1000000</f>
        <v>-69.334195523079742</v>
      </c>
      <c r="E11" s="328">
        <f>('4'!E11*'10'!E11)/1000000</f>
        <v>-15.35289613338394</v>
      </c>
      <c r="F11" s="328">
        <f>('4'!F11*'10'!F11)/1000000</f>
        <v>-301.483833910996</v>
      </c>
      <c r="G11" s="328">
        <f>('4'!G11*'10'!G11)/1000000</f>
        <v>-212.6152565901337</v>
      </c>
      <c r="H11" s="328">
        <f>('4'!H11*'10'!H11)/1000000</f>
        <v>-117.16662981057488</v>
      </c>
      <c r="I11" s="328">
        <f>('4'!I11*'10'!I11)/1000000</f>
        <v>-165.08607011857032</v>
      </c>
      <c r="J11" s="328">
        <f>('4'!J11*'10'!J11)/1000000</f>
        <v>-25.952138676402129</v>
      </c>
      <c r="K11" s="657">
        <f>('4'!K11*'10'!K11)/1000000</f>
        <v>1197.4960207663548</v>
      </c>
      <c r="L11" s="476">
        <f t="shared" si="1"/>
        <v>104.95525631687315</v>
      </c>
      <c r="M11" s="497">
        <f>'3'!O11</f>
        <v>1049633</v>
      </c>
      <c r="N11" s="498">
        <f t="shared" si="0"/>
        <v>9.9992336670887017E-3</v>
      </c>
      <c r="P11" s="494"/>
      <c r="Q11" s="494"/>
      <c r="R11" s="194"/>
    </row>
    <row r="12" spans="1:18">
      <c r="A12" s="247">
        <v>1995</v>
      </c>
      <c r="B12" s="456">
        <f>('4'!B12*'10'!B12)/1000000</f>
        <v>-220.70097932054804</v>
      </c>
      <c r="C12" s="443">
        <f>('4'!C12*'10'!C12)/1000000</f>
        <v>6.4367890431805206</v>
      </c>
      <c r="D12" s="443">
        <f>('4'!D12*'10'!D12)/1000000</f>
        <v>-53.820761225240311</v>
      </c>
      <c r="E12" s="328">
        <f>('4'!E12*'10'!E12)/1000000</f>
        <v>-27.102599922776207</v>
      </c>
      <c r="F12" s="328">
        <f>('4'!F12*'10'!F12)/1000000</f>
        <v>-311.333172822233</v>
      </c>
      <c r="G12" s="328">
        <f>('4'!G12*'10'!G12)/1000000</f>
        <v>-88.001411477925643</v>
      </c>
      <c r="H12" s="328">
        <f>('4'!H12*'10'!H12)/1000000</f>
        <v>-98.295426956778982</v>
      </c>
      <c r="I12" s="328">
        <f>('4'!I12*'10'!I12)/1000000</f>
        <v>-138.11814276759466</v>
      </c>
      <c r="J12" s="328">
        <f>('4'!J12*'10'!J12)/1000000</f>
        <v>365.80457593022379</v>
      </c>
      <c r="K12" s="657">
        <f>('4'!K12*'10'!K12)/1000000</f>
        <v>812.08124051840844</v>
      </c>
      <c r="L12" s="476">
        <f t="shared" si="1"/>
        <v>246.95011099871579</v>
      </c>
      <c r="M12" s="497">
        <f>'3'!O12</f>
        <v>1078334</v>
      </c>
      <c r="N12" s="498">
        <f t="shared" si="0"/>
        <v>2.2901078051764646E-2</v>
      </c>
      <c r="P12" s="494"/>
      <c r="Q12" s="494"/>
      <c r="R12" s="194"/>
    </row>
    <row r="13" spans="1:18">
      <c r="A13" s="247">
        <v>1996</v>
      </c>
      <c r="B13" s="456">
        <f>('4'!B13*'10'!B13)/1000000</f>
        <v>-247.55153569959643</v>
      </c>
      <c r="C13" s="443">
        <f>('4'!C13*'10'!C13)/1000000</f>
        <v>9.5923589006882448</v>
      </c>
      <c r="D13" s="443">
        <f>('4'!D13*'10'!D13)/1000000</f>
        <v>-27.942116852613037</v>
      </c>
      <c r="E13" s="328">
        <f>('4'!E13*'10'!E13)/1000000</f>
        <v>-27.312004692344953</v>
      </c>
      <c r="F13" s="328">
        <f>('4'!F13*'10'!F13)/1000000</f>
        <v>-469.98437628652721</v>
      </c>
      <c r="G13" s="328">
        <f>('4'!G13*'10'!G13)/1000000</f>
        <v>-83.837316804249184</v>
      </c>
      <c r="H13" s="328">
        <f>('4'!H13*'10'!H13)/1000000</f>
        <v>-116.76087000608396</v>
      </c>
      <c r="I13" s="328">
        <f>('4'!I13*'10'!I13)/1000000</f>
        <v>-92.53618296854799</v>
      </c>
      <c r="J13" s="328">
        <f>('4'!J13*'10'!J13)/1000000</f>
        <v>1033.2268776023702</v>
      </c>
      <c r="K13" s="657">
        <f>('4'!K13*'10'!K13)/1000000</f>
        <v>605.71657041798539</v>
      </c>
      <c r="L13" s="476">
        <f t="shared" si="1"/>
        <v>582.61140361108119</v>
      </c>
      <c r="M13" s="497">
        <f>'3'!O13</f>
        <v>1096308</v>
      </c>
      <c r="N13" s="498">
        <f t="shared" si="0"/>
        <v>5.3143040423957608E-2</v>
      </c>
      <c r="P13" s="494"/>
      <c r="Q13" s="494"/>
      <c r="R13" s="194"/>
    </row>
    <row r="14" spans="1:18">
      <c r="A14" s="247">
        <v>1997</v>
      </c>
      <c r="B14" s="456">
        <f>('4'!B14*'10'!B14)/1000000</f>
        <v>-270.32056357995748</v>
      </c>
      <c r="C14" s="443">
        <f>('4'!C14*'10'!C14)/1000000</f>
        <v>-6.2449048089652974</v>
      </c>
      <c r="D14" s="443">
        <f>('4'!D14*'10'!D14)/1000000</f>
        <v>-54.833136707851743</v>
      </c>
      <c r="E14" s="328">
        <f>('4'!E14*'10'!E14)/1000000</f>
        <v>-54.061232423707573</v>
      </c>
      <c r="F14" s="328">
        <f>('4'!F14*'10'!F14)/1000000</f>
        <v>-553.11654302978195</v>
      </c>
      <c r="G14" s="328">
        <f>('4'!G14*'10'!G14)/1000000</f>
        <v>236.19267262380143</v>
      </c>
      <c r="H14" s="328">
        <f>('4'!H14*'10'!H14)/1000000</f>
        <v>-221.01882163607166</v>
      </c>
      <c r="I14" s="328">
        <f>('4'!I14*'10'!I14)/1000000</f>
        <v>-129.54673970935099</v>
      </c>
      <c r="J14" s="328">
        <f>('4'!J14*'10'!J14)/1000000</f>
        <v>2165.2227913583342</v>
      </c>
      <c r="K14" s="657">
        <f>('4'!K14*'10'!K14)/1000000</f>
        <v>63.563753031838147</v>
      </c>
      <c r="L14" s="476">
        <f t="shared" si="1"/>
        <v>1175.8372751182872</v>
      </c>
      <c r="M14" s="497">
        <f>'3'!O14</f>
        <v>1143042</v>
      </c>
      <c r="N14" s="498">
        <f t="shared" si="0"/>
        <v>0.102869122492287</v>
      </c>
      <c r="P14" s="494"/>
      <c r="Q14" s="494"/>
      <c r="R14" s="194"/>
    </row>
    <row r="15" spans="1:18">
      <c r="A15" s="247">
        <v>1998</v>
      </c>
      <c r="B15" s="456">
        <f>('4'!B15*'10'!B15)/1000000</f>
        <v>-281.5067439527366</v>
      </c>
      <c r="C15" s="443">
        <f>('4'!C15*'10'!C15)/1000000</f>
        <v>-1.5862511269948969</v>
      </c>
      <c r="D15" s="443">
        <f>('4'!D15*'10'!D15)/1000000</f>
        <v>-46.212568498502243</v>
      </c>
      <c r="E15" s="328">
        <f>('4'!E15*'10'!E15)/1000000</f>
        <v>-90.962597628901264</v>
      </c>
      <c r="F15" s="328">
        <f>('4'!F15*'10'!F15)/1000000</f>
        <v>-474.12828882120027</v>
      </c>
      <c r="G15" s="328">
        <f>('4'!G15*'10'!G15)/1000000</f>
        <v>439.47969993073161</v>
      </c>
      <c r="H15" s="328">
        <f>('4'!H15*'10'!H15)/1000000</f>
        <v>-105.81750329578911</v>
      </c>
      <c r="I15" s="328">
        <f>('4'!I15*'10'!I15)/1000000</f>
        <v>-88.158657923038703</v>
      </c>
      <c r="J15" s="328">
        <f>('4'!J15*'10'!J15)/1000000</f>
        <v>2725.0964620156556</v>
      </c>
      <c r="K15" s="657">
        <f>('4'!K15*'10'!K15)/1000000</f>
        <v>-623.52436415497971</v>
      </c>
      <c r="L15" s="476">
        <f t="shared" si="1"/>
        <v>1452.6791865442447</v>
      </c>
      <c r="M15" s="497">
        <f>'3'!O15</f>
        <v>1190510</v>
      </c>
      <c r="N15" s="498">
        <f t="shared" si="0"/>
        <v>0.12202158625666687</v>
      </c>
      <c r="P15" s="494"/>
      <c r="Q15" s="494"/>
      <c r="R15" s="194"/>
    </row>
    <row r="16" spans="1:18">
      <c r="A16" s="247">
        <v>1999</v>
      </c>
      <c r="B16" s="456">
        <f>('4'!B16*'10'!B16)/1000000</f>
        <v>-157.81897760785958</v>
      </c>
      <c r="C16" s="443">
        <f>('4'!C16*'10'!C16)/1000000</f>
        <v>5.0317198251212893</v>
      </c>
      <c r="D16" s="443">
        <f>('4'!D16*'10'!D16)/1000000</f>
        <v>28.930027010350233</v>
      </c>
      <c r="E16" s="328">
        <f>('4'!E16*'10'!E16)/1000000</f>
        <v>-26.090423649914481</v>
      </c>
      <c r="F16" s="328">
        <f>('4'!F16*'10'!F16)/1000000</f>
        <v>-402.96626062402891</v>
      </c>
      <c r="G16" s="328">
        <f>('4'!G16*'10'!G16)/1000000</f>
        <v>757.90292084945474</v>
      </c>
      <c r="H16" s="328">
        <f>('4'!H16*'10'!H16)/1000000</f>
        <v>-81.169181660217731</v>
      </c>
      <c r="I16" s="328">
        <f>('4'!I16*'10'!I16)/1000000</f>
        <v>-321.83038760550028</v>
      </c>
      <c r="J16" s="328">
        <f>('4'!J16*'10'!J16)/1000000</f>
        <v>1355.8595359037597</v>
      </c>
      <c r="K16" s="657">
        <f>('4'!K16*'10'!K16)/1000000</f>
        <v>-459.95922416428328</v>
      </c>
      <c r="L16" s="476">
        <f t="shared" si="1"/>
        <v>697.88974827688162</v>
      </c>
      <c r="M16" s="497">
        <f>'3'!O16</f>
        <v>1249956</v>
      </c>
      <c r="N16" s="498">
        <f t="shared" si="0"/>
        <v>5.583314518886117E-2</v>
      </c>
      <c r="P16" s="494"/>
      <c r="Q16" s="494"/>
      <c r="R16" s="194"/>
    </row>
    <row r="17" spans="1:18">
      <c r="A17" s="247">
        <v>2000</v>
      </c>
      <c r="B17" s="456">
        <f>('4'!B17*'10'!B17)/1000000</f>
        <v>-203.91014669926651</v>
      </c>
      <c r="C17" s="443">
        <f>('4'!C17*'10'!C17)/1000000</f>
        <v>-2.1649059473525072</v>
      </c>
      <c r="D17" s="443">
        <f>('4'!D17*'10'!D17)/1000000</f>
        <v>-41.644082054077288</v>
      </c>
      <c r="E17" s="328">
        <f>('4'!E17*'10'!E17)/1000000</f>
        <v>-60.644223027375197</v>
      </c>
      <c r="F17" s="328">
        <f>('4'!F17*'10'!F17)/1000000</f>
        <v>-403.05659833510134</v>
      </c>
      <c r="G17" s="328">
        <f>('4'!G17*'10'!G17)/1000000</f>
        <v>1012.3093742984537</v>
      </c>
      <c r="H17" s="328">
        <f>('4'!H17*'10'!H17)/1000000</f>
        <v>-148.66007635834842</v>
      </c>
      <c r="I17" s="328">
        <f>('4'!I17*'10'!I17)/1000000</f>
        <v>-390.29955815815867</v>
      </c>
      <c r="J17" s="328">
        <f>('4'!J17*'10'!J17)/1000000</f>
        <v>1712.2543534949014</v>
      </c>
      <c r="K17" s="657">
        <f>('4'!K17*'10'!K17)/1000000</f>
        <v>-562.15336054387205</v>
      </c>
      <c r="L17" s="476">
        <f t="shared" si="1"/>
        <v>912.030776669803</v>
      </c>
      <c r="M17" s="497">
        <f>'3'!O17</f>
        <v>1313964</v>
      </c>
      <c r="N17" s="498">
        <f t="shared" si="0"/>
        <v>6.9410636567653533E-2</v>
      </c>
      <c r="P17" s="494"/>
      <c r="Q17" s="494"/>
      <c r="R17" s="194"/>
    </row>
    <row r="18" spans="1:18">
      <c r="A18" s="247">
        <v>2001</v>
      </c>
      <c r="B18" s="456">
        <f>('4'!B18*'10'!B18)/1000000</f>
        <v>-167.29595493520088</v>
      </c>
      <c r="C18" s="443">
        <f>('4'!C18*'10'!C18)/1000000</f>
        <v>7.8842069855815584</v>
      </c>
      <c r="D18" s="443">
        <f>('4'!D18*'10'!D18)/1000000</f>
        <v>-63.525754912382901</v>
      </c>
      <c r="E18" s="328">
        <f>('4'!E18*'10'!E18)/1000000</f>
        <v>-67.125225598199094</v>
      </c>
      <c r="F18" s="328">
        <f>('4'!F18*'10'!F18)/1000000</f>
        <v>-254.9138099183242</v>
      </c>
      <c r="G18" s="328">
        <f>('4'!G18*'10'!G18)/1000000</f>
        <v>493.75469427592992</v>
      </c>
      <c r="H18" s="328">
        <f>('4'!H18*'10'!H18)/1000000</f>
        <v>-163.66126554278611</v>
      </c>
      <c r="I18" s="328">
        <f>('4'!I18*'10'!I18)/1000000</f>
        <v>-398.83098051570926</v>
      </c>
      <c r="J18" s="328">
        <f>('4'!J18*'10'!J18)/1000000</f>
        <v>1654.8716077230331</v>
      </c>
      <c r="K18" s="657">
        <f>('4'!K18*'10'!K18)/1000000</f>
        <v>-266.92340426166612</v>
      </c>
      <c r="L18" s="476">
        <f t="shared" si="1"/>
        <v>774.23411330027625</v>
      </c>
      <c r="M18" s="497">
        <f>'3'!O18</f>
        <v>1335516</v>
      </c>
      <c r="N18" s="498">
        <f t="shared" si="0"/>
        <v>5.7972657257590043E-2</v>
      </c>
      <c r="P18" s="494"/>
      <c r="Q18" s="494"/>
      <c r="R18" s="194"/>
    </row>
    <row r="19" spans="1:18">
      <c r="A19" s="247">
        <v>2002</v>
      </c>
      <c r="B19" s="456">
        <f>('4'!B19*'10'!B19)/1000000</f>
        <v>-181.71559957552174</v>
      </c>
      <c r="C19" s="443">
        <f>('4'!C19*'10'!C19)/1000000</f>
        <v>1.1418181818181818</v>
      </c>
      <c r="D19" s="443">
        <f>('4'!D19*'10'!D19)/1000000</f>
        <v>-31.093218856763077</v>
      </c>
      <c r="E19" s="328">
        <f>('4'!E19*'10'!E19)/1000000</f>
        <v>-19.448270636448346</v>
      </c>
      <c r="F19" s="328">
        <f>('4'!F19*'10'!F19)/1000000</f>
        <v>-110.08948414956454</v>
      </c>
      <c r="G19" s="328">
        <f>('4'!G19*'10'!G19)/1000000</f>
        <v>175.13396057485076</v>
      </c>
      <c r="H19" s="328">
        <f>('4'!H19*'10'!H19)/1000000</f>
        <v>-143.93917171286859</v>
      </c>
      <c r="I19" s="328">
        <f>('4'!I19*'10'!I19)/1000000</f>
        <v>-335.59891814795429</v>
      </c>
      <c r="J19" s="328">
        <f>('4'!J19*'10'!J19)/1000000</f>
        <v>1366.0410035933523</v>
      </c>
      <c r="K19" s="657">
        <f>('4'!K19*'10'!K19)/1000000</f>
        <v>-180.1563644430974</v>
      </c>
      <c r="L19" s="476">
        <f t="shared" si="1"/>
        <v>540.27575482780344</v>
      </c>
      <c r="M19" s="497">
        <f>'3'!O19</f>
        <v>1372858</v>
      </c>
      <c r="N19" s="498">
        <f t="shared" si="0"/>
        <v>3.9354088684175892E-2</v>
      </c>
      <c r="P19" s="494"/>
      <c r="Q19" s="494"/>
      <c r="R19" s="194"/>
    </row>
    <row r="20" spans="1:18">
      <c r="A20" s="247">
        <v>2003</v>
      </c>
      <c r="B20" s="456">
        <f>('4'!B20*'10'!B20)/1000000</f>
        <v>-92.08772888956554</v>
      </c>
      <c r="C20" s="443">
        <f>('4'!C20*'10'!C20)/1000000</f>
        <v>4.1116246573870043</v>
      </c>
      <c r="D20" s="443">
        <f>('4'!D20*'10'!D20)/1000000</f>
        <v>35.625966629107694</v>
      </c>
      <c r="E20" s="328">
        <f>('4'!E20*'10'!E20)/1000000</f>
        <v>-40.217634018217161</v>
      </c>
      <c r="F20" s="328">
        <f>('4'!F20*'10'!F20)/1000000</f>
        <v>-6.2087491156559702</v>
      </c>
      <c r="G20" s="328">
        <f>('4'!G20*'10'!G20)/1000000</f>
        <v>-213.34015768908819</v>
      </c>
      <c r="H20" s="328">
        <f>('4'!H20*'10'!H20)/1000000</f>
        <v>-72.478164294816764</v>
      </c>
      <c r="I20" s="328">
        <f>('4'!I20*'10'!I20)/1000000</f>
        <v>-217.84911928530323</v>
      </c>
      <c r="J20" s="328">
        <f>('4'!J20*'10'!J20)/1000000</f>
        <v>675.66074286697165</v>
      </c>
      <c r="K20" s="657">
        <f>('4'!K20*'10'!K20)/1000000</f>
        <v>106.99624422021691</v>
      </c>
      <c r="L20" s="476">
        <f t="shared" si="1"/>
        <v>180.21302508103645</v>
      </c>
      <c r="M20" s="497">
        <f>'3'!O20</f>
        <v>1398959</v>
      </c>
      <c r="N20" s="498">
        <f t="shared" si="0"/>
        <v>1.2881937575085222E-2</v>
      </c>
      <c r="P20" s="494"/>
      <c r="Q20" s="494"/>
      <c r="R20" s="194"/>
    </row>
    <row r="21" spans="1:18">
      <c r="A21" s="247">
        <v>2004</v>
      </c>
      <c r="B21" s="456">
        <f>('4'!B21*'10'!B21)/1000000</f>
        <v>-151.67703842160876</v>
      </c>
      <c r="C21" s="443">
        <f>('4'!C21*'10'!C21)/1000000</f>
        <v>-8.5884776951837942</v>
      </c>
      <c r="D21" s="443">
        <f>('4'!D21*'10'!D21)/1000000</f>
        <v>-66.87226081079875</v>
      </c>
      <c r="E21" s="328">
        <f>('4'!E21*'10'!E21)/1000000</f>
        <v>-36.100086460868454</v>
      </c>
      <c r="F21" s="328">
        <f>('4'!F21*'10'!F21)/1000000</f>
        <v>-111.73705841708232</v>
      </c>
      <c r="G21" s="328">
        <f>('4'!G21*'10'!G21)/1000000</f>
        <v>-416.12424305036956</v>
      </c>
      <c r="H21" s="328">
        <f>('4'!H21*'10'!H21)/1000000</f>
        <v>-134.70344203380805</v>
      </c>
      <c r="I21" s="328">
        <f>('4'!I21*'10'!I21)/1000000</f>
        <v>-308.39434949433218</v>
      </c>
      <c r="J21" s="328">
        <f>('4'!J21*'10'!J21)/1000000</f>
        <v>1524.818005557697</v>
      </c>
      <c r="K21" s="657">
        <f>('4'!K21*'10'!K21)/1000000</f>
        <v>306.32561643768224</v>
      </c>
      <c r="L21" s="476">
        <f t="shared" si="1"/>
        <v>596.94666561132738</v>
      </c>
      <c r="M21" s="497">
        <f>'3'!O21</f>
        <v>1442841</v>
      </c>
      <c r="N21" s="498">
        <f t="shared" si="0"/>
        <v>4.1373004067068196E-2</v>
      </c>
      <c r="P21" s="494"/>
      <c r="Q21" s="494"/>
      <c r="R21" s="194"/>
    </row>
    <row r="22" spans="1:18">
      <c r="A22" s="247">
        <v>2005</v>
      </c>
      <c r="B22" s="456">
        <f>('4'!B22*'10'!B22)/1000000</f>
        <v>-274.42435303606413</v>
      </c>
      <c r="C22" s="443">
        <f>('4'!C22*'10'!C22)/1000000</f>
        <v>-10.866729495490414</v>
      </c>
      <c r="D22" s="443">
        <f>('4'!D22*'10'!D22)/1000000</f>
        <v>-114.25155966175612</v>
      </c>
      <c r="E22" s="328">
        <f>('4'!E22*'10'!E22)/1000000</f>
        <v>-100.55340616997383</v>
      </c>
      <c r="F22" s="328">
        <f>('4'!F22*'10'!F22)/1000000</f>
        <v>-275.50573662969816</v>
      </c>
      <c r="G22" s="328">
        <f>('4'!G22*'10'!G22)/1000000</f>
        <v>-607.67239442659002</v>
      </c>
      <c r="H22" s="328">
        <f>('4'!H22*'10'!H22)/1000000</f>
        <v>-329.17483006987248</v>
      </c>
      <c r="I22" s="328">
        <f>('4'!I22*'10'!I22)/1000000</f>
        <v>-501.82298033350997</v>
      </c>
      <c r="J22" s="328">
        <f>('4'!J22*'10'!J22)/1000000</f>
        <v>3252.4560361171598</v>
      </c>
      <c r="K22" s="657">
        <f>('4'!K22*'10'!K22)/1000000</f>
        <v>279.05883462896395</v>
      </c>
      <c r="L22" s="476">
        <f t="shared" si="1"/>
        <v>1317.2428809231685</v>
      </c>
      <c r="M22" s="497">
        <f>'3'!O22</f>
        <v>1488719</v>
      </c>
      <c r="N22" s="498">
        <f t="shared" si="0"/>
        <v>8.8481632928925372E-2</v>
      </c>
      <c r="P22" s="494"/>
      <c r="Q22" s="494"/>
      <c r="R22" s="194"/>
    </row>
    <row r="23" spans="1:18" s="389" customFormat="1">
      <c r="A23" s="247">
        <v>2006</v>
      </c>
      <c r="B23" s="456">
        <f>('4'!B23*'10'!B23)/1000000</f>
        <v>-264.98433815710388</v>
      </c>
      <c r="C23" s="443">
        <f>('4'!C23*'10'!C23)/1000000</f>
        <v>-28.270623213064148</v>
      </c>
      <c r="D23" s="443">
        <f>('4'!D23*'10'!D23)/1000000</f>
        <v>-156.76924849840248</v>
      </c>
      <c r="E23" s="328">
        <f>('4'!E23*'10'!E23)/1000000</f>
        <v>-157.8114767439634</v>
      </c>
      <c r="F23" s="328">
        <f>('4'!F23*'10'!F23)/1000000</f>
        <v>-451.627422711431</v>
      </c>
      <c r="G23" s="328">
        <f>('4'!G23*'10'!G23)/1000000</f>
        <v>-994.61875123906361</v>
      </c>
      <c r="H23" s="328">
        <f>('4'!H23*'10'!H23)/1000000</f>
        <v>-290.48610618013942</v>
      </c>
      <c r="I23" s="328">
        <f>('4'!I23*'10'!I23)/1000000</f>
        <v>-216.28454821256446</v>
      </c>
      <c r="J23" s="328">
        <f>('4'!J23*'10'!J23)/1000000</f>
        <v>3681.1596153541259</v>
      </c>
      <c r="K23" s="657">
        <f>('4'!K23*'10'!K23)/1000000</f>
        <v>499.80236718360879</v>
      </c>
      <c r="L23" s="476">
        <f>SUM(B23:K23)</f>
        <v>1620.1094675820025</v>
      </c>
      <c r="M23" s="497">
        <f>'3'!O23</f>
        <v>1527827</v>
      </c>
      <c r="N23" s="498">
        <f t="shared" si="0"/>
        <v>0.10604011236756533</v>
      </c>
      <c r="P23" s="494"/>
      <c r="Q23" s="494"/>
      <c r="R23" s="490"/>
    </row>
    <row r="24" spans="1:18">
      <c r="A24" s="247">
        <v>2007</v>
      </c>
      <c r="B24" s="456">
        <f>('4'!B24*'10'!B24)/1000000</f>
        <v>-164.09147927679393</v>
      </c>
      <c r="C24" s="443">
        <f>('4'!C24*'10'!C24)/1000000</f>
        <v>-26.331920101403036</v>
      </c>
      <c r="D24" s="443">
        <f>('4'!D24*'10'!D24)/1000000</f>
        <v>-108.74811148505776</v>
      </c>
      <c r="E24" s="328">
        <f>('4'!E24*'10'!E24)/1000000</f>
        <v>-38.505041887058532</v>
      </c>
      <c r="F24" s="328">
        <f>('4'!F24*'10'!F24)/1000000</f>
        <v>-478.95939748335871</v>
      </c>
      <c r="G24" s="328">
        <f>('4'!G24*'10'!G24)/1000000</f>
        <v>-613.9093736448217</v>
      </c>
      <c r="H24" s="328">
        <f>('4'!H24*'10'!H24)/1000000</f>
        <v>-138.79399421143856</v>
      </c>
      <c r="I24" s="328">
        <f>('4'!I24*'10'!I24)/1000000</f>
        <v>247.60486382138373</v>
      </c>
      <c r="J24" s="328">
        <f>('4'!J24*'10'!J24)/1000000</f>
        <v>1238.2954485681907</v>
      </c>
      <c r="K24" s="657">
        <f>('4'!K24*'10'!K24)/1000000</f>
        <v>681.17305814036069</v>
      </c>
      <c r="L24" s="476">
        <f t="shared" ref="L24:L31" si="2">SUM(B24:K24)</f>
        <v>597.73405244000298</v>
      </c>
      <c r="M24" s="497">
        <f>'3'!O24</f>
        <v>1558117</v>
      </c>
      <c r="N24" s="498">
        <f t="shared" si="0"/>
        <v>3.8362591027503258E-2</v>
      </c>
      <c r="P24" s="494"/>
      <c r="Q24" s="494"/>
    </row>
    <row r="25" spans="1:18" ht="12" customHeight="1">
      <c r="A25" s="247">
        <v>2008</v>
      </c>
      <c r="B25" s="456">
        <f>('4'!B25*'10'!B25)/1000000</f>
        <v>-41.755719254978466</v>
      </c>
      <c r="C25" s="443">
        <f>('4'!C25*'10'!C25)/1000000</f>
        <v>-12.054093352143395</v>
      </c>
      <c r="D25" s="443">
        <f>('4'!D25*'10'!D25)/1000000</f>
        <v>-58.231528840015443</v>
      </c>
      <c r="E25" s="328">
        <f>('4'!E25*'10'!E25)/1000000</f>
        <v>-39.571690911424369</v>
      </c>
      <c r="F25" s="328">
        <f>('4'!F25*'10'!F25)/1000000</f>
        <v>-372.5655690991058</v>
      </c>
      <c r="G25" s="328">
        <f>('4'!G25*'10'!G25)/1000000</f>
        <v>-699.74422793478755</v>
      </c>
      <c r="H25" s="328">
        <f>('4'!H25*'10'!H25)/1000000</f>
        <v>-161.08691034741847</v>
      </c>
      <c r="I25" s="328">
        <f>('4'!I25*'10'!I25)/1000000</f>
        <v>164.06956246429075</v>
      </c>
      <c r="J25" s="328">
        <f>('4'!J25*'10'!J25)/1000000</f>
        <v>1490.4527787254367</v>
      </c>
      <c r="K25" s="657">
        <f>('4'!K25*'10'!K25)/1000000</f>
        <v>432.44671761036665</v>
      </c>
      <c r="L25" s="476">
        <f t="shared" si="2"/>
        <v>701.95931906022065</v>
      </c>
      <c r="M25" s="497">
        <f>'3'!O25</f>
        <v>1576649</v>
      </c>
      <c r="N25" s="498">
        <f t="shared" si="0"/>
        <v>4.4522231584849935E-2</v>
      </c>
      <c r="P25" s="494"/>
      <c r="Q25" s="494"/>
    </row>
    <row r="26" spans="1:18" ht="12" customHeight="1">
      <c r="A26" s="247">
        <v>2009</v>
      </c>
      <c r="B26" s="456">
        <f>('4'!B26*'10'!B26)/1000000</f>
        <v>102.13738032983112</v>
      </c>
      <c r="C26" s="443">
        <f>('4'!C26*'10'!C26)/1000000</f>
        <v>-10.586341388148364</v>
      </c>
      <c r="D26" s="443">
        <f>('4'!D26*'10'!D26)/1000000</f>
        <v>4.1005511699338131</v>
      </c>
      <c r="E26" s="328">
        <f>('4'!E26*'10'!E26)/1000000</f>
        <v>0.9193733480887023</v>
      </c>
      <c r="F26" s="328">
        <f>('4'!F26*'10'!F26)/1000000</f>
        <v>-158.04049721102817</v>
      </c>
      <c r="G26" s="328">
        <f>('4'!G26*'10'!G26)/1000000</f>
        <v>-432.69151111238972</v>
      </c>
      <c r="H26" s="328">
        <f>('4'!H26*'10'!H26)/1000000</f>
        <v>-95.772216857497583</v>
      </c>
      <c r="I26" s="328">
        <f>('4'!I26*'10'!I26)/1000000</f>
        <v>86.081438622322921</v>
      </c>
      <c r="J26" s="328">
        <f>('4'!J26*'10'!J26)/1000000</f>
        <v>291.20629788514685</v>
      </c>
      <c r="K26" s="657">
        <f>('4'!K26*'10'!K26)/1000000</f>
        <v>369.02452956330376</v>
      </c>
      <c r="L26" s="476">
        <f t="shared" si="2"/>
        <v>156.37900434956333</v>
      </c>
      <c r="M26" s="497">
        <f>'3'!O26</f>
        <v>1534216</v>
      </c>
      <c r="N26" s="498">
        <f t="shared" si="0"/>
        <v>1.0192763232137022E-2</v>
      </c>
      <c r="P26" s="494"/>
      <c r="Q26" s="494"/>
    </row>
    <row r="27" spans="1:18" ht="12" customHeight="1">
      <c r="A27" s="247">
        <v>2010</v>
      </c>
      <c r="B27" s="456">
        <f>('4'!B27*'10'!B27)/1000000</f>
        <v>-12.420357913155343</v>
      </c>
      <c r="C27" s="443">
        <f>('4'!C27*'10'!C27)/1000000</f>
        <v>-5.4480678366520428</v>
      </c>
      <c r="D27" s="443">
        <f>('4'!D27*'10'!D27)/1000000</f>
        <v>-6.027254635956468</v>
      </c>
      <c r="E27" s="328">
        <f>('4'!E27*'10'!E27)/1000000</f>
        <v>15.003648944339913</v>
      </c>
      <c r="F27" s="328">
        <f>('4'!F27*'10'!F27)/1000000</f>
        <v>-161.11535790650919</v>
      </c>
      <c r="G27" s="328">
        <f>('4'!G27*'10'!G27)/1000000</f>
        <v>-206.76064796709787</v>
      </c>
      <c r="H27" s="328">
        <f>('4'!H27*'10'!H27)/1000000</f>
        <v>-97.290356418493857</v>
      </c>
      <c r="I27" s="328">
        <f>('4'!I27*'10'!I27)/1000000</f>
        <v>97.188839994938775</v>
      </c>
      <c r="J27" s="328">
        <f>('4'!J27*'10'!J27)/1000000</f>
        <v>301.16608902997712</v>
      </c>
      <c r="K27" s="657">
        <f>('4'!K27*'10'!K27)/1000000</f>
        <v>213.08954451400538</v>
      </c>
      <c r="L27" s="476">
        <f t="shared" si="2"/>
        <v>137.38607980539641</v>
      </c>
      <c r="M27" s="497">
        <f>'3'!O27</f>
        <v>1585749</v>
      </c>
      <c r="N27" s="498">
        <f t="shared" si="0"/>
        <v>8.6637973478398151E-3</v>
      </c>
      <c r="P27" s="494"/>
      <c r="Q27" s="494"/>
    </row>
    <row r="28" spans="1:18" ht="12" customHeight="1">
      <c r="A28" s="247">
        <v>2011</v>
      </c>
      <c r="B28" s="456">
        <f>('4'!B28*'10'!B28)/1000000</f>
        <v>8.904557479154807</v>
      </c>
      <c r="C28" s="443">
        <f>('4'!C28*'10'!C28)/1000000</f>
        <v>-14.518971736828171</v>
      </c>
      <c r="D28" s="443">
        <f>('4'!D28*'10'!D28)/1000000</f>
        <v>-77.3424845241166</v>
      </c>
      <c r="E28" s="328">
        <f>('4'!E28*'10'!E28)/1000000</f>
        <v>-35.340440755581</v>
      </c>
      <c r="F28" s="328">
        <f>('4'!F28*'10'!F28)/1000000</f>
        <v>-218.94893900134196</v>
      </c>
      <c r="G28" s="328">
        <f>('4'!G28*'10'!G28)/1000000</f>
        <v>-245.02116586721073</v>
      </c>
      <c r="H28" s="328">
        <f>('4'!H28*'10'!H28)/1000000</f>
        <v>-166.64914563223215</v>
      </c>
      <c r="I28" s="328">
        <f>('4'!I28*'10'!I28)/1000000</f>
        <v>61.683998300246643</v>
      </c>
      <c r="J28" s="328">
        <f>('4'!J28*'10'!J28)/1000000</f>
        <v>1309.9316747893517</v>
      </c>
      <c r="K28" s="657">
        <f>('4'!K28*'10'!K28)/1000000</f>
        <v>-38.155366495782594</v>
      </c>
      <c r="L28" s="476">
        <f t="shared" si="2"/>
        <v>584.54371655566013</v>
      </c>
      <c r="M28" s="497">
        <f>'3'!O28</f>
        <v>1633041</v>
      </c>
      <c r="N28" s="498">
        <f t="shared" si="0"/>
        <v>3.5794797347749388E-2</v>
      </c>
      <c r="P28" s="494"/>
      <c r="Q28" s="494"/>
    </row>
    <row r="29" spans="1:18" ht="12" customHeight="1">
      <c r="A29" s="247">
        <v>2012</v>
      </c>
      <c r="B29" s="456">
        <f>('4'!B29*'10'!B29)/1000000</f>
        <v>5.9464063933737847</v>
      </c>
      <c r="C29" s="443">
        <f>('4'!C29*'10'!C29)/1000000</f>
        <v>-35.342001685664485</v>
      </c>
      <c r="D29" s="443">
        <f>('4'!D29*'10'!D29)/1000000</f>
        <v>-111.12745995083806</v>
      </c>
      <c r="E29" s="328">
        <f>('4'!E29*'10'!E29)/1000000</f>
        <v>-128.31687169411651</v>
      </c>
      <c r="F29" s="328">
        <f>('4'!F29*'10'!F29)/1000000</f>
        <v>-327.93433366261979</v>
      </c>
      <c r="G29" s="328">
        <f>('4'!G29*'10'!G29)/1000000</f>
        <v>-736.29509830519009</v>
      </c>
      <c r="H29" s="328">
        <f>('4'!H29*'10'!H29)/1000000</f>
        <v>-162.50684243590325</v>
      </c>
      <c r="I29" s="328">
        <f>('4'!I29*'10'!I29)/1000000</f>
        <v>114.73976686006284</v>
      </c>
      <c r="J29" s="328">
        <f>('4'!J29*'10'!J29)/1000000</f>
        <v>2999.9340026021291</v>
      </c>
      <c r="K29" s="657">
        <f>('4'!K29*'10'!K29)/1000000</f>
        <v>-277.60005923245819</v>
      </c>
      <c r="L29" s="476">
        <f t="shared" si="2"/>
        <v>1341.4975088887754</v>
      </c>
      <c r="M29" s="497">
        <f>'3'!O29</f>
        <v>1664430</v>
      </c>
      <c r="N29" s="498">
        <f t="shared" si="0"/>
        <v>8.0598013066862262E-2</v>
      </c>
      <c r="P29" s="494"/>
      <c r="Q29" s="494"/>
    </row>
    <row r="30" spans="1:18">
      <c r="A30" s="247">
        <v>2013</v>
      </c>
      <c r="B30" s="456">
        <f>('4'!B30*'10'!B30)/1000000</f>
        <v>-71.647196577148065</v>
      </c>
      <c r="C30" s="443">
        <f>('4'!C30*'10'!C30)/1000000</f>
        <v>-36.419014803262755</v>
      </c>
      <c r="D30" s="443">
        <f>('4'!D30*'10'!D30)/1000000</f>
        <v>-111.6781310740834</v>
      </c>
      <c r="E30" s="328">
        <f>('4'!E30*'10'!E30)/1000000</f>
        <v>-130.77867666556568</v>
      </c>
      <c r="F30" s="328">
        <f>('4'!F30*'10'!F30)/1000000</f>
        <v>-497.01622866574399</v>
      </c>
      <c r="G30" s="328">
        <f>('4'!G30*'10'!G30)/1000000</f>
        <v>-479.18193614706576</v>
      </c>
      <c r="H30" s="328">
        <f>('4'!H30*'10'!H30)/1000000</f>
        <v>-197.23689220563526</v>
      </c>
      <c r="I30" s="328">
        <f>('4'!I30*'10'!I30)/1000000</f>
        <v>53.49502247125951</v>
      </c>
      <c r="J30" s="328">
        <f>('4'!J30*'10'!J30)/1000000</f>
        <v>2938.080917652826</v>
      </c>
      <c r="K30" s="657">
        <f>('4'!K30*'10'!K30)/1000000</f>
        <v>-107.03951889330297</v>
      </c>
      <c r="L30" s="476">
        <f>SUM(B30:K30)</f>
        <v>1360.5783450922777</v>
      </c>
      <c r="M30" s="497">
        <f>'3'!O30</f>
        <v>1697622</v>
      </c>
      <c r="N30" s="498">
        <f t="shared" si="0"/>
        <v>8.0146130592810283E-2</v>
      </c>
      <c r="P30" s="494"/>
      <c r="Q30" s="494"/>
    </row>
    <row r="31" spans="1:18">
      <c r="A31" s="572">
        <v>2014</v>
      </c>
      <c r="B31" s="456">
        <f>('4'!B31*'10'!B31)/1000000</f>
        <v>-161.71159666830974</v>
      </c>
      <c r="C31" s="443">
        <f>('4'!C31*'10'!C31)/1000000</f>
        <v>-34.161893860701248</v>
      </c>
      <c r="D31" s="443">
        <f>('4'!D31*'10'!D31)/1000000</f>
        <v>-52.810990752604063</v>
      </c>
      <c r="E31" s="328">
        <f>('4'!E31*'10'!E31)/1000000</f>
        <v>-118.72084459500634</v>
      </c>
      <c r="F31" s="328">
        <f>('4'!F31*'10'!F31)/1000000</f>
        <v>-515.52607079132474</v>
      </c>
      <c r="G31" s="328">
        <f>('4'!G31*'10'!G31)/1000000</f>
        <v>-725.53192142695877</v>
      </c>
      <c r="H31" s="328">
        <f>('4'!H31*'10'!H31)/1000000</f>
        <v>-258.56013499212634</v>
      </c>
      <c r="I31" s="328">
        <f>('4'!I31*'10'!I31)/1000000</f>
        <v>27.817800233223533</v>
      </c>
      <c r="J31" s="328">
        <f>('4'!J31*'10'!J31)/1000000</f>
        <v>2653.6238789372132</v>
      </c>
      <c r="K31" s="657">
        <f>('4'!K31*'10'!K31)/1000000</f>
        <v>415.10707146099276</v>
      </c>
      <c r="L31" s="476">
        <f t="shared" si="2"/>
        <v>1229.5252975443984</v>
      </c>
      <c r="M31" s="497">
        <f>'3'!O31</f>
        <v>1731447.7149574601</v>
      </c>
      <c r="N31" s="498">
        <f t="shared" si="0"/>
        <v>7.1011402014793543E-2</v>
      </c>
      <c r="P31" s="494"/>
      <c r="Q31" s="494"/>
    </row>
    <row r="32" spans="1:18">
      <c r="A32" s="793" t="s">
        <v>50</v>
      </c>
      <c r="B32" s="788"/>
      <c r="C32" s="788"/>
      <c r="D32" s="788"/>
      <c r="E32" s="788"/>
      <c r="F32" s="788"/>
      <c r="G32" s="788"/>
      <c r="H32" s="788"/>
      <c r="I32" s="788"/>
      <c r="J32" s="788"/>
      <c r="K32" s="788"/>
      <c r="L32" s="788"/>
      <c r="M32" s="788"/>
      <c r="N32" s="789"/>
    </row>
    <row r="33" spans="1:14">
      <c r="A33" s="417" t="s">
        <v>321</v>
      </c>
      <c r="B33" s="455">
        <f>AVERAGE(B4:B13)</f>
        <v>-134.22908147365257</v>
      </c>
      <c r="C33" s="455">
        <f t="shared" ref="C33:K33" si="3">AVERAGE(C4:C13)</f>
        <v>3.0464765593047778</v>
      </c>
      <c r="D33" s="455">
        <f t="shared" si="3"/>
        <v>-22.212625213368046</v>
      </c>
      <c r="E33" s="473">
        <f t="shared" si="3"/>
        <v>-17.192655586953983</v>
      </c>
      <c r="F33" s="473">
        <f t="shared" si="3"/>
        <v>-312.21701822550148</v>
      </c>
      <c r="G33" s="473">
        <f t="shared" si="3"/>
        <v>3.5906798562237383</v>
      </c>
      <c r="H33" s="473">
        <f t="shared" si="3"/>
        <v>-183.56199829893916</v>
      </c>
      <c r="I33" s="473">
        <f t="shared" si="3"/>
        <v>-317.1636182749213</v>
      </c>
      <c r="J33" s="473">
        <f t="shared" si="3"/>
        <v>128.17752059092371</v>
      </c>
      <c r="K33" s="759">
        <f t="shared" si="3"/>
        <v>1047.6994385347934</v>
      </c>
      <c r="L33" s="445">
        <f t="shared" ref="L33:N33" si="4">AVERAGE(L4:L13)</f>
        <v>195.93711846790899</v>
      </c>
      <c r="M33" s="367">
        <f t="shared" si="4"/>
        <v>1004607.7</v>
      </c>
      <c r="N33" s="501">
        <f t="shared" si="4"/>
        <v>1.8859310029799153E-2</v>
      </c>
    </row>
    <row r="34" spans="1:14">
      <c r="A34" s="418" t="s">
        <v>120</v>
      </c>
      <c r="B34" s="443">
        <f>AVERAGE(B4:B23)</f>
        <v>-169.40161297957053</v>
      </c>
      <c r="C34" s="443">
        <f t="shared" ref="C34:K34" si="5">AVERAGE(C4:C23)</f>
        <v>-0.45438785220476241</v>
      </c>
      <c r="D34" s="443">
        <f t="shared" si="5"/>
        <v>-36.638604424737856</v>
      </c>
      <c r="E34" s="328">
        <f t="shared" si="5"/>
        <v>-41.247056611355433</v>
      </c>
      <c r="F34" s="328">
        <f t="shared" si="5"/>
        <v>-308.27600670034417</v>
      </c>
      <c r="G34" s="328">
        <f t="shared" si="5"/>
        <v>45.946228735517423</v>
      </c>
      <c r="H34" s="328">
        <f t="shared" si="5"/>
        <v>-176.33642728870552</v>
      </c>
      <c r="I34" s="328">
        <f t="shared" si="5"/>
        <v>-304.01262110673179</v>
      </c>
      <c r="J34" s="328">
        <f t="shared" si="5"/>
        <v>1069.7607679947114</v>
      </c>
      <c r="K34" s="657">
        <f t="shared" si="5"/>
        <v>482.00122416411722</v>
      </c>
      <c r="L34" s="446">
        <f t="shared" ref="L34:N34" si="6">AVERAGE(L4:L23)</f>
        <v>561.34150393069604</v>
      </c>
      <c r="M34" s="368">
        <f t="shared" si="6"/>
        <v>1175513.45</v>
      </c>
      <c r="N34" s="498">
        <f t="shared" si="6"/>
        <v>4.4241551184193519E-2</v>
      </c>
    </row>
    <row r="35" spans="1:14">
      <c r="A35" s="349" t="s">
        <v>322</v>
      </c>
      <c r="B35" s="443">
        <f>AVERAGE(B14:B23)</f>
        <v>-204.57414448548849</v>
      </c>
      <c r="C35" s="443">
        <f t="shared" ref="C35:K35" si="7">AVERAGE(C14:C23)</f>
        <v>-3.9552522637143026</v>
      </c>
      <c r="D35" s="443">
        <f t="shared" si="7"/>
        <v>-51.06458363610767</v>
      </c>
      <c r="E35" s="328">
        <f t="shared" si="7"/>
        <v>-65.301457635756876</v>
      </c>
      <c r="F35" s="328">
        <f t="shared" si="7"/>
        <v>-304.33499517518686</v>
      </c>
      <c r="G35" s="328">
        <f t="shared" si="7"/>
        <v>88.301777614811115</v>
      </c>
      <c r="H35" s="328">
        <f t="shared" si="7"/>
        <v>-169.11085627847183</v>
      </c>
      <c r="I35" s="328">
        <f t="shared" si="7"/>
        <v>-290.86162393854221</v>
      </c>
      <c r="J35" s="328">
        <f t="shared" si="7"/>
        <v>2011.3440153984989</v>
      </c>
      <c r="K35" s="657">
        <f t="shared" si="7"/>
        <v>-83.696990206558851</v>
      </c>
      <c r="L35" s="446">
        <f t="shared" ref="L35:N35" si="8">AVERAGE(L14:L23)</f>
        <v>926.74588939348325</v>
      </c>
      <c r="M35" s="368">
        <f t="shared" si="8"/>
        <v>1346419.2</v>
      </c>
      <c r="N35" s="498">
        <f t="shared" si="8"/>
        <v>6.962379233858787E-2</v>
      </c>
    </row>
    <row r="36" spans="1:14">
      <c r="A36" s="350" t="s">
        <v>371</v>
      </c>
      <c r="B36" s="443">
        <f t="shared" ref="B36:D36" si="9">AVERAGE(B24:B31)</f>
        <v>-41.82975068600323</v>
      </c>
      <c r="C36" s="443">
        <f t="shared" si="9"/>
        <v>-21.857788095600434</v>
      </c>
      <c r="D36" s="443">
        <f t="shared" si="9"/>
        <v>-65.233176261592249</v>
      </c>
      <c r="E36" s="328">
        <f>AVERAGE(E24:E31)</f>
        <v>-59.413818027040477</v>
      </c>
      <c r="F36" s="328">
        <f t="shared" ref="F36:L36" si="10">AVERAGE(F24:F31)</f>
        <v>-341.26329922762909</v>
      </c>
      <c r="G36" s="328">
        <f t="shared" si="10"/>
        <v>-517.39198530069018</v>
      </c>
      <c r="H36" s="328">
        <f t="shared" si="10"/>
        <v>-159.73706163759317</v>
      </c>
      <c r="I36" s="328">
        <f t="shared" si="10"/>
        <v>106.5851615959661</v>
      </c>
      <c r="J36" s="328">
        <f t="shared" si="10"/>
        <v>1652.8363860237839</v>
      </c>
      <c r="K36" s="328">
        <f t="shared" si="10"/>
        <v>211.00574708343566</v>
      </c>
      <c r="L36" s="446">
        <f t="shared" si="10"/>
        <v>763.70041546703692</v>
      </c>
      <c r="M36" s="368">
        <f>AVERAGE(M24:M31)</f>
        <v>1622658.9643696826</v>
      </c>
      <c r="N36" s="498">
        <f>AVERAGE(N24:N31)</f>
        <v>4.6161465776818192E-2</v>
      </c>
    </row>
    <row r="37" spans="1:14">
      <c r="A37" s="419" t="s">
        <v>372</v>
      </c>
      <c r="B37" s="447">
        <f t="shared" ref="B37:F37" si="11">AVERAGE(B4:B31)</f>
        <v>-132.95250946712272</v>
      </c>
      <c r="C37" s="447">
        <f t="shared" si="11"/>
        <v>-6.5696450646035265</v>
      </c>
      <c r="D37" s="447">
        <f t="shared" si="11"/>
        <v>-44.808482092410543</v>
      </c>
      <c r="E37" s="477">
        <f t="shared" si="11"/>
        <v>-46.437559872979726</v>
      </c>
      <c r="F37" s="477">
        <f t="shared" si="11"/>
        <v>-317.70094742242554</v>
      </c>
      <c r="G37" s="477">
        <f t="shared" ref="G37:L37" si="12">AVERAGE(G4:G31)</f>
        <v>-115.00754670339907</v>
      </c>
      <c r="H37" s="477">
        <f t="shared" si="12"/>
        <v>-171.59375138838769</v>
      </c>
      <c r="I37" s="477">
        <f t="shared" si="12"/>
        <v>-186.69896890596104</v>
      </c>
      <c r="J37" s="477">
        <f t="shared" si="12"/>
        <v>1236.3538017173037</v>
      </c>
      <c r="K37" s="477">
        <f t="shared" si="12"/>
        <v>404.57394499820811</v>
      </c>
      <c r="L37" s="499">
        <f t="shared" si="12"/>
        <v>619.15833579822186</v>
      </c>
      <c r="M37" s="288">
        <f>AVERAGE(M4:M31)</f>
        <v>1303269.3112484808</v>
      </c>
      <c r="N37" s="500">
        <f>AVERAGE(N4:N31)</f>
        <v>4.4790098210657707E-2</v>
      </c>
    </row>
    <row r="38" spans="1:14">
      <c r="A38" s="491"/>
      <c r="B38" s="164"/>
      <c r="C38" s="164"/>
      <c r="D38" s="164"/>
      <c r="E38" s="164"/>
      <c r="F38" s="164"/>
      <c r="G38" s="164"/>
      <c r="H38" s="164"/>
      <c r="I38" s="164"/>
      <c r="J38" s="164"/>
      <c r="K38" s="164"/>
      <c r="L38" s="164"/>
      <c r="M38" s="164"/>
      <c r="N38" s="164"/>
    </row>
    <row r="39" spans="1:14">
      <c r="A39" s="130" t="s">
        <v>346</v>
      </c>
      <c r="M39" s="493"/>
    </row>
    <row r="40" spans="1:14">
      <c r="A40" s="492" t="s">
        <v>21</v>
      </c>
    </row>
    <row r="41" spans="1:14">
      <c r="C41" s="494"/>
    </row>
    <row r="42" spans="1:14">
      <c r="C42" s="494"/>
    </row>
    <row r="43" spans="1:14">
      <c r="C43" s="494"/>
    </row>
    <row r="44" spans="1:14">
      <c r="C44" s="494"/>
    </row>
    <row r="45" spans="1:14">
      <c r="C45" s="494"/>
    </row>
    <row r="46" spans="1:14">
      <c r="C46" s="494"/>
    </row>
    <row r="47" spans="1:14">
      <c r="C47" s="494"/>
    </row>
    <row r="48" spans="1:14">
      <c r="C48" s="494"/>
    </row>
    <row r="49" spans="3:3">
      <c r="C49" s="494"/>
    </row>
    <row r="50" spans="3:3">
      <c r="C50" s="494"/>
    </row>
    <row r="51" spans="3:3">
      <c r="C51" s="494"/>
    </row>
    <row r="52" spans="3:3">
      <c r="C52" s="494"/>
    </row>
    <row r="53" spans="3:3">
      <c r="C53" s="494"/>
    </row>
    <row r="54" spans="3:3">
      <c r="C54" s="494"/>
    </row>
    <row r="55" spans="3:3">
      <c r="C55" s="494"/>
    </row>
    <row r="56" spans="3:3">
      <c r="C56" s="494"/>
    </row>
    <row r="57" spans="3:3">
      <c r="C57" s="494"/>
    </row>
    <row r="58" spans="3:3">
      <c r="C58" s="494"/>
    </row>
    <row r="59" spans="3:3">
      <c r="C59" s="494"/>
    </row>
    <row r="60" spans="3:3">
      <c r="C60" s="494"/>
    </row>
  </sheetData>
  <mergeCells count="1">
    <mergeCell ref="A32:N32"/>
  </mergeCells>
  <phoneticPr fontId="4" type="noConversion"/>
  <pageMargins left="0.75" right="0.75" top="1" bottom="1" header="0.5" footer="0.5"/>
  <pageSetup scale="91" orientation="landscape" r:id="rId1"/>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sheetPr enableFormatConditionsCalculation="0">
    <pageSetUpPr fitToPage="1"/>
  </sheetPr>
  <dimension ref="A1:P40"/>
  <sheetViews>
    <sheetView zoomScale="85" zoomScaleNormal="85" zoomScaleSheetLayoutView="100" workbookViewId="0">
      <pane xSplit="1" ySplit="4" topLeftCell="B5" activePane="bottomRight" state="frozen"/>
      <selection pane="topRight" activeCell="B1" sqref="B1"/>
      <selection pane="bottomLeft" activeCell="A5" sqref="A5"/>
      <selection pane="bottomRight" activeCell="L28" sqref="L28"/>
    </sheetView>
  </sheetViews>
  <sheetFormatPr defaultColWidth="8.83203125" defaultRowHeight="12.75"/>
  <cols>
    <col min="1" max="1" width="14.33203125" style="121" customWidth="1"/>
    <col min="2" max="2" width="12" style="121" customWidth="1"/>
    <col min="3" max="3" width="20.33203125" style="121" customWidth="1"/>
    <col min="4" max="4" width="23.1640625" style="121" customWidth="1"/>
    <col min="5" max="5" width="15.6640625" style="121" customWidth="1"/>
    <col min="6" max="6" width="16.83203125" style="121" customWidth="1"/>
    <col min="7" max="7" width="16.33203125" style="121" customWidth="1"/>
    <col min="8" max="8" width="16" style="121" customWidth="1"/>
    <col min="9" max="9" width="11.1640625" style="121" bestFit="1" customWidth="1"/>
    <col min="10" max="10" width="10.5" style="121" customWidth="1"/>
    <col min="11" max="13" width="8.83203125" style="121"/>
    <col min="14" max="14" width="11.83203125" style="121" customWidth="1"/>
    <col min="15" max="15" width="10.33203125" style="121" customWidth="1"/>
    <col min="16" max="16384" width="8.83203125" style="121"/>
  </cols>
  <sheetData>
    <row r="1" spans="1:16" ht="15.75" customHeight="1">
      <c r="A1" s="95" t="s">
        <v>432</v>
      </c>
      <c r="B1" s="95"/>
      <c r="C1" s="95"/>
      <c r="D1" s="95"/>
      <c r="E1" s="95"/>
      <c r="F1" s="95"/>
      <c r="G1" s="95"/>
      <c r="H1" s="95"/>
    </row>
    <row r="2" spans="1:16">
      <c r="C2" s="439"/>
    </row>
    <row r="3" spans="1:16" s="98" customFormat="1" ht="29.25" customHeight="1">
      <c r="A3" s="830"/>
      <c r="B3" s="824" t="s">
        <v>56</v>
      </c>
      <c r="C3" s="826" t="s">
        <v>77</v>
      </c>
      <c r="D3" s="828" t="s">
        <v>64</v>
      </c>
      <c r="E3" s="823" t="s">
        <v>57</v>
      </c>
      <c r="F3" s="823"/>
      <c r="G3" s="823" t="s">
        <v>58</v>
      </c>
      <c r="H3" s="823"/>
      <c r="I3" s="121"/>
      <c r="J3" s="121"/>
      <c r="K3" s="121"/>
      <c r="L3" s="121"/>
      <c r="M3" s="121"/>
      <c r="N3" s="121"/>
      <c r="O3" s="121"/>
    </row>
    <row r="4" spans="1:16" s="128" customFormat="1">
      <c r="A4" s="831"/>
      <c r="B4" s="825"/>
      <c r="C4" s="827"/>
      <c r="D4" s="829"/>
      <c r="E4" s="138" t="s">
        <v>54</v>
      </c>
      <c r="F4" s="139" t="s">
        <v>55</v>
      </c>
      <c r="G4" s="138" t="s">
        <v>54</v>
      </c>
      <c r="H4" s="139" t="s">
        <v>55</v>
      </c>
      <c r="I4" s="121"/>
      <c r="J4" s="121"/>
      <c r="K4" s="121"/>
      <c r="L4" s="121"/>
      <c r="M4" s="121"/>
      <c r="N4" s="121"/>
      <c r="O4" s="121"/>
      <c r="P4" s="143"/>
    </row>
    <row r="5" spans="1:16">
      <c r="A5" s="247">
        <v>1987</v>
      </c>
      <c r="B5" s="439">
        <f>'11'!L4</f>
        <v>-236.23938684771838</v>
      </c>
      <c r="C5" s="439">
        <f>'10'!N4*'4C'!B5/1000000</f>
        <v>117.81379431295561</v>
      </c>
      <c r="D5" s="383">
        <f>B5-C5</f>
        <v>-354.053181160674</v>
      </c>
      <c r="E5" s="439">
        <f>C5/$B5*100</f>
        <v>-49.870513077863357</v>
      </c>
      <c r="F5" s="383">
        <f>D5/$B5*100</f>
        <v>149.87051307786336</v>
      </c>
      <c r="G5" s="503">
        <f>C5/'11'!$M4*100</f>
        <v>1.2762150713638693E-2</v>
      </c>
      <c r="H5" s="489">
        <f>D5/'11'!$M4*100</f>
        <v>-3.8352725035007744E-2</v>
      </c>
      <c r="P5" s="334"/>
    </row>
    <row r="6" spans="1:16">
      <c r="A6" s="247">
        <v>1988</v>
      </c>
      <c r="B6" s="439">
        <f>'11'!L5</f>
        <v>93.022054309403416</v>
      </c>
      <c r="C6" s="439">
        <f>'10'!N5*'4C'!B6/1000000</f>
        <v>68.964824757837178</v>
      </c>
      <c r="D6" s="383">
        <f t="shared" ref="D6:D22" si="0">B6-C6</f>
        <v>24.057229551566238</v>
      </c>
      <c r="E6" s="439">
        <f t="shared" ref="E6:F22" si="1">C6/$B6*100</f>
        <v>74.138144195839004</v>
      </c>
      <c r="F6" s="383">
        <f t="shared" si="1"/>
        <v>25.861855804160992</v>
      </c>
      <c r="G6" s="503">
        <f>C6/'11'!$M5*100</f>
        <v>7.1339281399953212E-3</v>
      </c>
      <c r="H6" s="489">
        <f>D6/'11'!$M5*100</f>
        <v>2.4885519171676312E-3</v>
      </c>
      <c r="P6" s="334"/>
    </row>
    <row r="7" spans="1:16">
      <c r="A7" s="247">
        <v>1989</v>
      </c>
      <c r="B7" s="439">
        <f>'11'!L6</f>
        <v>252.27822071053731</v>
      </c>
      <c r="C7" s="439">
        <f>'10'!N6*'4C'!B7/1000000</f>
        <v>88.763433912324871</v>
      </c>
      <c r="D7" s="383">
        <f t="shared" si="0"/>
        <v>163.51478679821244</v>
      </c>
      <c r="E7" s="439">
        <f t="shared" si="1"/>
        <v>35.184739159141117</v>
      </c>
      <c r="F7" s="383">
        <f t="shared" si="1"/>
        <v>64.815260840858883</v>
      </c>
      <c r="G7" s="503">
        <f>C7/'11'!$M6*100</f>
        <v>8.9694009258380579E-3</v>
      </c>
      <c r="H7" s="489">
        <f>D7/'11'!$M6*100</f>
        <v>1.6522903806816969E-2</v>
      </c>
      <c r="J7" s="494"/>
      <c r="P7" s="334"/>
    </row>
    <row r="8" spans="1:16">
      <c r="A8" s="247">
        <v>1990</v>
      </c>
      <c r="B8" s="439">
        <f>'11'!L7</f>
        <v>354.02580631080605</v>
      </c>
      <c r="C8" s="439">
        <f>'10'!N7*'4C'!B8/1000000</f>
        <v>66.646616803540894</v>
      </c>
      <c r="D8" s="383">
        <f t="shared" si="0"/>
        <v>287.37918950726515</v>
      </c>
      <c r="E8" s="439">
        <f t="shared" si="1"/>
        <v>18.825355557563665</v>
      </c>
      <c r="F8" s="383">
        <f t="shared" si="1"/>
        <v>81.174644442436346</v>
      </c>
      <c r="G8" s="503">
        <f>C8/'11'!$M7*100</f>
        <v>6.7262947188630315E-3</v>
      </c>
      <c r="H8" s="489">
        <f>D8/'11'!$M7*100</f>
        <v>2.9003679667520002E-2</v>
      </c>
      <c r="P8" s="334"/>
    </row>
    <row r="9" spans="1:16">
      <c r="A9" s="247">
        <v>1991</v>
      </c>
      <c r="B9" s="439">
        <f>'11'!L8</f>
        <v>247.57568393995462</v>
      </c>
      <c r="C9" s="439">
        <f>'10'!N8*'4C'!B9/1000000</f>
        <v>49.03641214436243</v>
      </c>
      <c r="D9" s="383">
        <f t="shared" si="0"/>
        <v>198.53927179559219</v>
      </c>
      <c r="E9" s="439">
        <f t="shared" si="1"/>
        <v>19.806635031352837</v>
      </c>
      <c r="F9" s="383">
        <f t="shared" si="1"/>
        <v>80.19336496864716</v>
      </c>
      <c r="G9" s="503">
        <f>C9/'11'!$M8*100</f>
        <v>5.0562906285109904E-3</v>
      </c>
      <c r="H9" s="489">
        <f>D9/'11'!$M8*100</f>
        <v>2.0471976139201719E-2</v>
      </c>
      <c r="P9" s="334"/>
    </row>
    <row r="10" spans="1:16">
      <c r="A10" s="247">
        <v>1992</v>
      </c>
      <c r="B10" s="439">
        <f>'11'!L9</f>
        <v>176.92642334223365</v>
      </c>
      <c r="C10" s="439">
        <f>'10'!N9*'4C'!B10/1000000</f>
        <v>75.711670584552678</v>
      </c>
      <c r="D10" s="383">
        <f t="shared" si="0"/>
        <v>101.21475275768097</v>
      </c>
      <c r="E10" s="439">
        <f t="shared" si="1"/>
        <v>42.792743533904776</v>
      </c>
      <c r="F10" s="383">
        <f t="shared" si="1"/>
        <v>57.207256466095224</v>
      </c>
      <c r="G10" s="503">
        <f>C10/'11'!$M9*100</f>
        <v>7.741819996641231E-3</v>
      </c>
      <c r="H10" s="489">
        <f>D10/'11'!$M9*100</f>
        <v>1.0349611767969448E-2</v>
      </c>
      <c r="P10" s="334"/>
    </row>
    <row r="11" spans="1:16">
      <c r="A11" s="247">
        <v>1993</v>
      </c>
      <c r="B11" s="439">
        <f>'11'!L10</f>
        <v>137.2656119872031</v>
      </c>
      <c r="C11" s="439">
        <f>'10'!N10*'4C'!B11/1000000</f>
        <v>101.0377527611583</v>
      </c>
      <c r="D11" s="383">
        <f t="shared" si="0"/>
        <v>36.227859226044799</v>
      </c>
      <c r="E11" s="439">
        <f t="shared" si="1"/>
        <v>73.607476263303127</v>
      </c>
      <c r="F11" s="383">
        <f t="shared" si="1"/>
        <v>26.392523736696866</v>
      </c>
      <c r="G11" s="503">
        <f>C11/'11'!$M10*100</f>
        <v>1.0066458912925614E-2</v>
      </c>
      <c r="H11" s="489">
        <f>D11/'11'!$M10*100</f>
        <v>3.6094058550996256E-3</v>
      </c>
      <c r="P11" s="334"/>
    </row>
    <row r="12" spans="1:16">
      <c r="A12" s="247">
        <v>1994</v>
      </c>
      <c r="B12" s="439">
        <f>'11'!L11</f>
        <v>104.95525631687315</v>
      </c>
      <c r="C12" s="439">
        <f>'10'!N11*'4C'!B12/1000000</f>
        <v>131.67399243972324</v>
      </c>
      <c r="D12" s="383">
        <f t="shared" si="0"/>
        <v>-26.718736122850089</v>
      </c>
      <c r="E12" s="439">
        <f t="shared" si="1"/>
        <v>125.45726346680803</v>
      </c>
      <c r="F12" s="383">
        <f t="shared" si="1"/>
        <v>-25.457263466808044</v>
      </c>
      <c r="G12" s="503">
        <f>C12/'11'!$M11*100</f>
        <v>1.2544764926381244E-2</v>
      </c>
      <c r="H12" s="489">
        <f>D12/'11'!$M11*100</f>
        <v>-2.545531259292542E-3</v>
      </c>
      <c r="P12" s="334"/>
    </row>
    <row r="13" spans="1:16">
      <c r="A13" s="247">
        <v>1995</v>
      </c>
      <c r="B13" s="439">
        <f>'11'!L12</f>
        <v>246.95011099871579</v>
      </c>
      <c r="C13" s="439">
        <f>'10'!N12*'4C'!B13/1000000</f>
        <v>149.16575475545213</v>
      </c>
      <c r="D13" s="383">
        <f t="shared" si="0"/>
        <v>97.784356243263659</v>
      </c>
      <c r="E13" s="439">
        <f t="shared" si="1"/>
        <v>60.40319405089388</v>
      </c>
      <c r="F13" s="383">
        <f t="shared" si="1"/>
        <v>39.59680594910612</v>
      </c>
      <c r="G13" s="503">
        <f>C13/'11'!$M12*100</f>
        <v>1.3832982615354067E-2</v>
      </c>
      <c r="H13" s="489">
        <f>D13/'11'!$M12*100</f>
        <v>9.0680954364105795E-3</v>
      </c>
      <c r="P13" s="334"/>
    </row>
    <row r="14" spans="1:16">
      <c r="A14" s="247">
        <v>1996</v>
      </c>
      <c r="B14" s="439">
        <f>'11'!L13</f>
        <v>582.61140361108119</v>
      </c>
      <c r="C14" s="439">
        <f>'10'!N13*'4C'!B14/1000000</f>
        <v>289.13400690413647</v>
      </c>
      <c r="D14" s="383">
        <f t="shared" si="0"/>
        <v>293.47739670694472</v>
      </c>
      <c r="E14" s="439">
        <f t="shared" si="1"/>
        <v>49.627248130066839</v>
      </c>
      <c r="F14" s="383">
        <f t="shared" si="1"/>
        <v>50.372751869933161</v>
      </c>
      <c r="G14" s="503">
        <f>C14/'11'!$M13*100</f>
        <v>2.6373428535059168E-2</v>
      </c>
      <c r="H14" s="489">
        <f>D14/'11'!$M13*100</f>
        <v>2.6769611888898443E-2</v>
      </c>
      <c r="P14" s="334"/>
    </row>
    <row r="15" spans="1:16">
      <c r="A15" s="247">
        <v>1997</v>
      </c>
      <c r="B15" s="439">
        <f>'11'!L14</f>
        <v>1175.8372751182872</v>
      </c>
      <c r="C15" s="439">
        <f>'10'!N14*'4C'!B15/1000000</f>
        <v>543.73293971875466</v>
      </c>
      <c r="D15" s="383">
        <f t="shared" si="0"/>
        <v>632.10433539953249</v>
      </c>
      <c r="E15" s="439">
        <f t="shared" si="1"/>
        <v>46.242192795262085</v>
      </c>
      <c r="F15" s="383">
        <f t="shared" si="1"/>
        <v>53.757807204737908</v>
      </c>
      <c r="G15" s="503">
        <f>C15/'11'!$M14*100</f>
        <v>4.7568937949677675E-2</v>
      </c>
      <c r="H15" s="489">
        <f>D15/'11'!$M14*100</f>
        <v>5.5300184542609328E-2</v>
      </c>
      <c r="P15" s="334"/>
    </row>
    <row r="16" spans="1:16">
      <c r="A16" s="247">
        <v>1998</v>
      </c>
      <c r="B16" s="439">
        <f>'11'!L15</f>
        <v>1452.6791865442447</v>
      </c>
      <c r="C16" s="439">
        <f>'10'!N15*'4C'!B16/1000000</f>
        <v>635.89669923656822</v>
      </c>
      <c r="D16" s="383">
        <f t="shared" si="0"/>
        <v>816.78248730767643</v>
      </c>
      <c r="E16" s="439">
        <f t="shared" si="1"/>
        <v>43.774062788721629</v>
      </c>
      <c r="F16" s="383">
        <f t="shared" si="1"/>
        <v>56.225937211278378</v>
      </c>
      <c r="G16" s="503">
        <f>C16/'11'!$M15*100</f>
        <v>5.3413805783787474E-2</v>
      </c>
      <c r="H16" s="489">
        <f>D16/'11'!$M15*100</f>
        <v>6.8607780472879396E-2</v>
      </c>
      <c r="P16" s="334"/>
    </row>
    <row r="17" spans="1:16">
      <c r="A17" s="247">
        <v>1999</v>
      </c>
      <c r="B17" s="439">
        <f>'11'!L16</f>
        <v>697.88974827688162</v>
      </c>
      <c r="C17" s="439">
        <f>'10'!N16*'4C'!B17/1000000</f>
        <v>296.98062330192596</v>
      </c>
      <c r="D17" s="383">
        <f t="shared" si="0"/>
        <v>400.90912497495566</v>
      </c>
      <c r="E17" s="439">
        <f t="shared" si="1"/>
        <v>42.554088813481393</v>
      </c>
      <c r="F17" s="383">
        <f t="shared" si="1"/>
        <v>57.445911186518607</v>
      </c>
      <c r="G17" s="503">
        <f>C17/'11'!$M16*100</f>
        <v>2.3759286191028E-2</v>
      </c>
      <c r="H17" s="489">
        <f>D17/'11'!$M16*100</f>
        <v>3.2073858997833174E-2</v>
      </c>
      <c r="P17" s="334"/>
    </row>
    <row r="18" spans="1:16">
      <c r="A18" s="247">
        <v>2000</v>
      </c>
      <c r="B18" s="439">
        <f>'11'!L17</f>
        <v>912.030776669803</v>
      </c>
      <c r="C18" s="439">
        <f>'10'!N17*'4C'!B18/1000000</f>
        <v>376.48190715276615</v>
      </c>
      <c r="D18" s="383">
        <f t="shared" si="0"/>
        <v>535.54886951703679</v>
      </c>
      <c r="E18" s="439">
        <f t="shared" si="1"/>
        <v>41.279517839020237</v>
      </c>
      <c r="F18" s="383">
        <f t="shared" si="1"/>
        <v>58.720482160979756</v>
      </c>
      <c r="G18" s="503">
        <f>C18/'11'!$M17*100</f>
        <v>2.8652376104122045E-2</v>
      </c>
      <c r="H18" s="489">
        <f>D18/'11'!$M17*100</f>
        <v>4.0758260463531482E-2</v>
      </c>
      <c r="P18" s="334"/>
    </row>
    <row r="19" spans="1:16">
      <c r="A19" s="247">
        <v>2001</v>
      </c>
      <c r="B19" s="439">
        <f>'11'!L18</f>
        <v>774.23411330027625</v>
      </c>
      <c r="C19" s="439">
        <f>'10'!N18*'4C'!B19/1000000</f>
        <v>322.86127744065675</v>
      </c>
      <c r="D19" s="383">
        <f t="shared" si="0"/>
        <v>451.3728358596195</v>
      </c>
      <c r="E19" s="439">
        <f t="shared" si="1"/>
        <v>41.700730036864101</v>
      </c>
      <c r="F19" s="383">
        <f t="shared" si="1"/>
        <v>58.299269963135899</v>
      </c>
      <c r="G19" s="503">
        <f>C19/'11'!$M18*100</f>
        <v>2.4175021298184128E-2</v>
      </c>
      <c r="H19" s="489">
        <f>D19/'11'!$M18*100</f>
        <v>3.3797635959405915E-2</v>
      </c>
      <c r="P19" s="334"/>
    </row>
    <row r="20" spans="1:16">
      <c r="A20" s="247">
        <v>2002</v>
      </c>
      <c r="B20" s="439">
        <f>'11'!L19</f>
        <v>540.27575482780344</v>
      </c>
      <c r="C20" s="439">
        <f>'10'!N19*'4C'!B20/1000000</f>
        <v>207.77500731584141</v>
      </c>
      <c r="D20" s="383">
        <f t="shared" si="0"/>
        <v>332.500747511962</v>
      </c>
      <c r="E20" s="439">
        <f t="shared" si="1"/>
        <v>38.457214757316549</v>
      </c>
      <c r="F20" s="383">
        <f t="shared" si="1"/>
        <v>61.542785242683436</v>
      </c>
      <c r="G20" s="503">
        <f>C20/'11'!$M19*100</f>
        <v>1.5134486401058333E-2</v>
      </c>
      <c r="H20" s="489">
        <f>D20/'11'!$M19*100</f>
        <v>2.4219602283117557E-2</v>
      </c>
      <c r="P20" s="334"/>
    </row>
    <row r="21" spans="1:16">
      <c r="A21" s="247">
        <v>2003</v>
      </c>
      <c r="B21" s="439">
        <f>'11'!L20</f>
        <v>180.21302508103645</v>
      </c>
      <c r="C21" s="439">
        <f>'10'!N20*'4C'!B21/1000000</f>
        <v>29.520779960878066</v>
      </c>
      <c r="D21" s="383">
        <f t="shared" si="0"/>
        <v>150.69224512015839</v>
      </c>
      <c r="E21" s="439">
        <f t="shared" si="1"/>
        <v>16.381046790376804</v>
      </c>
      <c r="F21" s="383">
        <f t="shared" si="1"/>
        <v>83.6189532096232</v>
      </c>
      <c r="G21" s="503">
        <f>C21/'11'!$M20*100</f>
        <v>2.1101962216818408E-3</v>
      </c>
      <c r="H21" s="489">
        <f>D21/'11'!$M20*100</f>
        <v>1.0771741353403379E-2</v>
      </c>
      <c r="P21" s="334"/>
    </row>
    <row r="22" spans="1:16">
      <c r="A22" s="247">
        <v>2004</v>
      </c>
      <c r="B22" s="439">
        <f>'11'!L21</f>
        <v>596.94666561132738</v>
      </c>
      <c r="C22" s="439">
        <f>'10'!N21*'4C'!B22/1000000</f>
        <v>214.08898841586779</v>
      </c>
      <c r="D22" s="383">
        <f t="shared" si="0"/>
        <v>382.85767719545959</v>
      </c>
      <c r="E22" s="439">
        <f t="shared" si="1"/>
        <v>35.864006074415592</v>
      </c>
      <c r="F22" s="383">
        <f t="shared" si="1"/>
        <v>64.135993925584415</v>
      </c>
      <c r="G22" s="503">
        <f>C22/'11'!$M21*100</f>
        <v>1.4838016691781546E-2</v>
      </c>
      <c r="H22" s="489">
        <f>D22/'11'!$M21*100</f>
        <v>2.6534987375286645E-2</v>
      </c>
      <c r="P22" s="334"/>
    </row>
    <row r="23" spans="1:16">
      <c r="A23" s="247">
        <v>2005</v>
      </c>
      <c r="B23" s="439">
        <f>'11'!L22</f>
        <v>1317.2428809231685</v>
      </c>
      <c r="C23" s="439">
        <f>'10'!N22*'4C'!B23/1000000</f>
        <v>468.05156860997431</v>
      </c>
      <c r="D23" s="383">
        <f t="shared" ref="D23:D32" si="2">B23-C23</f>
        <v>849.1913123131942</v>
      </c>
      <c r="E23" s="439">
        <f t="shared" ref="E23:E32" si="3">C23/$B23*100</f>
        <v>35.53267019989115</v>
      </c>
      <c r="F23" s="383">
        <f t="shared" ref="F23:F32" si="4">D23/$B23*100</f>
        <v>64.467329800108857</v>
      </c>
      <c r="G23" s="503">
        <f>C23/'11'!$M22*100</f>
        <v>3.1439886816113337E-2</v>
      </c>
      <c r="H23" s="489">
        <f>D23/'11'!$M22*100</f>
        <v>5.7041746112812035E-2</v>
      </c>
      <c r="P23" s="334"/>
    </row>
    <row r="24" spans="1:16" s="389" customFormat="1">
      <c r="A24" s="247">
        <v>2006</v>
      </c>
      <c r="B24" s="439">
        <f>'11'!L23</f>
        <v>1620.1094675820025</v>
      </c>
      <c r="C24" s="439">
        <f>'10'!N23*'4C'!B24/1000000</f>
        <v>567.10013082701369</v>
      </c>
      <c r="D24" s="383">
        <f t="shared" si="2"/>
        <v>1053.0093367549889</v>
      </c>
      <c r="E24" s="439">
        <f t="shared" si="3"/>
        <v>35.00381561706476</v>
      </c>
      <c r="F24" s="383">
        <f t="shared" si="4"/>
        <v>64.996184382935255</v>
      </c>
      <c r="G24" s="503">
        <f>C24/'11'!$M23*100</f>
        <v>3.7118085413270857E-2</v>
      </c>
      <c r="H24" s="489">
        <f>D24/'11'!$M23*100</f>
        <v>6.8922026954294488E-2</v>
      </c>
      <c r="I24" s="121"/>
      <c r="J24" s="121"/>
      <c r="K24" s="121"/>
      <c r="L24" s="121"/>
      <c r="M24" s="121"/>
      <c r="N24" s="121"/>
      <c r="O24" s="121"/>
      <c r="P24" s="504"/>
    </row>
    <row r="25" spans="1:16">
      <c r="A25" s="247">
        <v>2007</v>
      </c>
      <c r="B25" s="439">
        <f>'11'!L24</f>
        <v>597.73405244000298</v>
      </c>
      <c r="C25" s="439">
        <f>'10'!N24*'4C'!B25/1000000</f>
        <v>179.03213586834633</v>
      </c>
      <c r="D25" s="383">
        <f t="shared" si="2"/>
        <v>418.70191657165662</v>
      </c>
      <c r="E25" s="439">
        <f t="shared" si="3"/>
        <v>29.951804675929271</v>
      </c>
      <c r="F25" s="383">
        <f t="shared" si="4"/>
        <v>70.048195324070733</v>
      </c>
      <c r="G25" s="503">
        <f>C25/'11'!$M24*100</f>
        <v>1.1490288333183343E-2</v>
      </c>
      <c r="H25" s="489">
        <f>D25/'11'!$M24*100</f>
        <v>2.6872302694319915E-2</v>
      </c>
      <c r="P25" s="334"/>
    </row>
    <row r="26" spans="1:16">
      <c r="A26" s="247">
        <v>2008</v>
      </c>
      <c r="B26" s="439">
        <f>'11'!L25</f>
        <v>701.95931906022065</v>
      </c>
      <c r="C26" s="439">
        <f>'10'!N25*'4C'!B26/1000000</f>
        <v>228.77672011650847</v>
      </c>
      <c r="D26" s="383">
        <f t="shared" si="2"/>
        <v>473.18259894371215</v>
      </c>
      <c r="E26" s="439">
        <f t="shared" si="3"/>
        <v>32.591165029733276</v>
      </c>
      <c r="F26" s="383">
        <f t="shared" si="4"/>
        <v>67.408834970266724</v>
      </c>
      <c r="G26" s="503">
        <f>C26/'11'!$M25*100</f>
        <v>1.4510313970738476E-2</v>
      </c>
      <c r="H26" s="489">
        <f>D26/'11'!$M25*100</f>
        <v>3.0011917614111455E-2</v>
      </c>
      <c r="P26" s="334"/>
    </row>
    <row r="27" spans="1:16">
      <c r="A27" s="247">
        <v>2009</v>
      </c>
      <c r="B27" s="439">
        <f>'11'!L26</f>
        <v>156.37900434956333</v>
      </c>
      <c r="C27" s="439">
        <f>'10'!N26*'4C'!B27/1000000</f>
        <v>20.690310121591367</v>
      </c>
      <c r="D27" s="383">
        <f t="shared" si="2"/>
        <v>135.68869422797195</v>
      </c>
      <c r="E27" s="439">
        <f t="shared" si="3"/>
        <v>13.230874699356111</v>
      </c>
      <c r="F27" s="383">
        <f t="shared" si="4"/>
        <v>86.769125300643879</v>
      </c>
      <c r="G27" s="503">
        <f>C27/'11'!$M26*100</f>
        <v>1.3485917316460893E-3</v>
      </c>
      <c r="H27" s="489">
        <f>D27/'11'!$M26*100</f>
        <v>8.8441715004909313E-3</v>
      </c>
    </row>
    <row r="28" spans="1:16">
      <c r="A28" s="247">
        <v>2010</v>
      </c>
      <c r="B28" s="439">
        <f>'11'!L27</f>
        <v>137.38607980539641</v>
      </c>
      <c r="C28" s="439">
        <f>'10'!N27*'4C'!B28/1000000</f>
        <v>16.506582280861807</v>
      </c>
      <c r="D28" s="383">
        <f t="shared" si="2"/>
        <v>120.8794975245346</v>
      </c>
      <c r="E28" s="439">
        <f t="shared" si="3"/>
        <v>12.014741452877121</v>
      </c>
      <c r="F28" s="383">
        <f t="shared" si="4"/>
        <v>87.985258547122882</v>
      </c>
      <c r="G28" s="503">
        <f>C28/'11'!$M27*100</f>
        <v>1.040932851344179E-3</v>
      </c>
      <c r="H28" s="489">
        <f>D28/'11'!$M27*100</f>
        <v>7.622864496495638E-3</v>
      </c>
    </row>
    <row r="29" spans="1:16">
      <c r="A29" s="247">
        <v>2011</v>
      </c>
      <c r="B29" s="439">
        <f>'11'!L28</f>
        <v>584.54371655566013</v>
      </c>
      <c r="C29" s="439">
        <f>'10'!N28*'4C'!B29/1000000</f>
        <v>157.16222044855752</v>
      </c>
      <c r="D29" s="383">
        <f t="shared" si="2"/>
        <v>427.38149610710263</v>
      </c>
      <c r="E29" s="439">
        <f t="shared" si="3"/>
        <v>26.886307387685786</v>
      </c>
      <c r="F29" s="383">
        <f t="shared" si="4"/>
        <v>73.113692612314225</v>
      </c>
      <c r="G29" s="503">
        <f>C29/'11'!$M28*100</f>
        <v>9.6238992437151002E-3</v>
      </c>
      <c r="H29" s="489">
        <f>D29/'11'!$M28*100</f>
        <v>2.617089810403429E-2</v>
      </c>
    </row>
    <row r="30" spans="1:16">
      <c r="A30" s="247">
        <v>2012</v>
      </c>
      <c r="B30" s="439">
        <f>'11'!L29</f>
        <v>1341.4975088887754</v>
      </c>
      <c r="C30" s="439">
        <f>'10'!N29*'4C'!B30/1000000</f>
        <v>424.8409016799709</v>
      </c>
      <c r="D30" s="383">
        <f t="shared" si="2"/>
        <v>916.65660720880453</v>
      </c>
      <c r="E30" s="439">
        <f t="shared" si="3"/>
        <v>31.669153230995285</v>
      </c>
      <c r="F30" s="383">
        <f t="shared" si="4"/>
        <v>68.330846769004722</v>
      </c>
      <c r="G30" s="503">
        <f>C30/'11'!$M29*100</f>
        <v>2.5524708259282214E-2</v>
      </c>
      <c r="H30" s="489">
        <f>D30/'11'!$M29*100</f>
        <v>5.5073304807580048E-2</v>
      </c>
    </row>
    <row r="31" spans="1:16">
      <c r="A31" s="247">
        <v>2013</v>
      </c>
      <c r="B31" s="439">
        <f>'11'!L30</f>
        <v>1360.5783450922777</v>
      </c>
      <c r="C31" s="439">
        <f>'10'!N30*'4C'!B31/1000000</f>
        <v>450.88248045757001</v>
      </c>
      <c r="D31" s="383">
        <f t="shared" si="2"/>
        <v>909.69586463470773</v>
      </c>
      <c r="E31" s="439">
        <f t="shared" si="3"/>
        <v>33.139031066012599</v>
      </c>
      <c r="F31" s="383">
        <f t="shared" si="4"/>
        <v>66.860968933987408</v>
      </c>
      <c r="G31" s="503">
        <f>C31/'11'!$M30*100</f>
        <v>2.6559651115358424E-2</v>
      </c>
      <c r="H31" s="489">
        <f>D31/'11'!$M30*100</f>
        <v>5.3586479477451862E-2</v>
      </c>
    </row>
    <row r="32" spans="1:16">
      <c r="A32" s="572">
        <v>2014</v>
      </c>
      <c r="B32" s="439">
        <f>'11'!L31</f>
        <v>1229.5252975443984</v>
      </c>
      <c r="C32" s="439">
        <f>'10'!N31*'4C'!B32/1000000</f>
        <v>375.67686931366921</v>
      </c>
      <c r="D32" s="383">
        <f t="shared" si="2"/>
        <v>853.84842823072927</v>
      </c>
      <c r="E32" s="439">
        <f t="shared" si="3"/>
        <v>30.554627063303951</v>
      </c>
      <c r="F32" s="383">
        <f t="shared" si="4"/>
        <v>69.445372936696046</v>
      </c>
      <c r="G32" s="503">
        <f>C32/'11'!$M31*100</f>
        <v>2.1697269058043672E-2</v>
      </c>
      <c r="H32" s="489">
        <f>D32/'11'!$M31*100</f>
        <v>4.9314132956749863E-2</v>
      </c>
    </row>
    <row r="33" spans="1:9" ht="12.75" customHeight="1">
      <c r="A33" s="793" t="s">
        <v>59</v>
      </c>
      <c r="B33" s="788"/>
      <c r="C33" s="788"/>
      <c r="D33" s="788"/>
      <c r="E33" s="788"/>
      <c r="F33" s="788"/>
      <c r="G33" s="788"/>
      <c r="H33" s="789"/>
      <c r="I33" s="189"/>
    </row>
    <row r="34" spans="1:9" ht="12.75" customHeight="1">
      <c r="A34" s="236" t="s">
        <v>321</v>
      </c>
      <c r="B34" s="455">
        <f>AVERAGE(B5:B14)</f>
        <v>195.93711846790899</v>
      </c>
      <c r="C34" s="455">
        <f t="shared" ref="C34:H34" si="5">AVERAGE(C5:C14)</f>
        <v>113.79482593760437</v>
      </c>
      <c r="D34" s="496">
        <f t="shared" si="5"/>
        <v>82.142292530304601</v>
      </c>
      <c r="E34" s="455">
        <f t="shared" si="5"/>
        <v>44.997228631100988</v>
      </c>
      <c r="F34" s="496">
        <f t="shared" si="5"/>
        <v>55.002771368899019</v>
      </c>
      <c r="G34" s="508">
        <f t="shared" si="5"/>
        <v>1.1120752011320742E-2</v>
      </c>
      <c r="H34" s="501">
        <f t="shared" si="5"/>
        <v>7.7385580184784128E-3</v>
      </c>
      <c r="I34" s="443"/>
    </row>
    <row r="35" spans="1:9" ht="12.75" customHeight="1">
      <c r="A35" s="161" t="s">
        <v>120</v>
      </c>
      <c r="B35" s="443">
        <f>AVERAGE(B5:B24)</f>
        <v>561.34150393069604</v>
      </c>
      <c r="C35" s="443">
        <f t="shared" ref="C35:H35" si="6">AVERAGE(C5:C24)</f>
        <v>240.02190906781453</v>
      </c>
      <c r="D35" s="444">
        <f t="shared" si="6"/>
        <v>321.3195948628815</v>
      </c>
      <c r="E35" s="443">
        <f t="shared" si="6"/>
        <v>41.338081601171218</v>
      </c>
      <c r="F35" s="444">
        <f t="shared" si="6"/>
        <v>58.661918398828803</v>
      </c>
      <c r="G35" s="509">
        <f t="shared" si="6"/>
        <v>1.9470880949195628E-2</v>
      </c>
      <c r="H35" s="498">
        <f t="shared" si="6"/>
        <v>2.4770670234997877E-2</v>
      </c>
      <c r="I35" s="443"/>
    </row>
    <row r="36" spans="1:9">
      <c r="A36" s="505" t="s">
        <v>322</v>
      </c>
      <c r="B36" s="443">
        <f>AVERAGE(B15:B24)</f>
        <v>926.74588939348325</v>
      </c>
      <c r="C36" s="443">
        <f t="shared" ref="C36:H36" si="7">AVERAGE(C15:C24)</f>
        <v>366.24899219802467</v>
      </c>
      <c r="D36" s="444">
        <f t="shared" si="7"/>
        <v>560.49689719545836</v>
      </c>
      <c r="E36" s="443">
        <f t="shared" si="7"/>
        <v>37.678934571241427</v>
      </c>
      <c r="F36" s="444">
        <f t="shared" si="7"/>
        <v>62.321065428758558</v>
      </c>
      <c r="G36" s="509">
        <f t="shared" si="7"/>
        <v>2.7821009887070525E-2</v>
      </c>
      <c r="H36" s="498">
        <f t="shared" si="7"/>
        <v>4.1802782451517341E-2</v>
      </c>
      <c r="I36" s="443"/>
    </row>
    <row r="37" spans="1:9">
      <c r="A37" s="506" t="s">
        <v>371</v>
      </c>
      <c r="B37" s="443">
        <f t="shared" ref="B37:H37" si="8">AVERAGE(B25:B32)</f>
        <v>763.70041546703692</v>
      </c>
      <c r="C37" s="443">
        <f t="shared" si="8"/>
        <v>231.69602753588444</v>
      </c>
      <c r="D37" s="443">
        <f t="shared" si="8"/>
        <v>532.00438793115234</v>
      </c>
      <c r="E37" s="456">
        <f t="shared" si="8"/>
        <v>26.254713075736671</v>
      </c>
      <c r="F37" s="444">
        <f t="shared" si="8"/>
        <v>73.745286924263326</v>
      </c>
      <c r="G37" s="509">
        <f t="shared" si="8"/>
        <v>1.3974456820413936E-2</v>
      </c>
      <c r="H37" s="498">
        <f t="shared" si="8"/>
        <v>3.2187008956404251E-2</v>
      </c>
      <c r="I37" s="443"/>
    </row>
    <row r="38" spans="1:9">
      <c r="A38" s="507" t="s">
        <v>372</v>
      </c>
      <c r="B38" s="447">
        <f t="shared" ref="B38:H38" si="9">AVERAGE(B5:B32)</f>
        <v>619.15833579822186</v>
      </c>
      <c r="C38" s="447">
        <f t="shared" si="9"/>
        <v>237.64308577297734</v>
      </c>
      <c r="D38" s="447">
        <f t="shared" si="9"/>
        <v>381.51525002524465</v>
      </c>
      <c r="E38" s="457">
        <f t="shared" si="9"/>
        <v>37.028547736761354</v>
      </c>
      <c r="F38" s="447">
        <f t="shared" si="9"/>
        <v>62.971452263238668</v>
      </c>
      <c r="G38" s="738">
        <f t="shared" si="9"/>
        <v>1.7900474055257999E-2</v>
      </c>
      <c r="H38" s="500">
        <f t="shared" si="9"/>
        <v>2.6889624155399701E-2</v>
      </c>
      <c r="I38" s="443"/>
    </row>
    <row r="40" spans="1:9">
      <c r="A40" s="284" t="s">
        <v>78</v>
      </c>
    </row>
  </sheetData>
  <mergeCells count="7">
    <mergeCell ref="E3:F3"/>
    <mergeCell ref="G3:H3"/>
    <mergeCell ref="A33:H33"/>
    <mergeCell ref="B3:B4"/>
    <mergeCell ref="C3:C4"/>
    <mergeCell ref="D3:D4"/>
    <mergeCell ref="A3:A4"/>
  </mergeCells>
  <phoneticPr fontId="4" type="noConversion"/>
  <pageMargins left="0.75" right="0.75" top="1" bottom="1" header="0.5" footer="0.5"/>
  <pageSetup scale="74" orientation="portrait" r:id="rId1"/>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sheetPr enableFormatConditionsCalculation="0">
    <tabColor theme="0"/>
    <pageSetUpPr fitToPage="1"/>
  </sheetPr>
  <dimension ref="A1:J40"/>
  <sheetViews>
    <sheetView zoomScaleSheetLayoutView="100" workbookViewId="0">
      <pane xSplit="1" ySplit="4" topLeftCell="B7" activePane="bottomRight" state="frozen"/>
      <selection pane="topRight" activeCell="B1" sqref="B1"/>
      <selection pane="bottomLeft" activeCell="A5" sqref="A5"/>
      <selection pane="bottomRight" sqref="A1:J38"/>
    </sheetView>
  </sheetViews>
  <sheetFormatPr defaultColWidth="8.83203125" defaultRowHeight="12.75"/>
  <cols>
    <col min="1" max="1" width="12.33203125" style="121" customWidth="1"/>
    <col min="2" max="2" width="21.33203125" style="121" customWidth="1"/>
    <col min="3" max="3" width="23.83203125" style="121" customWidth="1"/>
    <col min="4" max="4" width="19" style="121" customWidth="1"/>
    <col min="5" max="5" width="13.6640625" style="121" customWidth="1"/>
    <col min="6" max="6" width="15.6640625" style="121" customWidth="1"/>
    <col min="7" max="8" width="19.83203125" style="121" customWidth="1"/>
    <col min="9" max="9" width="20.1640625" style="121" customWidth="1"/>
    <col min="10" max="10" width="17.5" style="121" customWidth="1"/>
    <col min="11" max="11" width="8.83203125" style="121"/>
    <col min="12" max="12" width="10.1640625" style="121" bestFit="1" customWidth="1"/>
    <col min="13" max="13" width="8.83203125" style="121"/>
    <col min="14" max="14" width="10.83203125" style="121" bestFit="1" customWidth="1"/>
    <col min="15" max="15" width="8.83203125" style="121"/>
    <col min="16" max="16" width="10.1640625" style="121" bestFit="1" customWidth="1"/>
    <col min="17" max="16384" width="8.83203125" style="121"/>
  </cols>
  <sheetData>
    <row r="1" spans="1:10">
      <c r="A1" s="95" t="s">
        <v>433</v>
      </c>
      <c r="E1" s="201"/>
    </row>
    <row r="3" spans="1:10" ht="63.75">
      <c r="A3" s="153"/>
      <c r="B3" s="392" t="s">
        <v>83</v>
      </c>
      <c r="C3" s="135" t="s">
        <v>347</v>
      </c>
      <c r="D3" s="135" t="s">
        <v>348</v>
      </c>
      <c r="E3" s="125" t="s">
        <v>133</v>
      </c>
      <c r="F3" s="135" t="s">
        <v>353</v>
      </c>
      <c r="G3" s="135" t="s">
        <v>352</v>
      </c>
      <c r="H3" s="135" t="s">
        <v>351</v>
      </c>
      <c r="I3" s="135" t="s">
        <v>349</v>
      </c>
      <c r="J3" s="135" t="s">
        <v>350</v>
      </c>
    </row>
    <row r="4" spans="1:10">
      <c r="A4" s="153"/>
      <c r="B4" s="392" t="s">
        <v>43</v>
      </c>
      <c r="C4" s="392" t="s">
        <v>44</v>
      </c>
      <c r="D4" s="392" t="s">
        <v>84</v>
      </c>
      <c r="E4" s="125" t="s">
        <v>127</v>
      </c>
      <c r="F4" s="202" t="s">
        <v>128</v>
      </c>
      <c r="G4" s="202" t="s">
        <v>129</v>
      </c>
      <c r="H4" s="202" t="s">
        <v>131</v>
      </c>
      <c r="I4" s="202" t="s">
        <v>132</v>
      </c>
      <c r="J4" s="202" t="s">
        <v>130</v>
      </c>
    </row>
    <row r="5" spans="1:10">
      <c r="A5" s="311">
        <v>1987</v>
      </c>
      <c r="B5" s="174">
        <f>-'10'!$M4</f>
        <v>25398.314952334251</v>
      </c>
      <c r="C5" s="174">
        <f>'4C'!$D5</f>
        <v>-13940.026408253281</v>
      </c>
      <c r="D5" s="176">
        <f>B5*C5/1000000</f>
        <v>-354.0531811606736</v>
      </c>
      <c r="E5" s="174">
        <f>'10'!N4</f>
        <v>1603.1169551046369</v>
      </c>
      <c r="F5" s="174">
        <f>'4'!$L4</f>
        <v>74852.023027649397</v>
      </c>
      <c r="G5" s="174">
        <f>'4C'!$B5-'4'!$L4</f>
        <v>-1361.5681124209659</v>
      </c>
      <c r="H5" s="166">
        <f>E5*F5/1000000</f>
        <v>119.99654723950746</v>
      </c>
      <c r="I5" s="203">
        <f>E5*G5/1000000</f>
        <v>-2.1827529265518666</v>
      </c>
      <c r="J5" s="204">
        <f>I5+H5</f>
        <v>117.81379431295559</v>
      </c>
    </row>
    <row r="6" spans="1:10">
      <c r="A6" s="311">
        <v>1988</v>
      </c>
      <c r="B6" s="174">
        <f>-'10'!$M5</f>
        <v>18853.896434623526</v>
      </c>
      <c r="C6" s="174">
        <f>'4C'!$D6</f>
        <v>1275.9818446540012</v>
      </c>
      <c r="D6" s="176">
        <f t="shared" ref="D6:D21" si="0">B6*C6/1000000</f>
        <v>24.057229551566422</v>
      </c>
      <c r="E6" s="174">
        <f>'10'!N5</f>
        <v>899.91581707242221</v>
      </c>
      <c r="F6" s="174">
        <f>'4'!$L5</f>
        <v>76061.874488575573</v>
      </c>
      <c r="G6" s="174">
        <f>'4C'!$B6-'4'!$L5</f>
        <v>572.87672870092501</v>
      </c>
      <c r="H6" s="166">
        <f t="shared" ref="H6:H21" si="1">E6*F6/1000000</f>
        <v>68.449283928446519</v>
      </c>
      <c r="I6" s="205">
        <f t="shared" ref="I6:I21" si="2">E6*G6/1000000</f>
        <v>0.51554082939066925</v>
      </c>
      <c r="J6" s="206">
        <f t="shared" ref="J6:J21" si="3">I6+H6</f>
        <v>68.964824757837192</v>
      </c>
    </row>
    <row r="7" spans="1:10">
      <c r="A7" s="311">
        <v>1989</v>
      </c>
      <c r="B7" s="174">
        <f>-'10'!$M6</f>
        <v>19235.071206155324</v>
      </c>
      <c r="C7" s="174">
        <f>'4C'!$D7</f>
        <v>8500.8672463810362</v>
      </c>
      <c r="D7" s="176">
        <f t="shared" si="0"/>
        <v>163.51478679821275</v>
      </c>
      <c r="E7" s="174">
        <f>'10'!N6</f>
        <v>1110.2753224365624</v>
      </c>
      <c r="F7" s="174">
        <f>'4'!$L6</f>
        <v>76147.258429387046</v>
      </c>
      <c r="G7" s="174">
        <f>'4C'!$B7-'4'!$L6</f>
        <v>3799.9691803633614</v>
      </c>
      <c r="H7" s="166">
        <f t="shared" si="1"/>
        <v>84.544421905347946</v>
      </c>
      <c r="I7" s="205">
        <f t="shared" si="2"/>
        <v>4.2190120069769304</v>
      </c>
      <c r="J7" s="206">
        <f t="shared" si="3"/>
        <v>88.763433912324871</v>
      </c>
    </row>
    <row r="8" spans="1:10">
      <c r="A8" s="311">
        <v>1990</v>
      </c>
      <c r="B8" s="174">
        <f>-'10'!$M7</f>
        <v>24573.228278545237</v>
      </c>
      <c r="C8" s="174">
        <f>'4C'!$D8</f>
        <v>11694.808115959866</v>
      </c>
      <c r="D8" s="176">
        <f t="shared" si="0"/>
        <v>287.37918950726532</v>
      </c>
      <c r="E8" s="174">
        <f>'10'!N7</f>
        <v>782.46262415015372</v>
      </c>
      <c r="F8" s="174">
        <f>'4'!$L7</f>
        <v>75715.017117006966</v>
      </c>
      <c r="G8" s="174">
        <f>'4C'!$B8-'4'!$L7</f>
        <v>9460.4465365150827</v>
      </c>
      <c r="H8" s="166">
        <f t="shared" si="1"/>
        <v>59.244170980947075</v>
      </c>
      <c r="I8" s="205">
        <f t="shared" si="2"/>
        <v>7.4024458225938252</v>
      </c>
      <c r="J8" s="206">
        <f t="shared" si="3"/>
        <v>66.646616803540894</v>
      </c>
    </row>
    <row r="9" spans="1:10">
      <c r="A9" s="311">
        <v>1991</v>
      </c>
      <c r="B9" s="174">
        <f>-'10'!$M8</f>
        <v>18954.293704845033</v>
      </c>
      <c r="C9" s="174">
        <f>'4C'!$D9</f>
        <v>10474.633077192557</v>
      </c>
      <c r="D9" s="176">
        <f t="shared" si="0"/>
        <v>198.53927179559244</v>
      </c>
      <c r="E9" s="174">
        <f>'10'!N8</f>
        <v>593.44958032145951</v>
      </c>
      <c r="F9" s="174">
        <f>'4'!$L8</f>
        <v>75428.158103504597</v>
      </c>
      <c r="G9" s="174">
        <f>'4C'!$B9-'4'!$L8</f>
        <v>7201.2914241206599</v>
      </c>
      <c r="H9" s="166">
        <f t="shared" si="1"/>
        <v>44.762808770945497</v>
      </c>
      <c r="I9" s="205">
        <f t="shared" si="2"/>
        <v>4.2736033734169316</v>
      </c>
      <c r="J9" s="206">
        <f t="shared" si="3"/>
        <v>49.03641214436243</v>
      </c>
    </row>
    <row r="10" spans="1:10">
      <c r="A10" s="311">
        <v>1992</v>
      </c>
      <c r="B10" s="174">
        <f>-'10'!$M9</f>
        <v>18144.948264231349</v>
      </c>
      <c r="C10" s="174">
        <f>'4C'!$D10</f>
        <v>5578.122973059275</v>
      </c>
      <c r="D10" s="176">
        <f t="shared" si="0"/>
        <v>101.21475275768091</v>
      </c>
      <c r="E10" s="174">
        <f>'10'!N9</f>
        <v>959.48075887697996</v>
      </c>
      <c r="F10" s="174">
        <f>'4'!$L9</f>
        <v>76817.585559544095</v>
      </c>
      <c r="G10" s="174">
        <f>'4C'!$B10-'4'!$L9</f>
        <v>2091.4179656220222</v>
      </c>
      <c r="H10" s="166">
        <f t="shared" si="1"/>
        <v>73.70499528776871</v>
      </c>
      <c r="I10" s="205">
        <f t="shared" si="2"/>
        <v>2.0066752967839676</v>
      </c>
      <c r="J10" s="206">
        <f t="shared" si="3"/>
        <v>75.711670584552678</v>
      </c>
    </row>
    <row r="11" spans="1:10">
      <c r="A11" s="311">
        <v>1993</v>
      </c>
      <c r="B11" s="174">
        <f>-'10'!$M10</f>
        <v>15589.87574394775</v>
      </c>
      <c r="C11" s="174">
        <f>'4C'!$D11</f>
        <v>2323.8067975050362</v>
      </c>
      <c r="D11" s="176">
        <f t="shared" si="0"/>
        <v>36.227859226044664</v>
      </c>
      <c r="E11" s="174">
        <f>'10'!N10</f>
        <v>1304.6873680750996</v>
      </c>
      <c r="F11" s="174">
        <f>'4'!$L10</f>
        <v>78459.355726312657</v>
      </c>
      <c r="G11" s="174">
        <f>'4C'!$B11-'4'!$L10</f>
        <v>-1017.2379949003662</v>
      </c>
      <c r="H11" s="166">
        <f t="shared" si="1"/>
        <v>102.36493032343085</v>
      </c>
      <c r="I11" s="205">
        <f t="shared" si="2"/>
        <v>-1.3271775622725503</v>
      </c>
      <c r="J11" s="206">
        <f t="shared" si="3"/>
        <v>101.0377527611583</v>
      </c>
    </row>
    <row r="12" spans="1:10">
      <c r="A12" s="311">
        <v>1994</v>
      </c>
      <c r="B12" s="174">
        <f>-'10'!$M11</f>
        <v>14190.910592419817</v>
      </c>
      <c r="C12" s="174">
        <f>'4C'!$D12</f>
        <v>-1882.8063180894242</v>
      </c>
      <c r="D12" s="176">
        <f t="shared" si="0"/>
        <v>-26.718736122850164</v>
      </c>
      <c r="E12" s="174">
        <f>'10'!N11</f>
        <v>1730.2171587752218</v>
      </c>
      <c r="F12" s="174">
        <f>'4'!$L11</f>
        <v>80378.062134821987</v>
      </c>
      <c r="G12" s="174">
        <f>'4C'!$B12-'4'!$L11</f>
        <v>-4275.4805762550823</v>
      </c>
      <c r="H12" s="166">
        <f t="shared" si="1"/>
        <v>139.07150229476994</v>
      </c>
      <c r="I12" s="205">
        <f t="shared" si="2"/>
        <v>-7.3975098550467164</v>
      </c>
      <c r="J12" s="206">
        <f t="shared" si="3"/>
        <v>131.67399243972324</v>
      </c>
    </row>
    <row r="13" spans="1:10">
      <c r="A13" s="311">
        <v>1995</v>
      </c>
      <c r="B13" s="174">
        <f>-'10'!$M12</f>
        <v>12017.441243757452</v>
      </c>
      <c r="C13" s="174">
        <f>'4C'!$D13</f>
        <v>8136.8699259552086</v>
      </c>
      <c r="D13" s="176">
        <f t="shared" si="0"/>
        <v>97.784356243263773</v>
      </c>
      <c r="E13" s="174">
        <f>'10'!N12</f>
        <v>1731.709249742411</v>
      </c>
      <c r="F13" s="174">
        <f>'4'!$L12</f>
        <v>81105.795989590391</v>
      </c>
      <c r="G13" s="174">
        <f>'4C'!$B13-'4'!$L12</f>
        <v>5032.0789323344652</v>
      </c>
      <c r="H13" s="166">
        <f t="shared" si="1"/>
        <v>140.4516571228946</v>
      </c>
      <c r="I13" s="205">
        <f t="shared" si="2"/>
        <v>8.7140976325575092</v>
      </c>
      <c r="J13" s="206">
        <f t="shared" si="3"/>
        <v>149.1657547554521</v>
      </c>
    </row>
    <row r="14" spans="1:10">
      <c r="A14" s="311">
        <v>1996</v>
      </c>
      <c r="B14" s="174">
        <f>-'10'!$M13</f>
        <v>13689.921402089854</v>
      </c>
      <c r="C14" s="174">
        <f>'4C'!$D14</f>
        <v>21437.478571801243</v>
      </c>
      <c r="D14" s="176">
        <f t="shared" si="0"/>
        <v>293.47739670694449</v>
      </c>
      <c r="E14" s="174">
        <f>'10'!N13</f>
        <v>2911.7379638159255</v>
      </c>
      <c r="F14" s="174">
        <f>'4'!$L13</f>
        <v>81691.492611828522</v>
      </c>
      <c r="G14" s="174">
        <f>'4C'!$B14-'4'!$L13</f>
        <v>17607.967194375044</v>
      </c>
      <c r="H14" s="166">
        <f t="shared" si="1"/>
        <v>237.86422035864931</v>
      </c>
      <c r="I14" s="205">
        <f t="shared" si="2"/>
        <v>51.2697865454872</v>
      </c>
      <c r="J14" s="206">
        <f t="shared" si="3"/>
        <v>289.13400690413653</v>
      </c>
    </row>
    <row r="15" spans="1:10">
      <c r="A15" s="311">
        <v>1997</v>
      </c>
      <c r="B15" s="174">
        <f>-'10'!$M14</f>
        <v>16519.880713567676</v>
      </c>
      <c r="C15" s="174">
        <f>'4C'!$D15</f>
        <v>38263.250586330745</v>
      </c>
      <c r="D15" s="176">
        <f t="shared" si="0"/>
        <v>632.10433539953237</v>
      </c>
      <c r="E15" s="174">
        <f>'10'!N14</f>
        <v>4675.3003039448813</v>
      </c>
      <c r="F15" s="174">
        <f>'4'!$L14</f>
        <v>83383.814067492451</v>
      </c>
      <c r="G15" s="174">
        <f>'4C'!$B15-'4'!$L14</f>
        <v>32915.226501082085</v>
      </c>
      <c r="H15" s="166">
        <f t="shared" si="1"/>
        <v>389.8443712538309</v>
      </c>
      <c r="I15" s="205">
        <f t="shared" si="2"/>
        <v>153.88856846492368</v>
      </c>
      <c r="J15" s="206">
        <f t="shared" si="3"/>
        <v>543.73293971875455</v>
      </c>
    </row>
    <row r="16" spans="1:10">
      <c r="A16" s="311">
        <v>1998</v>
      </c>
      <c r="B16" s="174">
        <f>-'10'!$M15</f>
        <v>21570.946578564322</v>
      </c>
      <c r="C16" s="174">
        <f>'4C'!$D16</f>
        <v>37864.934871209422</v>
      </c>
      <c r="D16" s="176">
        <f t="shared" si="0"/>
        <v>816.78248730767575</v>
      </c>
      <c r="E16" s="174">
        <f>'10'!N15</f>
        <v>5424.5284667349297</v>
      </c>
      <c r="F16" s="174">
        <f>'4'!$L15</f>
        <v>84751.904321207374</v>
      </c>
      <c r="G16" s="174">
        <f>'4C'!$B16-'4'!$L15</f>
        <v>32474.266236492724</v>
      </c>
      <c r="H16" s="166">
        <f t="shared" si="1"/>
        <v>459.73911760038447</v>
      </c>
      <c r="I16" s="205">
        <f t="shared" si="2"/>
        <v>176.15758163618378</v>
      </c>
      <c r="J16" s="206">
        <f t="shared" si="3"/>
        <v>635.89669923656822</v>
      </c>
    </row>
    <row r="17" spans="1:10">
      <c r="A17" s="311">
        <v>1999</v>
      </c>
      <c r="B17" s="174">
        <f>-'10'!$M16</f>
        <v>17443.575514413897</v>
      </c>
      <c r="C17" s="174">
        <f>'4C'!$D17</f>
        <v>22983.196572496163</v>
      </c>
      <c r="D17" s="176">
        <f t="shared" si="0"/>
        <v>400.90912497495543</v>
      </c>
      <c r="E17" s="174">
        <f>'10'!N16</f>
        <v>2799.0932855658939</v>
      </c>
      <c r="F17" s="174">
        <f>'4'!$L16</f>
        <v>86790.445771420636</v>
      </c>
      <c r="G17" s="174">
        <f>'4C'!$B17-'4'!$L16</f>
        <v>19308.420183982933</v>
      </c>
      <c r="H17" s="166">
        <f t="shared" si="1"/>
        <v>242.93455401005431</v>
      </c>
      <c r="I17" s="205">
        <f t="shared" si="2"/>
        <v>54.046069291871611</v>
      </c>
      <c r="J17" s="206">
        <f t="shared" si="3"/>
        <v>296.9806233019259</v>
      </c>
    </row>
    <row r="18" spans="1:10">
      <c r="A18" s="311">
        <v>2000</v>
      </c>
      <c r="B18" s="174">
        <f>-'10'!$M17</f>
        <v>21378.217146122388</v>
      </c>
      <c r="C18" s="174">
        <f>'4C'!$D18</f>
        <v>25051.147429951874</v>
      </c>
      <c r="D18" s="176">
        <f t="shared" si="0"/>
        <v>535.54886951703702</v>
      </c>
      <c r="E18" s="174">
        <f>'10'!N17</f>
        <v>3427.6965529686604</v>
      </c>
      <c r="F18" s="174">
        <f>'4'!$L17</f>
        <v>89021.348093847613</v>
      </c>
      <c r="G18" s="174">
        <f>'4C'!$B18-'4'!$L17</f>
        <v>20813.901711653001</v>
      </c>
      <c r="H18" s="166">
        <f t="shared" si="1"/>
        <v>305.13816800190466</v>
      </c>
      <c r="I18" s="205">
        <f t="shared" si="2"/>
        <v>71.343739150861481</v>
      </c>
      <c r="J18" s="206">
        <f t="shared" si="3"/>
        <v>376.48190715276615</v>
      </c>
    </row>
    <row r="19" spans="1:10">
      <c r="A19" s="311">
        <v>2001</v>
      </c>
      <c r="B19" s="174">
        <f>-'10'!$M18</f>
        <v>15964.965094037747</v>
      </c>
      <c r="C19" s="174">
        <f>'4C'!$D19</f>
        <v>28272.71047577729</v>
      </c>
      <c r="D19" s="176">
        <f t="shared" si="0"/>
        <v>451.37283585961978</v>
      </c>
      <c r="E19" s="174">
        <f>'10'!N18</f>
        <v>2811.0441931233399</v>
      </c>
      <c r="F19" s="174">
        <f>'4'!$L18</f>
        <v>89386.583137562004</v>
      </c>
      <c r="G19" s="174">
        <f>'4C'!$B19-'4'!$L18</f>
        <v>25467.988779333711</v>
      </c>
      <c r="H19" s="166">
        <f t="shared" si="1"/>
        <v>251.26963547198034</v>
      </c>
      <c r="I19" s="205">
        <f t="shared" si="2"/>
        <v>71.591641968676399</v>
      </c>
      <c r="J19" s="206">
        <f t="shared" si="3"/>
        <v>322.86127744065675</v>
      </c>
    </row>
    <row r="20" spans="1:10">
      <c r="A20" s="311">
        <v>2002</v>
      </c>
      <c r="B20" s="174">
        <f>-'10'!$M19</f>
        <v>11105.686151922031</v>
      </c>
      <c r="C20" s="174">
        <f>'4C'!$D20</f>
        <v>29939.68521741603</v>
      </c>
      <c r="D20" s="176">
        <f t="shared" si="0"/>
        <v>332.50074751196195</v>
      </c>
      <c r="E20" s="174">
        <f>'10'!N19</f>
        <v>1729.0459276959991</v>
      </c>
      <c r="F20" s="174">
        <f>'4'!$L19</f>
        <v>89741.598520058309</v>
      </c>
      <c r="G20" s="174">
        <f>'4C'!$B20-'4'!$L19</f>
        <v>30425.83253985997</v>
      </c>
      <c r="H20" s="166">
        <f t="shared" si="1"/>
        <v>155.16734546603612</v>
      </c>
      <c r="I20" s="205">
        <f t="shared" si="2"/>
        <v>52.607661849805297</v>
      </c>
      <c r="J20" s="206">
        <f t="shared" si="3"/>
        <v>207.77500731584144</v>
      </c>
    </row>
    <row r="21" spans="1:10">
      <c r="A21" s="311">
        <v>2003</v>
      </c>
      <c r="B21" s="174">
        <f>-'10'!$M20</f>
        <v>6912.2052185943894</v>
      </c>
      <c r="C21" s="174">
        <f>'4C'!$D21</f>
        <v>21800.892819961999</v>
      </c>
      <c r="D21" s="176">
        <f t="shared" si="0"/>
        <v>150.69224512015828</v>
      </c>
      <c r="E21" s="174">
        <f>'10'!N20</f>
        <v>257.3596071796519</v>
      </c>
      <c r="F21" s="174">
        <f>'4'!$L20</f>
        <v>89316.729341309721</v>
      </c>
      <c r="G21" s="174">
        <f>'4C'!$B21-'4'!$L20</f>
        <v>25389.615933264984</v>
      </c>
      <c r="H21" s="166">
        <f t="shared" si="1"/>
        <v>22.986518377850761</v>
      </c>
      <c r="I21" s="205">
        <f t="shared" si="2"/>
        <v>6.5342615830273072</v>
      </c>
      <c r="J21" s="206">
        <f t="shared" si="3"/>
        <v>29.520779960878066</v>
      </c>
    </row>
    <row r="22" spans="1:10">
      <c r="A22" s="311">
        <v>2004</v>
      </c>
      <c r="B22" s="174">
        <f>-'10'!$M21</f>
        <v>13539.42709918214</v>
      </c>
      <c r="C22" s="174">
        <f>'4C'!$D22</f>
        <v>28277.243519305659</v>
      </c>
      <c r="D22" s="176">
        <f t="shared" ref="D22:D32" si="4">B22*C22/1000000</f>
        <v>382.85767719545953</v>
      </c>
      <c r="E22" s="174">
        <f>'10'!N21</f>
        <v>1792.5444145185484</v>
      </c>
      <c r="F22" s="174">
        <f>'4'!$L21</f>
        <v>90620.470047356459</v>
      </c>
      <c r="G22" s="174">
        <f>'4C'!$B22-'4'!$L21</f>
        <v>28812.54744547313</v>
      </c>
      <c r="H22" s="166">
        <f t="shared" ref="H22:H32" si="5">E22*F22/1000000</f>
        <v>162.44121742443426</v>
      </c>
      <c r="I22" s="205">
        <f t="shared" ref="I22:I32" si="6">E22*G22/1000000</f>
        <v>51.647770991433532</v>
      </c>
      <c r="J22" s="206">
        <f t="shared" ref="J22:J32" si="7">I22+H22</f>
        <v>214.08898841586779</v>
      </c>
    </row>
    <row r="23" spans="1:10">
      <c r="A23" s="311">
        <v>2005</v>
      </c>
      <c r="B23" s="174">
        <f>-'10'!$M22</f>
        <v>24164.264253812395</v>
      </c>
      <c r="C23" s="174">
        <f>'4C'!$D23</f>
        <v>35142.444371308229</v>
      </c>
      <c r="D23" s="176">
        <f t="shared" si="4"/>
        <v>849.19131231319409</v>
      </c>
      <c r="E23" s="174">
        <f>'10'!N22</f>
        <v>3691.9397011925321</v>
      </c>
      <c r="F23" s="174">
        <f>'4'!$L22</f>
        <v>92325.376596153714</v>
      </c>
      <c r="G23" s="174">
        <f>'4C'!$B23-'4'!$L22</f>
        <v>34451.224998609381</v>
      </c>
      <c r="H23" s="166">
        <f t="shared" si="5"/>
        <v>340.85972328289176</v>
      </c>
      <c r="I23" s="205">
        <f t="shared" si="6"/>
        <v>127.1918453270826</v>
      </c>
      <c r="J23" s="206">
        <f t="shared" si="7"/>
        <v>468.05156860997437</v>
      </c>
    </row>
    <row r="24" spans="1:10" s="389" customFormat="1">
      <c r="A24" s="311">
        <v>2006</v>
      </c>
      <c r="B24" s="174">
        <f>-'10'!$M23</f>
        <v>28710.109510381983</v>
      </c>
      <c r="C24" s="174">
        <f>'4C'!$D24</f>
        <v>36677.301296054109</v>
      </c>
      <c r="D24" s="176">
        <f t="shared" si="4"/>
        <v>1053.0093367549885</v>
      </c>
      <c r="E24" s="174">
        <f>'10'!N23</f>
        <v>4505.2930984863779</v>
      </c>
      <c r="F24" s="174">
        <f>'4'!$L23</f>
        <v>93102.277851580118</v>
      </c>
      <c r="G24" s="174">
        <f>'4C'!$B24-'4'!$L23</f>
        <v>32771.914666003184</v>
      </c>
      <c r="H24" s="166">
        <f t="shared" si="5"/>
        <v>419.45304985808502</v>
      </c>
      <c r="I24" s="205">
        <f t="shared" si="6"/>
        <v>147.64708096892866</v>
      </c>
      <c r="J24" s="206">
        <f t="shared" si="7"/>
        <v>567.10013082701369</v>
      </c>
    </row>
    <row r="25" spans="1:10">
      <c r="A25" s="311">
        <v>2007</v>
      </c>
      <c r="B25" s="174">
        <f>-'10'!$M24</f>
        <v>17919.632631069577</v>
      </c>
      <c r="C25" s="174">
        <f>'4C'!$D25</f>
        <v>23365.54131392733</v>
      </c>
      <c r="D25" s="176">
        <f t="shared" si="4"/>
        <v>418.70191657165645</v>
      </c>
      <c r="E25" s="174">
        <f>'10'!N24</f>
        <v>1613.74424633733</v>
      </c>
      <c r="F25" s="174">
        <f>'4'!$L24</f>
        <v>92714.154805541009</v>
      </c>
      <c r="G25" s="174">
        <f>'4C'!$B25-'4'!$L24</f>
        <v>18227.920603676117</v>
      </c>
      <c r="H25" s="166">
        <f t="shared" si="5"/>
        <v>149.61693387147031</v>
      </c>
      <c r="I25" s="205">
        <f t="shared" si="6"/>
        <v>29.415201996876004</v>
      </c>
      <c r="J25" s="206">
        <f t="shared" si="7"/>
        <v>179.0321358683463</v>
      </c>
    </row>
    <row r="26" spans="1:10">
      <c r="A26" s="311">
        <v>2008</v>
      </c>
      <c r="B26" s="174">
        <f>-'10'!$M25</f>
        <v>16045.374513395782</v>
      </c>
      <c r="C26" s="174">
        <f>'4C'!$D26</f>
        <v>29490.280737833004</v>
      </c>
      <c r="D26" s="176">
        <f t="shared" si="4"/>
        <v>473.18259894371221</v>
      </c>
      <c r="E26" s="174">
        <f>'10'!N25</f>
        <v>1975.4726557619142</v>
      </c>
      <c r="F26" s="174">
        <f>'4'!$L25</f>
        <v>92269.684094713055</v>
      </c>
      <c r="G26" s="174">
        <f>'4C'!$B26-'4'!$L25</f>
        <v>23538.914647076293</v>
      </c>
      <c r="H26" s="166">
        <f t="shared" si="5"/>
        <v>182.27623788489566</v>
      </c>
      <c r="I26" s="205">
        <f t="shared" si="6"/>
        <v>46.500482231612821</v>
      </c>
      <c r="J26" s="206">
        <f t="shared" si="7"/>
        <v>228.7767201165085</v>
      </c>
    </row>
    <row r="27" spans="1:10">
      <c r="A27" s="311">
        <v>2009</v>
      </c>
      <c r="B27" s="174">
        <f>-'10'!$M26</f>
        <v>8058.9166863898981</v>
      </c>
      <c r="C27" s="174">
        <f>'4C'!$D27</f>
        <v>16837.088594938134</v>
      </c>
      <c r="D27" s="176">
        <f t="shared" si="4"/>
        <v>135.68869422797198</v>
      </c>
      <c r="E27" s="174">
        <f>'10'!N26</f>
        <v>200.22290820005492</v>
      </c>
      <c r="F27" s="174">
        <f>'4'!$L26</f>
        <v>91251.226722020336</v>
      </c>
      <c r="G27" s="174">
        <f>'4C'!$B27-'4'!$L26</f>
        <v>12085.151255860284</v>
      </c>
      <c r="H27" s="166">
        <f t="shared" si="5"/>
        <v>18.270585991105474</v>
      </c>
      <c r="I27" s="205">
        <f t="shared" si="6"/>
        <v>2.4197241304858923</v>
      </c>
      <c r="J27" s="206">
        <f t="shared" si="7"/>
        <v>20.690310121591367</v>
      </c>
    </row>
    <row r="28" spans="1:10">
      <c r="A28" s="311">
        <v>2010</v>
      </c>
      <c r="B28" s="174">
        <f>-'10'!$M27</f>
        <v>5647.2181550160167</v>
      </c>
      <c r="C28" s="174">
        <f>'4C'!$D28</f>
        <v>21405.140408320527</v>
      </c>
      <c r="D28" s="176">
        <f t="shared" si="4"/>
        <v>120.87949752453463</v>
      </c>
      <c r="E28" s="174">
        <f>'10'!N27</f>
        <v>152.82820563888163</v>
      </c>
      <c r="F28" s="174">
        <f>'4'!$L27</f>
        <v>93054.926354087205</v>
      </c>
      <c r="G28" s="174">
        <f>'4C'!$B28-'4'!$L27</f>
        <v>14952.507298999553</v>
      </c>
      <c r="H28" s="166">
        <f t="shared" si="5"/>
        <v>14.221417420553426</v>
      </c>
      <c r="I28" s="205">
        <f t="shared" si="6"/>
        <v>2.2851648603083823</v>
      </c>
      <c r="J28" s="206">
        <f t="shared" si="7"/>
        <v>16.506582280861807</v>
      </c>
    </row>
    <row r="29" spans="1:10">
      <c r="A29" s="311">
        <v>2011</v>
      </c>
      <c r="B29" s="174">
        <f>-'10'!$M28</f>
        <v>9295.3117328773387</v>
      </c>
      <c r="C29" s="174">
        <f>'4C'!$D29</f>
        <v>45978.177858786832</v>
      </c>
      <c r="D29" s="176">
        <f t="shared" si="4"/>
        <v>427.38149610710235</v>
      </c>
      <c r="E29" s="174">
        <f>'10'!N28</f>
        <v>1194.149071339305</v>
      </c>
      <c r="F29" s="174">
        <f>'4'!$L28</f>
        <v>94361.61606822988</v>
      </c>
      <c r="G29" s="174">
        <f>'4C'!$B29-'4'!$L28</f>
        <v>37248.602639465724</v>
      </c>
      <c r="H29" s="166">
        <f t="shared" si="5"/>
        <v>112.68183619795275</v>
      </c>
      <c r="I29" s="205">
        <f t="shared" si="6"/>
        <v>44.480384250604779</v>
      </c>
      <c r="J29" s="206">
        <f t="shared" si="7"/>
        <v>157.16222044855752</v>
      </c>
    </row>
    <row r="30" spans="1:10">
      <c r="A30" s="311">
        <v>2012</v>
      </c>
      <c r="B30" s="174">
        <f>-'10'!$M29</f>
        <v>20245.457625029885</v>
      </c>
      <c r="C30" s="174">
        <f>'4C'!$D30</f>
        <v>45277.149283873048</v>
      </c>
      <c r="D30" s="176">
        <f>B30*C30/1000000</f>
        <v>916.65660720880396</v>
      </c>
      <c r="E30" s="174">
        <f>'10'!N29</f>
        <v>3190.5796423083157</v>
      </c>
      <c r="F30" s="174">
        <f>'4'!$L29</f>
        <v>95068.45559382443</v>
      </c>
      <c r="G30" s="174">
        <f>'4C'!$B30-'4'!$L29</f>
        <v>38086.315422205647</v>
      </c>
      <c r="H30" s="166">
        <f t="shared" si="5"/>
        <v>303.32347904334836</v>
      </c>
      <c r="I30" s="205">
        <f t="shared" si="6"/>
        <v>121.51742263662258</v>
      </c>
      <c r="J30" s="206">
        <f t="shared" si="7"/>
        <v>424.84090167997095</v>
      </c>
    </row>
    <row r="31" spans="1:10">
      <c r="A31" s="247">
        <v>2013</v>
      </c>
      <c r="B31" s="174">
        <f>-'10'!$M30</f>
        <v>18744.737986800392</v>
      </c>
      <c r="C31" s="174">
        <f>'4C'!$D31</f>
        <v>48530.732479445374</v>
      </c>
      <c r="D31" s="176">
        <f t="shared" si="4"/>
        <v>909.69586463470728</v>
      </c>
      <c r="E31" s="174">
        <f>'10'!N30</f>
        <v>3326.5224999339916</v>
      </c>
      <c r="F31" s="174">
        <f>'4'!$L30</f>
        <v>95742.081754195999</v>
      </c>
      <c r="G31" s="174">
        <f>'4C'!$B31-'4'!$L30</f>
        <v>39799.607943233335</v>
      </c>
      <c r="H31" s="166">
        <f t="shared" si="5"/>
        <v>318.48818914585269</v>
      </c>
      <c r="I31" s="205">
        <f t="shared" si="6"/>
        <v>132.3942913117173</v>
      </c>
      <c r="J31" s="206">
        <f t="shared" si="7"/>
        <v>450.88248045756995</v>
      </c>
    </row>
    <row r="32" spans="1:10">
      <c r="A32" s="574">
        <v>2014</v>
      </c>
      <c r="B32" s="158">
        <f>-'10'!$M31</f>
        <v>20749.493916609812</v>
      </c>
      <c r="C32" s="174">
        <f>'4C'!$D32</f>
        <v>41150.325480817133</v>
      </c>
      <c r="D32" s="176">
        <f t="shared" si="4"/>
        <v>853.84842823072881</v>
      </c>
      <c r="E32" s="174">
        <f>'10'!N31</f>
        <v>2864.9290574680454</v>
      </c>
      <c r="F32" s="174">
        <f>'4'!$L31</f>
        <v>97260.322598187864</v>
      </c>
      <c r="G32" s="174">
        <f>'4C'!$B32-'4'!$L31</f>
        <v>33869.2313202199</v>
      </c>
      <c r="H32" s="166">
        <f t="shared" si="5"/>
        <v>278.64392435026434</v>
      </c>
      <c r="I32" s="205">
        <f t="shared" si="6"/>
        <v>97.032944963404802</v>
      </c>
      <c r="J32" s="206">
        <f t="shared" si="7"/>
        <v>375.67686931366916</v>
      </c>
    </row>
    <row r="33" spans="1:10">
      <c r="A33" s="793" t="s">
        <v>323</v>
      </c>
      <c r="B33" s="788"/>
      <c r="C33" s="788"/>
      <c r="D33" s="788"/>
      <c r="E33" s="788"/>
      <c r="F33" s="788"/>
      <c r="G33" s="788"/>
      <c r="H33" s="788"/>
      <c r="I33" s="788"/>
      <c r="J33" s="789"/>
    </row>
    <row r="34" spans="1:10">
      <c r="A34" s="310" t="s">
        <v>321</v>
      </c>
      <c r="B34" s="204">
        <f>(POWER(B14/B5,1/($A14-$A5))-1)*100</f>
        <v>-6.6364538216924007</v>
      </c>
      <c r="C34" s="445" t="s">
        <v>332</v>
      </c>
      <c r="D34" s="445" t="s">
        <v>332</v>
      </c>
      <c r="E34" s="204">
        <f t="shared" ref="E34:J34" si="8">(POWER(E14/E5,1/($A14-$A5))-1)*100</f>
        <v>6.8559142901923442</v>
      </c>
      <c r="F34" s="204">
        <f t="shared" si="8"/>
        <v>0.97625377436758587</v>
      </c>
      <c r="G34" s="445" t="s">
        <v>332</v>
      </c>
      <c r="H34" s="204">
        <f t="shared" si="8"/>
        <v>7.8990991865853344</v>
      </c>
      <c r="I34" s="445" t="s">
        <v>332</v>
      </c>
      <c r="J34" s="204">
        <f t="shared" si="8"/>
        <v>10.489894547471001</v>
      </c>
    </row>
    <row r="35" spans="1:10">
      <c r="A35" s="327" t="s">
        <v>120</v>
      </c>
      <c r="B35" s="206">
        <f>(POWER(B24/B5,1/($A24-$A5))-1)*100</f>
        <v>0.64717188739984444</v>
      </c>
      <c r="C35" s="446" t="s">
        <v>332</v>
      </c>
      <c r="D35" s="446" t="s">
        <v>332</v>
      </c>
      <c r="E35" s="206">
        <f t="shared" ref="E35:J35" si="9">(POWER(E24/E5,1/($A24-$A5))-1)*100</f>
        <v>5.5890381671140688</v>
      </c>
      <c r="F35" s="206">
        <f t="shared" si="9"/>
        <v>1.1549635925163226</v>
      </c>
      <c r="G35" s="446" t="s">
        <v>332</v>
      </c>
      <c r="H35" s="206">
        <f t="shared" si="9"/>
        <v>6.8085531156324208</v>
      </c>
      <c r="I35" s="446" t="s">
        <v>332</v>
      </c>
      <c r="J35" s="206">
        <f t="shared" si="9"/>
        <v>8.6223356762180181</v>
      </c>
    </row>
    <row r="36" spans="1:10">
      <c r="A36" s="327" t="s">
        <v>322</v>
      </c>
      <c r="B36" s="206">
        <f>(POWER(B24/B15,1/($A24-$A15))-1)*100</f>
        <v>6.3334173129898419</v>
      </c>
      <c r="C36" s="206">
        <f t="shared" ref="C36:J36" si="10">(POWER(C24/C15,1/($A24-$A15))-1)*100</f>
        <v>-0.46924946190216588</v>
      </c>
      <c r="D36" s="206">
        <f t="shared" si="10"/>
        <v>5.8344483244264556</v>
      </c>
      <c r="E36" s="206">
        <f t="shared" si="10"/>
        <v>-0.41071477437805148</v>
      </c>
      <c r="F36" s="206">
        <f t="shared" si="10"/>
        <v>1.2324712737944887</v>
      </c>
      <c r="G36" s="206">
        <f t="shared" si="10"/>
        <v>-4.8471292016272205E-2</v>
      </c>
      <c r="H36" s="206">
        <f t="shared" si="10"/>
        <v>0.81669455780497557</v>
      </c>
      <c r="I36" s="206">
        <f t="shared" si="10"/>
        <v>-0.45898698763667811</v>
      </c>
      <c r="J36" s="206">
        <f t="shared" si="10"/>
        <v>0.46862439269452771</v>
      </c>
    </row>
    <row r="37" spans="1:10">
      <c r="A37" s="327" t="s">
        <v>371</v>
      </c>
      <c r="B37" s="206">
        <f t="shared" ref="B37:J37" si="11">(POWER(B32/B25,1/($A32-$A25))-1)*100</f>
        <v>2.1167337481740267</v>
      </c>
      <c r="C37" s="206">
        <f t="shared" si="11"/>
        <v>8.4211272360782186</v>
      </c>
      <c r="D37" s="206">
        <f t="shared" si="11"/>
        <v>10.716113826434981</v>
      </c>
      <c r="E37" s="206">
        <f t="shared" si="11"/>
        <v>8.5453714947683714</v>
      </c>
      <c r="F37" s="206">
        <f t="shared" si="11"/>
        <v>0.68620029819772554</v>
      </c>
      <c r="G37" s="206">
        <f t="shared" si="11"/>
        <v>9.2542439454552863</v>
      </c>
      <c r="H37" s="206">
        <f t="shared" si="11"/>
        <v>9.2902101576453067</v>
      </c>
      <c r="I37" s="206">
        <f t="shared" si="11"/>
        <v>18.590424964394913</v>
      </c>
      <c r="J37" s="206">
        <f t="shared" si="11"/>
        <v>11.16891113106373</v>
      </c>
    </row>
    <row r="38" spans="1:10">
      <c r="A38" s="633" t="s">
        <v>372</v>
      </c>
      <c r="B38" s="209">
        <f>(POWER(B32/B5,1/($A32-$A5))-1)*100</f>
        <v>-0.74594824257984138</v>
      </c>
      <c r="C38" s="634" t="s">
        <v>332</v>
      </c>
      <c r="D38" s="634" t="s">
        <v>332</v>
      </c>
      <c r="E38" s="783">
        <f t="shared" ref="E38:J38" si="12">(POWER(E32/E5,1/($A32-$A5))-1)*100</f>
        <v>2.1736338290327062</v>
      </c>
      <c r="F38" s="783">
        <f t="shared" si="12"/>
        <v>0.97463741108969604</v>
      </c>
      <c r="G38" s="634" t="s">
        <v>332</v>
      </c>
      <c r="H38" s="783">
        <f t="shared" si="12"/>
        <v>3.1694562886002586</v>
      </c>
      <c r="I38" s="634" t="s">
        <v>332</v>
      </c>
      <c r="J38" s="783">
        <f t="shared" si="12"/>
        <v>4.3884694810715885</v>
      </c>
    </row>
    <row r="40" spans="1:10">
      <c r="A40" s="121" t="s">
        <v>135</v>
      </c>
    </row>
  </sheetData>
  <mergeCells count="1">
    <mergeCell ref="A33:J33"/>
  </mergeCells>
  <phoneticPr fontId="4" type="noConversion"/>
  <pageMargins left="0.75" right="0.75" top="1" bottom="1" header="0.5" footer="0.5"/>
  <pageSetup scale="73" orientation="landscape"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D21"/>
  <sheetViews>
    <sheetView workbookViewId="0">
      <selection activeCell="E7" sqref="E7"/>
    </sheetView>
  </sheetViews>
  <sheetFormatPr defaultColWidth="8.83203125" defaultRowHeight="12.75"/>
  <sheetData>
    <row r="1" spans="1:4">
      <c r="B1" t="s">
        <v>61</v>
      </c>
    </row>
    <row r="2" spans="1:4">
      <c r="B2" t="s">
        <v>63</v>
      </c>
      <c r="D2" t="s">
        <v>62</v>
      </c>
    </row>
    <row r="3" spans="1:4">
      <c r="A3" s="7">
        <v>1987</v>
      </c>
      <c r="B3">
        <v>702690</v>
      </c>
    </row>
    <row r="4" spans="1:4">
      <c r="A4" s="7">
        <v>1988</v>
      </c>
      <c r="B4">
        <v>737306</v>
      </c>
      <c r="C4">
        <f>(B4-B3)/B3*100</f>
        <v>4.9262121276807695</v>
      </c>
      <c r="D4">
        <v>2.5636622611208491E-2</v>
      </c>
    </row>
    <row r="5" spans="1:4">
      <c r="A5" s="7">
        <v>1989</v>
      </c>
      <c r="B5">
        <v>756357</v>
      </c>
      <c r="C5">
        <f t="shared" ref="C5:C21" si="0">(B5-B4)/B4*100</f>
        <v>2.5838661288528781</v>
      </c>
      <c r="D5">
        <v>2.6653947291348495E-2</v>
      </c>
    </row>
    <row r="6" spans="1:4">
      <c r="A6" s="7">
        <v>1990</v>
      </c>
      <c r="B6">
        <v>758876</v>
      </c>
      <c r="C6">
        <f t="shared" si="0"/>
        <v>0.33304378752361652</v>
      </c>
      <c r="D6">
        <v>2.2930051667527044E-2</v>
      </c>
    </row>
    <row r="7" spans="1:4">
      <c r="A7" s="7">
        <v>1991</v>
      </c>
      <c r="B7">
        <v>744365</v>
      </c>
      <c r="C7">
        <f t="shared" si="0"/>
        <v>-1.9121701042067478</v>
      </c>
      <c r="D7">
        <v>2.0172130540666536E-2</v>
      </c>
    </row>
    <row r="8" spans="1:4">
      <c r="A8" s="7">
        <v>1992</v>
      </c>
      <c r="B8">
        <v>751310</v>
      </c>
      <c r="C8">
        <f t="shared" si="0"/>
        <v>0.93301001524789595</v>
      </c>
      <c r="D8">
        <v>1.9283099329822639E-2</v>
      </c>
    </row>
    <row r="9" spans="1:4">
      <c r="A9" s="7">
        <v>1993</v>
      </c>
      <c r="B9">
        <v>769160</v>
      </c>
      <c r="C9">
        <f t="shared" si="0"/>
        <v>2.3758501816826612</v>
      </c>
      <c r="D9">
        <v>1.4364589863917766E-2</v>
      </c>
    </row>
    <row r="10" spans="1:4">
      <c r="A10" s="7">
        <v>1994</v>
      </c>
      <c r="B10">
        <v>806606</v>
      </c>
      <c r="C10">
        <f t="shared" si="0"/>
        <v>4.8684278953663735</v>
      </c>
      <c r="D10">
        <v>1.2591480408563978E-2</v>
      </c>
    </row>
    <row r="11" spans="1:4">
      <c r="A11" s="7">
        <v>1995</v>
      </c>
      <c r="B11">
        <v>828583</v>
      </c>
      <c r="C11">
        <f t="shared" si="0"/>
        <v>2.7246263975224583</v>
      </c>
      <c r="D11">
        <v>1.5945992151291857E-2</v>
      </c>
    </row>
    <row r="12" spans="1:4">
      <c r="A12" s="7">
        <v>1996</v>
      </c>
      <c r="B12">
        <v>841395</v>
      </c>
      <c r="C12">
        <f t="shared" si="0"/>
        <v>1.5462542678283286</v>
      </c>
      <c r="D12">
        <v>2.454397553845453E-2</v>
      </c>
    </row>
    <row r="13" spans="1:4">
      <c r="A13" s="7">
        <v>1997</v>
      </c>
      <c r="B13">
        <v>878936</v>
      </c>
      <c r="C13">
        <f t="shared" si="0"/>
        <v>4.4617569631385976</v>
      </c>
      <c r="D13">
        <v>5.06691466614453E-2</v>
      </c>
    </row>
    <row r="14" spans="1:4">
      <c r="A14" s="7">
        <v>1998</v>
      </c>
      <c r="B14">
        <v>915117</v>
      </c>
      <c r="C14">
        <f t="shared" si="0"/>
        <v>4.116454440368809</v>
      </c>
      <c r="D14">
        <v>7.4867358069080001E-2</v>
      </c>
    </row>
    <row r="15" spans="1:4">
      <c r="A15" s="7">
        <v>1999</v>
      </c>
      <c r="B15">
        <v>965244</v>
      </c>
      <c r="C15">
        <f t="shared" si="0"/>
        <v>5.4776602336094733</v>
      </c>
      <c r="D15">
        <v>4.4332010698584862E-2</v>
      </c>
    </row>
    <row r="16" spans="1:4">
      <c r="A16" s="7">
        <v>2000</v>
      </c>
      <c r="B16">
        <v>1016032</v>
      </c>
      <c r="C16">
        <f t="shared" si="0"/>
        <v>5.2616747682451273</v>
      </c>
      <c r="D16">
        <v>4.3483384106136086E-2</v>
      </c>
    </row>
    <row r="17" spans="1:4">
      <c r="A17" s="7">
        <v>2001</v>
      </c>
      <c r="B17">
        <v>1031268</v>
      </c>
      <c r="C17">
        <f t="shared" si="0"/>
        <v>1.4995590690057006</v>
      </c>
      <c r="D17">
        <v>3.9178038146643231E-2</v>
      </c>
    </row>
    <row r="18" spans="1:4">
      <c r="A18" s="7">
        <v>2002</v>
      </c>
      <c r="B18">
        <v>1061723</v>
      </c>
      <c r="C18">
        <f t="shared" si="0"/>
        <v>2.9531605751366281</v>
      </c>
      <c r="D18">
        <v>3.2735516097285658E-2</v>
      </c>
    </row>
    <row r="19" spans="1:4">
      <c r="A19" s="7">
        <v>2003</v>
      </c>
      <c r="B19">
        <v>1085142</v>
      </c>
      <c r="C19">
        <f t="shared" si="0"/>
        <v>2.2057542315651069</v>
      </c>
      <c r="D19">
        <v>1.3924583502383002E-2</v>
      </c>
    </row>
    <row r="20" spans="1:4">
      <c r="A20" s="7">
        <v>2004</v>
      </c>
      <c r="B20">
        <v>1125404</v>
      </c>
      <c r="C20">
        <f t="shared" si="0"/>
        <v>3.7102978227734251</v>
      </c>
      <c r="D20">
        <v>1.0206773898091383E-2</v>
      </c>
    </row>
    <row r="21" spans="1:4">
      <c r="A21" s="8">
        <v>2005</v>
      </c>
      <c r="B21">
        <v>1162849</v>
      </c>
      <c r="C21">
        <f t="shared" si="0"/>
        <v>3.3272495921464649</v>
      </c>
      <c r="D21">
        <v>1.819817016416397E-2</v>
      </c>
    </row>
  </sheetData>
  <phoneticPr fontId="4"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sheetPr enableFormatConditionsCalculation="0">
    <pageSetUpPr fitToPage="1"/>
  </sheetPr>
  <dimension ref="A1:R59"/>
  <sheetViews>
    <sheetView zoomScaleSheetLayoutView="100" workbookViewId="0">
      <pane xSplit="1" ySplit="3" topLeftCell="B13" activePane="bottomRight" state="frozen"/>
      <selection pane="topRight" activeCell="B1" sqref="B1"/>
      <selection pane="bottomLeft" activeCell="A4" sqref="A4"/>
      <selection pane="bottomRight" activeCell="Q35" sqref="Q35"/>
    </sheetView>
  </sheetViews>
  <sheetFormatPr defaultColWidth="8.83203125" defaultRowHeight="12.75"/>
  <cols>
    <col min="1" max="1" width="12.83203125" style="121" customWidth="1"/>
    <col min="2" max="2" width="9.83203125" style="121" bestFit="1" customWidth="1"/>
    <col min="3" max="11" width="8.83203125" style="121"/>
    <col min="12" max="12" width="10.33203125" style="121" customWidth="1"/>
    <col min="13" max="13" width="12.83203125" style="193" customWidth="1"/>
    <col min="14" max="14" width="14.1640625" style="121" customWidth="1"/>
    <col min="15" max="16384" width="8.83203125" style="121"/>
  </cols>
  <sheetData>
    <row r="1" spans="1:18">
      <c r="A1" s="95" t="s">
        <v>434</v>
      </c>
    </row>
    <row r="3" spans="1:18" ht="30" customHeight="1">
      <c r="A3" s="245"/>
      <c r="B3" s="141" t="s">
        <v>299</v>
      </c>
      <c r="C3" s="142" t="s">
        <v>298</v>
      </c>
      <c r="D3" s="142" t="s">
        <v>2</v>
      </c>
      <c r="E3" s="142" t="s">
        <v>3</v>
      </c>
      <c r="F3" s="142" t="s">
        <v>293</v>
      </c>
      <c r="G3" s="142" t="s">
        <v>294</v>
      </c>
      <c r="H3" s="142" t="s">
        <v>295</v>
      </c>
      <c r="I3" s="142" t="s">
        <v>296</v>
      </c>
      <c r="J3" s="142" t="s">
        <v>297</v>
      </c>
      <c r="K3" s="142" t="s">
        <v>9</v>
      </c>
      <c r="L3" s="127" t="s">
        <v>10</v>
      </c>
      <c r="M3" s="514" t="s">
        <v>12</v>
      </c>
      <c r="N3" s="127" t="s">
        <v>16</v>
      </c>
    </row>
    <row r="4" spans="1:18">
      <c r="A4" s="247">
        <v>1987</v>
      </c>
      <c r="B4" s="292">
        <f>('4D'!B4*'10'!B4)/1000000</f>
        <v>-75.5770887604629</v>
      </c>
      <c r="C4" s="293">
        <f>('4D'!C4*'10'!C4)/1000000</f>
        <v>1.2784626540971715</v>
      </c>
      <c r="D4" s="293">
        <f>('4D'!D4*'10'!D4)/1000000</f>
        <v>-42.435276119244421</v>
      </c>
      <c r="E4" s="293">
        <f>('4D'!E4*'10'!E4)/1000000</f>
        <v>-28.312837489055003</v>
      </c>
      <c r="F4" s="293">
        <f>('4D'!F4*'10'!F4)/1000000</f>
        <v>-151.10936572082178</v>
      </c>
      <c r="G4" s="293">
        <f>('4D'!G4*'10'!G4)/1000000</f>
        <v>970.86914431611626</v>
      </c>
      <c r="H4" s="293">
        <f>('4D'!H4*'10'!H4)/1000000</f>
        <v>-79.896718696061882</v>
      </c>
      <c r="I4" s="293">
        <f>('4D'!I4*'10'!I4)/1000000</f>
        <v>-144.73140840863076</v>
      </c>
      <c r="J4" s="293">
        <f>('4D'!J4*'10'!J4)/1000000</f>
        <v>-655.45835652330265</v>
      </c>
      <c r="K4" s="675">
        <f>('4D'!K4*'10'!K4)/1000000</f>
        <v>308.6188148471573</v>
      </c>
      <c r="L4" s="513">
        <f t="shared" ref="L4:L20" si="0">SUM(B4:K4)</f>
        <v>103.24537009979133</v>
      </c>
      <c r="M4" s="515">
        <v>566186</v>
      </c>
      <c r="N4" s="489">
        <f t="shared" ref="N4:N31" si="1">L4/M4*100</f>
        <v>1.8235238967369616E-2</v>
      </c>
      <c r="R4" s="194"/>
    </row>
    <row r="5" spans="1:18">
      <c r="A5" s="247">
        <v>1988</v>
      </c>
      <c r="B5" s="294">
        <f>('4D'!B5*'10'!B5)/1000000</f>
        <v>-47.856027210634728</v>
      </c>
      <c r="C5" s="295">
        <f>('4D'!C5*'10'!C5)/1000000</f>
        <v>2.7433609709204521</v>
      </c>
      <c r="D5" s="295">
        <f>('4D'!D5*'10'!D5)/1000000</f>
        <v>-6.9896935059381562</v>
      </c>
      <c r="E5" s="295">
        <f>('4D'!E5*'10'!E5)/1000000</f>
        <v>-22.128442097321766</v>
      </c>
      <c r="F5" s="295">
        <f>('4D'!F5*'10'!F5)/1000000</f>
        <v>-174.44671218314929</v>
      </c>
      <c r="G5" s="295">
        <f>('4D'!G5*'10'!G5)/1000000</f>
        <v>440.1366751106064</v>
      </c>
      <c r="H5" s="295">
        <f>('4D'!H5*'10'!H5)/1000000</f>
        <v>-166.27204706161157</v>
      </c>
      <c r="I5" s="295">
        <f>('4D'!I5*'10'!I5)/1000000</f>
        <v>-289.86481450413845</v>
      </c>
      <c r="J5" s="295">
        <f>('4D'!J5*'10'!J5)/1000000</f>
        <v>-131.22652269757026</v>
      </c>
      <c r="K5" s="676">
        <f>('4D'!K5*'10'!K5)/1000000</f>
        <v>546.04114978971563</v>
      </c>
      <c r="L5" s="176">
        <f t="shared" si="0"/>
        <v>150.13692661087822</v>
      </c>
      <c r="M5" s="515">
        <v>619661</v>
      </c>
      <c r="N5" s="489">
        <f t="shared" si="1"/>
        <v>2.4228881051232564E-2</v>
      </c>
      <c r="R5" s="194"/>
    </row>
    <row r="6" spans="1:18">
      <c r="A6" s="247">
        <v>1989</v>
      </c>
      <c r="B6" s="294">
        <f>('4D'!B6*'10'!B6)/1000000</f>
        <v>-64.072288938151388</v>
      </c>
      <c r="C6" s="295">
        <f>('4D'!C6*'10'!C6)/1000000</f>
        <v>-3.9944680470017011</v>
      </c>
      <c r="D6" s="295">
        <f>('4D'!D6*'10'!D6)/1000000</f>
        <v>14.360788410642151</v>
      </c>
      <c r="E6" s="295">
        <f>('4D'!E6*'10'!E6)/1000000</f>
        <v>-4.5826144050591351</v>
      </c>
      <c r="F6" s="295">
        <f>('4D'!F6*'10'!F6)/1000000</f>
        <v>-237.5594441600023</v>
      </c>
      <c r="G6" s="295">
        <f>('4D'!G6*'10'!G6)/1000000</f>
        <v>129.08965660917477</v>
      </c>
      <c r="H6" s="295">
        <f>('4D'!H6*'10'!H6)/1000000</f>
        <v>-214.07437773097945</v>
      </c>
      <c r="I6" s="295">
        <f>('4D'!I6*'10'!I6)/1000000</f>
        <v>-352.03363206408267</v>
      </c>
      <c r="J6" s="295">
        <f>('4D'!J6*'10'!J6)/1000000</f>
        <v>86.14525943708513</v>
      </c>
      <c r="K6" s="676">
        <f>('4D'!K6*'10'!K6)/1000000</f>
        <v>821.85107600817685</v>
      </c>
      <c r="L6" s="176">
        <f t="shared" si="0"/>
        <v>175.12995511980228</v>
      </c>
      <c r="M6" s="515">
        <v>664057</v>
      </c>
      <c r="N6" s="489">
        <f t="shared" si="1"/>
        <v>2.6372729316881276E-2</v>
      </c>
      <c r="R6" s="194"/>
    </row>
    <row r="7" spans="1:18">
      <c r="A7" s="247">
        <v>1990</v>
      </c>
      <c r="B7" s="294">
        <f>('4D'!B7*'10'!B7)/1000000</f>
        <v>-45.013245449543561</v>
      </c>
      <c r="C7" s="295">
        <f>('4D'!C7*'10'!C7)/1000000</f>
        <v>-6.437973578767803</v>
      </c>
      <c r="D7" s="295">
        <f>('4D'!D7*'10'!D7)/1000000</f>
        <v>-10.041279387643522</v>
      </c>
      <c r="E7" s="295">
        <f>('4D'!E7*'10'!E7)/1000000</f>
        <v>16.397720122560077</v>
      </c>
      <c r="F7" s="295">
        <f>('4D'!F7*'10'!F7)/1000000</f>
        <v>-234.21706831822925</v>
      </c>
      <c r="G7" s="295">
        <f>('4D'!G7*'10'!G7)/1000000</f>
        <v>-398.48116092405002</v>
      </c>
      <c r="H7" s="295">
        <f>('4D'!H7*'10'!H7)/1000000</f>
        <v>-187.77113506153057</v>
      </c>
      <c r="I7" s="295">
        <f>('4D'!I7*'10'!I7)/1000000</f>
        <v>-345.52421992248168</v>
      </c>
      <c r="J7" s="295">
        <f>('4D'!J7*'10'!J7)/1000000</f>
        <v>399.59661696364583</v>
      </c>
      <c r="K7" s="676">
        <f>('4D'!K7*'10'!K7)/1000000</f>
        <v>943.41528041829599</v>
      </c>
      <c r="L7" s="176">
        <f t="shared" si="0"/>
        <v>131.92353486225545</v>
      </c>
      <c r="M7" s="515">
        <v>687389</v>
      </c>
      <c r="N7" s="489">
        <f t="shared" si="1"/>
        <v>1.9191976429977123E-2</v>
      </c>
      <c r="R7" s="194"/>
    </row>
    <row r="8" spans="1:18">
      <c r="A8" s="247">
        <v>1991</v>
      </c>
      <c r="B8" s="294">
        <f>('4D'!B8*'10'!B8)/1000000</f>
        <v>-29.745457044490703</v>
      </c>
      <c r="C8" s="295">
        <f>('4D'!C8*'10'!C8)/1000000</f>
        <v>-4.7595084613175693</v>
      </c>
      <c r="D8" s="295">
        <f>('4D'!D8*'10'!D8)/1000000</f>
        <v>12.148567150179774</v>
      </c>
      <c r="E8" s="295">
        <f>('4D'!E8*'10'!E8)/1000000</f>
        <v>-1.1321795938241799</v>
      </c>
      <c r="F8" s="295">
        <f>('4D'!F8*'10'!F8)/1000000</f>
        <v>-295.90271089965773</v>
      </c>
      <c r="G8" s="295">
        <f>('4D'!G8*'10'!G8)/1000000</f>
        <v>-279.8262295074091</v>
      </c>
      <c r="H8" s="295">
        <f>('4D'!H8*'10'!H8)/1000000</f>
        <v>-155.61415886551973</v>
      </c>
      <c r="I8" s="295">
        <f>('4D'!I8*'10'!I8)/1000000</f>
        <v>-204.52414773843287</v>
      </c>
      <c r="J8" s="295">
        <f>('4D'!J8*'10'!J8)/1000000</f>
        <v>231.19243065146318</v>
      </c>
      <c r="K8" s="676">
        <f>('4D'!K8*'10'!K8)/1000000</f>
        <v>811.09427390990083</v>
      </c>
      <c r="L8" s="176">
        <f t="shared" si="0"/>
        <v>82.930879600891899</v>
      </c>
      <c r="M8" s="515">
        <v>693616</v>
      </c>
      <c r="N8" s="489">
        <f t="shared" si="1"/>
        <v>1.1956310062180212E-2</v>
      </c>
      <c r="R8" s="194"/>
    </row>
    <row r="9" spans="1:18">
      <c r="A9" s="247">
        <v>1992</v>
      </c>
      <c r="B9" s="294">
        <f>('4D'!B9*'10'!B9)/1000000</f>
        <v>-48.838900837161788</v>
      </c>
      <c r="C9" s="295">
        <f>('4D'!C9*'10'!C9)/1000000</f>
        <v>3.5609847328995676</v>
      </c>
      <c r="D9" s="295">
        <f>('4D'!D9*'10'!D9)/1000000</f>
        <v>8.2161731216602423</v>
      </c>
      <c r="E9" s="295">
        <f>('4D'!E9*'10'!E9)/1000000</f>
        <v>-17.795342575666776</v>
      </c>
      <c r="F9" s="295">
        <f>('4D'!F9*'10'!F9)/1000000</f>
        <v>-229.65922200308046</v>
      </c>
      <c r="G9" s="295">
        <f>('4D'!G9*'10'!G9)/1000000</f>
        <v>-381.0884643237892</v>
      </c>
      <c r="H9" s="295">
        <f>('4D'!H9*'10'!H9)/1000000</f>
        <v>-131.79499263622975</v>
      </c>
      <c r="I9" s="295">
        <f>('4D'!I9*'10'!I9)/1000000</f>
        <v>-162.49762318507561</v>
      </c>
      <c r="J9" s="295">
        <f>('4D'!J9*'10'!J9)/1000000</f>
        <v>88.407692273314353</v>
      </c>
      <c r="K9" s="676">
        <f>('4D'!K9*'10'!K9)/1000000</f>
        <v>957.88650182875483</v>
      </c>
      <c r="L9" s="176">
        <f t="shared" si="0"/>
        <v>86.396806395625276</v>
      </c>
      <c r="M9" s="515">
        <v>709860</v>
      </c>
      <c r="N9" s="489">
        <f t="shared" si="1"/>
        <v>1.2170964189505716E-2</v>
      </c>
      <c r="R9" s="194"/>
    </row>
    <row r="10" spans="1:18">
      <c r="A10" s="247">
        <v>1993</v>
      </c>
      <c r="B10" s="294">
        <f>('4D'!B10*'10'!B10)/1000000</f>
        <v>-63.865119199733961</v>
      </c>
      <c r="C10" s="295">
        <f>('4D'!C10*'10'!C10)/1000000</f>
        <v>8.191609602365574</v>
      </c>
      <c r="D10" s="295">
        <f>('4D'!D10*'10'!D10)/1000000</f>
        <v>-19.24142236353714</v>
      </c>
      <c r="E10" s="295">
        <f>('4D'!E10*'10'!E10)/1000000</f>
        <v>-9.8201157306753171</v>
      </c>
      <c r="F10" s="295">
        <f>('4D'!F10*'10'!F10)/1000000</f>
        <v>-168.12560185472796</v>
      </c>
      <c r="G10" s="295">
        <f>('4D'!G10*'10'!G10)/1000000</f>
        <v>-390.3780844016963</v>
      </c>
      <c r="H10" s="295">
        <f>('4D'!H10*'10'!H10)/1000000</f>
        <v>-106.63782227145319</v>
      </c>
      <c r="I10" s="295">
        <f>('4D'!I10*'10'!I10)/1000000</f>
        <v>-108.90276036191497</v>
      </c>
      <c r="J10" s="295">
        <f>('4D'!J10*'10'!J10)/1000000</f>
        <v>0.68354365962860575</v>
      </c>
      <c r="K10" s="676">
        <f>('4D'!K10*'10'!K10)/1000000</f>
        <v>959.03761862133877</v>
      </c>
      <c r="L10" s="176">
        <f t="shared" si="0"/>
        <v>100.94184569959418</v>
      </c>
      <c r="M10" s="515">
        <v>738147</v>
      </c>
      <c r="N10" s="489">
        <f t="shared" si="1"/>
        <v>1.3675032981180467E-2</v>
      </c>
      <c r="R10" s="194"/>
    </row>
    <row r="11" spans="1:18">
      <c r="A11" s="247">
        <v>1994</v>
      </c>
      <c r="B11" s="294">
        <f>('4D'!B11*'10'!B11)/1000000</f>
        <v>-119.90072972510175</v>
      </c>
      <c r="C11" s="295">
        <f>('4D'!C11*'10'!C11)/1000000</f>
        <v>11.288695936146302</v>
      </c>
      <c r="D11" s="295">
        <f>('4D'!D11*'10'!D11)/1000000</f>
        <v>-52.794507851315373</v>
      </c>
      <c r="E11" s="295">
        <f>('4D'!E11*'10'!E11)/1000000</f>
        <v>-11.723297576956114</v>
      </c>
      <c r="F11" s="295">
        <f>('4D'!F11*'10'!F11)/1000000</f>
        <v>-237.10523276368841</v>
      </c>
      <c r="G11" s="295">
        <f>('4D'!G11*'10'!G11)/1000000</f>
        <v>-172.51059946707122</v>
      </c>
      <c r="H11" s="295">
        <f>('4D'!H11*'10'!H11)/1000000</f>
        <v>-86.784373625020805</v>
      </c>
      <c r="I11" s="295">
        <f>('4D'!I11*'10'!I11)/1000000</f>
        <v>-103.41704341892006</v>
      </c>
      <c r="J11" s="295">
        <f>('4D'!J11*'10'!J11)/1000000</f>
        <v>-14.554854030673267</v>
      </c>
      <c r="K11" s="676">
        <f>('4D'!K11*'10'!K11)/1000000</f>
        <v>919.55019129853883</v>
      </c>
      <c r="L11" s="176">
        <f t="shared" si="0"/>
        <v>132.04824877593819</v>
      </c>
      <c r="M11" s="515">
        <v>783083</v>
      </c>
      <c r="N11" s="489">
        <f t="shared" si="1"/>
        <v>1.6862612108287142E-2</v>
      </c>
      <c r="R11" s="194"/>
    </row>
    <row r="12" spans="1:18">
      <c r="A12" s="247">
        <v>1995</v>
      </c>
      <c r="B12" s="294">
        <f>('4D'!B12*'10'!B12)/1000000</f>
        <v>-134.18115111567465</v>
      </c>
      <c r="C12" s="295">
        <f>('4D'!C12*'10'!C12)/1000000</f>
        <v>5.0714666159406496</v>
      </c>
      <c r="D12" s="295">
        <f>('4D'!D12*'10'!D12)/1000000</f>
        <v>-41.65473477375037</v>
      </c>
      <c r="E12" s="295">
        <f>('4D'!E12*'10'!E12)/1000000</f>
        <v>-21.584850880202037</v>
      </c>
      <c r="F12" s="295">
        <f>('4D'!F12*'10'!F12)/1000000</f>
        <v>-249.89193215494387</v>
      </c>
      <c r="G12" s="295">
        <f>('4D'!G12*'10'!G12)/1000000</f>
        <v>-72.921677080731527</v>
      </c>
      <c r="H12" s="295">
        <f>('4D'!H12*'10'!H12)/1000000</f>
        <v>-75.540556898668115</v>
      </c>
      <c r="I12" s="295">
        <f>('4D'!I12*'10'!I12)/1000000</f>
        <v>-92.194982226797094</v>
      </c>
      <c r="J12" s="295">
        <f>('4D'!J12*'10'!J12)/1000000</f>
        <v>207.16944106424566</v>
      </c>
      <c r="K12" s="676">
        <f>('4D'!K12*'10'!K12)/1000000</f>
        <v>640.50665968549117</v>
      </c>
      <c r="L12" s="176">
        <f t="shared" si="0"/>
        <v>164.77768223490989</v>
      </c>
      <c r="M12" s="515">
        <v>822549</v>
      </c>
      <c r="N12" s="489">
        <f t="shared" si="1"/>
        <v>2.003256732850078E-2</v>
      </c>
      <c r="R12" s="194"/>
    </row>
    <row r="13" spans="1:18">
      <c r="A13" s="247">
        <v>1996</v>
      </c>
      <c r="B13" s="294">
        <f>('4D'!B13*'10'!B13)/1000000</f>
        <v>-154.42341288809345</v>
      </c>
      <c r="C13" s="295">
        <f>('4D'!C13*'10'!C13)/1000000</f>
        <v>7.7471526623663198</v>
      </c>
      <c r="D13" s="295">
        <f>('4D'!D13*'10'!D13)/1000000</f>
        <v>-21.860590935781776</v>
      </c>
      <c r="E13" s="295">
        <f>('4D'!E13*'10'!E13)/1000000</f>
        <v>-21.856507827714491</v>
      </c>
      <c r="F13" s="295">
        <f>('4D'!F13*'10'!F13)/1000000</f>
        <v>-378.62862833683056</v>
      </c>
      <c r="G13" s="295">
        <f>('4D'!G13*'10'!G13)/1000000</f>
        <v>-70.47554947114979</v>
      </c>
      <c r="H13" s="295">
        <f>('4D'!H13*'10'!H13)/1000000</f>
        <v>-91.925897383897791</v>
      </c>
      <c r="I13" s="295">
        <f>('4D'!I13*'10'!I13)/1000000</f>
        <v>-65.659988787570228</v>
      </c>
      <c r="J13" s="295">
        <f>('4D'!J13*'10'!J13)/1000000</f>
        <v>613.92964116772259</v>
      </c>
      <c r="K13" s="676">
        <f>('4D'!K13*'10'!K13)/1000000</f>
        <v>480.32285643120264</v>
      </c>
      <c r="L13" s="176">
        <f t="shared" si="0"/>
        <v>297.16907463025353</v>
      </c>
      <c r="M13" s="515">
        <v>850994</v>
      </c>
      <c r="N13" s="489">
        <f t="shared" si="1"/>
        <v>3.4920231474047235E-2</v>
      </c>
      <c r="R13" s="194"/>
    </row>
    <row r="14" spans="1:18">
      <c r="A14" s="247">
        <v>1997</v>
      </c>
      <c r="B14" s="294">
        <f>('4D'!B14*'10'!B14)/1000000</f>
        <v>-168.22949216340319</v>
      </c>
      <c r="C14" s="295">
        <f>('4D'!C14*'10'!C14)/1000000</f>
        <v>-5.0026198511999098</v>
      </c>
      <c r="D14" s="295">
        <f>('4D'!D14*'10'!D14)/1000000</f>
        <v>-43.08055001992826</v>
      </c>
      <c r="E14" s="295">
        <f>('4D'!E14*'10'!E14)/1000000</f>
        <v>-43.303089753095328</v>
      </c>
      <c r="F14" s="295">
        <f>('4D'!F14*'10'!F14)/1000000</f>
        <v>-453.32645959075018</v>
      </c>
      <c r="G14" s="295">
        <f>('4D'!G14*'10'!G14)/1000000</f>
        <v>200.98389162635806</v>
      </c>
      <c r="H14" s="295">
        <f>('4D'!H14*'10'!H14)/1000000</f>
        <v>-173.32376782870529</v>
      </c>
      <c r="I14" s="295">
        <f>('4D'!I14*'10'!I14)/1000000</f>
        <v>-88.342374901722053</v>
      </c>
      <c r="J14" s="295">
        <f>('4D'!J14*'10'!J14)/1000000</f>
        <v>1306.8340944015169</v>
      </c>
      <c r="K14" s="676">
        <f>('4D'!K14*'10'!K14)/1000000</f>
        <v>51.416140813882897</v>
      </c>
      <c r="L14" s="176">
        <f t="shared" si="0"/>
        <v>584.62577273295358</v>
      </c>
      <c r="M14" s="515">
        <v>897329</v>
      </c>
      <c r="N14" s="489">
        <f t="shared" si="1"/>
        <v>6.5151775183121638E-2</v>
      </c>
      <c r="R14" s="194"/>
    </row>
    <row r="15" spans="1:18">
      <c r="A15" s="247">
        <v>1998</v>
      </c>
      <c r="B15" s="294">
        <f>('4D'!B15*'10'!B15)/1000000</f>
        <v>-175.80428318914232</v>
      </c>
      <c r="C15" s="295">
        <f>('4D'!C15*'10'!C15)/1000000</f>
        <v>-1.2903789491295417</v>
      </c>
      <c r="D15" s="295">
        <f>('4D'!D15*'10'!D15)/1000000</f>
        <v>-36.687080036973967</v>
      </c>
      <c r="E15" s="295">
        <f>('4D'!E15*'10'!E15)/1000000</f>
        <v>-73.560879982574619</v>
      </c>
      <c r="F15" s="295">
        <f>('4D'!F15*'10'!F15)/1000000</f>
        <v>-390.86591042727105</v>
      </c>
      <c r="G15" s="295">
        <f>('4D'!G15*'10'!G15)/1000000</f>
        <v>377.14691431528269</v>
      </c>
      <c r="H15" s="295">
        <f>('4D'!H15*'10'!H15)/1000000</f>
        <v>-83.439699079639013</v>
      </c>
      <c r="I15" s="295">
        <f>('4D'!I15*'10'!I15)/1000000</f>
        <v>-58.971831751299469</v>
      </c>
      <c r="J15" s="295">
        <f>('4D'!J15*'10'!J15)/1000000</f>
        <v>1569.4659791895726</v>
      </c>
      <c r="K15" s="676">
        <f>('4D'!K15*'10'!K15)/1000000</f>
        <v>-503.01182552888042</v>
      </c>
      <c r="L15" s="176">
        <f t="shared" si="0"/>
        <v>622.98100455994506</v>
      </c>
      <c r="M15" s="515">
        <v>932759</v>
      </c>
      <c r="N15" s="489">
        <f t="shared" si="1"/>
        <v>6.6789063901816548E-2</v>
      </c>
      <c r="P15" s="516"/>
      <c r="R15" s="194"/>
    </row>
    <row r="16" spans="1:18">
      <c r="A16" s="247">
        <v>1999</v>
      </c>
      <c r="B16" s="294">
        <f>('4D'!B16*'10'!B16)/1000000</f>
        <v>-101.93537463993428</v>
      </c>
      <c r="C16" s="295">
        <f>('4D'!C16*'10'!C16)/1000000</f>
        <v>4.1473648287184774</v>
      </c>
      <c r="D16" s="295">
        <f>('4D'!D16*'10'!D16)/1000000</f>
        <v>23.64669593555406</v>
      </c>
      <c r="E16" s="295">
        <f>('4D'!E16*'10'!E16)/1000000</f>
        <v>-21.520659108807411</v>
      </c>
      <c r="F16" s="295">
        <f>('4D'!F16*'10'!F16)/1000000</f>
        <v>-337.03914438959913</v>
      </c>
      <c r="G16" s="295">
        <f>('4D'!G16*'10'!G16)/1000000</f>
        <v>652.82345837790058</v>
      </c>
      <c r="H16" s="295">
        <f>('4D'!H16*'10'!H16)/1000000</f>
        <v>-65.314496510911383</v>
      </c>
      <c r="I16" s="295">
        <f>('4D'!I16*'10'!I16)/1000000</f>
        <v>-224.27079682169034</v>
      </c>
      <c r="J16" s="295">
        <f>('4D'!J16*'10'!J16)/1000000</f>
        <v>840.73766649467734</v>
      </c>
      <c r="K16" s="676">
        <f>('4D'!K16*'10'!K16)/1000000</f>
        <v>-375.9996976802467</v>
      </c>
      <c r="L16" s="176">
        <f t="shared" si="0"/>
        <v>395.27501648566118</v>
      </c>
      <c r="M16" s="515">
        <v>997474</v>
      </c>
      <c r="N16" s="489">
        <f t="shared" si="1"/>
        <v>3.9627600968612835E-2</v>
      </c>
      <c r="P16" s="516"/>
      <c r="R16" s="194"/>
    </row>
    <row r="17" spans="1:18">
      <c r="A17" s="247">
        <v>2000</v>
      </c>
      <c r="B17" s="294">
        <f>('4D'!B17*'10'!B17)/1000000</f>
        <v>-143.19498777506109</v>
      </c>
      <c r="C17" s="295">
        <f>('4D'!C17*'10'!C17)/1000000</f>
        <v>-1.8641940242438677</v>
      </c>
      <c r="D17" s="295">
        <f>('4D'!D17*'10'!D17)/1000000</f>
        <v>-35.393184522093698</v>
      </c>
      <c r="E17" s="295">
        <f>('4D'!E17*'10'!E17)/1000000</f>
        <v>-51.687646096306679</v>
      </c>
      <c r="F17" s="295">
        <f>('4D'!F17*'10'!F17)/1000000</f>
        <v>-344.90429516797747</v>
      </c>
      <c r="G17" s="295">
        <f>('4D'!G17*'10'!G17)/1000000</f>
        <v>885.88386419043638</v>
      </c>
      <c r="H17" s="295">
        <f>('4D'!H17*'10'!H17)/1000000</f>
        <v>-121.974884211153</v>
      </c>
      <c r="I17" s="295">
        <f>('4D'!I17*'10'!I17)/1000000</f>
        <v>-291.90506842359213</v>
      </c>
      <c r="J17" s="295">
        <f>('4D'!J17*'10'!J17)/1000000</f>
        <v>1234.5421033284756</v>
      </c>
      <c r="K17" s="676">
        <f>('4D'!K17*'10'!K17)/1000000</f>
        <v>-477.2459510863647</v>
      </c>
      <c r="L17" s="176">
        <f t="shared" si="0"/>
        <v>652.25575621211954</v>
      </c>
      <c r="M17" s="515">
        <v>1093371</v>
      </c>
      <c r="N17" s="489">
        <f t="shared" si="1"/>
        <v>5.9655483473781502E-2</v>
      </c>
      <c r="P17" s="516"/>
      <c r="R17" s="194"/>
    </row>
    <row r="18" spans="1:18">
      <c r="A18" s="247">
        <v>2001</v>
      </c>
      <c r="B18" s="294">
        <f>('4D'!B18*'10'!B18)/1000000</f>
        <v>-117.12985704680464</v>
      </c>
      <c r="C18" s="295">
        <f>('4D'!C18*'10'!C18)/1000000</f>
        <v>7.0104365533918811</v>
      </c>
      <c r="D18" s="295">
        <f>('4D'!D18*'10'!D18)/1000000</f>
        <v>-54.977752906422474</v>
      </c>
      <c r="E18" s="295">
        <f>('4D'!E18*'10'!E18)/1000000</f>
        <v>-57.813672059460892</v>
      </c>
      <c r="F18" s="295">
        <f>('4D'!F18*'10'!F18)/1000000</f>
        <v>-222.12633232556169</v>
      </c>
      <c r="G18" s="295">
        <f>('4D'!G18*'10'!G18)/1000000</f>
        <v>439.99754965632508</v>
      </c>
      <c r="H18" s="295">
        <f>('4D'!H18*'10'!H18)/1000000</f>
        <v>-137.25415213451524</v>
      </c>
      <c r="I18" s="295">
        <f>('4D'!I18*'10'!I18)/1000000</f>
        <v>-295.65304702218953</v>
      </c>
      <c r="J18" s="295">
        <f>('4D'!J18*'10'!J18)/1000000</f>
        <v>1231.6015430106931</v>
      </c>
      <c r="K18" s="676">
        <f>('4D'!K18*'10'!K18)/1000000</f>
        <v>-228.8237252439435</v>
      </c>
      <c r="L18" s="176">
        <f t="shared" si="0"/>
        <v>564.83099048151212</v>
      </c>
      <c r="M18" s="515">
        <v>1129437</v>
      </c>
      <c r="N18" s="489">
        <f t="shared" si="1"/>
        <v>5.0009959872176331E-2</v>
      </c>
      <c r="R18" s="194"/>
    </row>
    <row r="19" spans="1:18">
      <c r="A19" s="247">
        <v>2002</v>
      </c>
      <c r="B19" s="294">
        <f>('4D'!B19*'10'!B19)/1000000</f>
        <v>-126.70057637487257</v>
      </c>
      <c r="C19" s="295">
        <f>('4D'!C19*'10'!C19)/1000000</f>
        <v>1.0405594405594407</v>
      </c>
      <c r="D19" s="295">
        <f>('4D'!D19*'10'!D19)/1000000</f>
        <v>-27.000207291209172</v>
      </c>
      <c r="E19" s="295">
        <f>('4D'!E19*'10'!E19)/1000000</f>
        <v>-16.406802668446492</v>
      </c>
      <c r="F19" s="295">
        <f>('4D'!F19*'10'!F19)/1000000</f>
        <v>-97.547639224619857</v>
      </c>
      <c r="G19" s="295">
        <f>('4D'!G19*'10'!G19)/1000000</f>
        <v>159.23434068590922</v>
      </c>
      <c r="H19" s="295">
        <f>('4D'!H19*'10'!H19)/1000000</f>
        <v>-123.57733621397928</v>
      </c>
      <c r="I19" s="295">
        <f>('4D'!I19*'10'!I19)/1000000</f>
        <v>-259.74320049161298</v>
      </c>
      <c r="J19" s="295">
        <f>('4D'!J19*'10'!J19)/1000000</f>
        <v>990.69186455315628</v>
      </c>
      <c r="K19" s="676">
        <f>('4D'!K19*'10'!K19)/1000000</f>
        <v>-154.25962802753094</v>
      </c>
      <c r="L19" s="176">
        <f t="shared" si="0"/>
        <v>345.73137438735364</v>
      </c>
      <c r="M19" s="515">
        <v>1175438</v>
      </c>
      <c r="N19" s="489">
        <f t="shared" si="1"/>
        <v>2.9412982597751106E-2</v>
      </c>
      <c r="R19" s="194"/>
    </row>
    <row r="20" spans="1:18">
      <c r="A20" s="247">
        <v>2003</v>
      </c>
      <c r="B20" s="294">
        <f>('4D'!B20*'10'!B20)/1000000</f>
        <v>-66.362583216841287</v>
      </c>
      <c r="C20" s="295">
        <f>('4D'!C20*'10'!C20)/1000000</f>
        <v>3.7726841152971105</v>
      </c>
      <c r="D20" s="295">
        <f>('4D'!D20*'10'!D20)/1000000</f>
        <v>32.534443638384246</v>
      </c>
      <c r="E20" s="295">
        <f>('4D'!E20*'10'!E20)/1000000</f>
        <v>-34.749869074201996</v>
      </c>
      <c r="F20" s="295">
        <f>('4D'!F20*'10'!F20)/1000000</f>
        <v>-5.6582797774642426</v>
      </c>
      <c r="G20" s="295">
        <f>('4D'!G20*'10'!G20)/1000000</f>
        <v>-197.47340221258798</v>
      </c>
      <c r="H20" s="295">
        <f>('4D'!H20*'10'!H20)/1000000</f>
        <v>-62.973723472211603</v>
      </c>
      <c r="I20" s="295">
        <f>('4D'!I20*'10'!I20)/1000000</f>
        <v>-172.52792508478461</v>
      </c>
      <c r="J20" s="295">
        <f>('4D'!J20*'10'!J20)/1000000</f>
        <v>536.20126892107214</v>
      </c>
      <c r="K20" s="676">
        <f>('4D'!K20*'10'!K20)/1000000</f>
        <v>94.596318791454266</v>
      </c>
      <c r="L20" s="176">
        <f t="shared" si="0"/>
        <v>127.35893262811605</v>
      </c>
      <c r="M20" s="515">
        <v>1237592</v>
      </c>
      <c r="N20" s="489">
        <f t="shared" si="1"/>
        <v>1.0290865861133237E-2</v>
      </c>
      <c r="R20" s="194"/>
    </row>
    <row r="21" spans="1:18">
      <c r="A21" s="247">
        <v>2004</v>
      </c>
      <c r="B21" s="294">
        <f>('4D'!B21*'10'!B21)/1000000</f>
        <v>-117.55388946565166</v>
      </c>
      <c r="C21" s="295">
        <f>('4D'!C21*'10'!C21)/1000000</f>
        <v>-8.0766614268332759</v>
      </c>
      <c r="D21" s="295">
        <f>('4D'!D21*'10'!D21)/1000000</f>
        <v>-62.729928368757193</v>
      </c>
      <c r="E21" s="295">
        <f>('4D'!E21*'10'!E21)/1000000</f>
        <v>-32.241674138593574</v>
      </c>
      <c r="F21" s="295">
        <f>('4D'!F21*'10'!F21)/1000000</f>
        <v>-103.87329961670035</v>
      </c>
      <c r="G21" s="295">
        <f>('4D'!G21*'10'!G21)/1000000</f>
        <v>-392.62004215008403</v>
      </c>
      <c r="H21" s="295">
        <f>('4D'!H21*'10'!H21)/1000000</f>
        <v>-121.65109649940102</v>
      </c>
      <c r="I21" s="295">
        <f>('4D'!I21*'10'!I21)/1000000</f>
        <v>-258.0069250690002</v>
      </c>
      <c r="J21" s="295">
        <f>('4D'!J21*'10'!J21)/1000000</f>
        <v>1282.6198788352999</v>
      </c>
      <c r="K21" s="676">
        <f>('4D'!K21*'10'!K21)/1000000</f>
        <v>282.67977940867939</v>
      </c>
      <c r="L21" s="176">
        <f t="shared" ref="L21:L31" si="2">SUM(B21:K21)</f>
        <v>468.54614150895799</v>
      </c>
      <c r="M21" s="515">
        <v>1317881</v>
      </c>
      <c r="N21" s="489">
        <f t="shared" si="1"/>
        <v>3.5552993138906926E-2</v>
      </c>
      <c r="R21" s="194"/>
    </row>
    <row r="22" spans="1:18">
      <c r="A22" s="247">
        <v>2005</v>
      </c>
      <c r="B22" s="294">
        <f>('4D'!B22*'10'!B22)/1000000</f>
        <v>-233.88725890079508</v>
      </c>
      <c r="C22" s="295">
        <f>('4D'!C22*'10'!C22)/1000000</f>
        <v>-10.409869997181511</v>
      </c>
      <c r="D22" s="295">
        <f>('4D'!D22*'10'!D22)/1000000</f>
        <v>-110.76573313967774</v>
      </c>
      <c r="E22" s="295">
        <f>('4D'!E22*'10'!E22)/1000000</f>
        <v>-93.422509493311935</v>
      </c>
      <c r="F22" s="295">
        <f>('4D'!F22*'10'!F22)/1000000</f>
        <v>-260.50681173789405</v>
      </c>
      <c r="G22" s="295">
        <f>('4D'!G22*'10'!G22)/1000000</f>
        <v>-579.67387637417721</v>
      </c>
      <c r="H22" s="295">
        <f>('4D'!H22*'10'!H22)/1000000</f>
        <v>-303.70725457528556</v>
      </c>
      <c r="I22" s="295">
        <f>('4D'!I22*'10'!I22)/1000000</f>
        <v>-442.28034001220408</v>
      </c>
      <c r="J22" s="295">
        <f>('4D'!J22*'10'!J22)/1000000</f>
        <v>3041.1493363214968</v>
      </c>
      <c r="K22" s="676">
        <f>('4D'!K22*'10'!K22)/1000000</f>
        <v>264.4475951854609</v>
      </c>
      <c r="L22" s="176">
        <f t="shared" si="2"/>
        <v>1270.9432772764305</v>
      </c>
      <c r="M22" s="515">
        <v>1403570</v>
      </c>
      <c r="N22" s="489">
        <f t="shared" si="1"/>
        <v>9.0550758229117928E-2</v>
      </c>
      <c r="R22" s="194"/>
    </row>
    <row r="23" spans="1:18" s="389" customFormat="1">
      <c r="A23" s="247">
        <v>2006</v>
      </c>
      <c r="B23" s="294">
        <f>('4D'!B23*'10'!B23)/1000000</f>
        <v>-258.03696426094592</v>
      </c>
      <c r="C23" s="295">
        <f>('4D'!C23*'10'!C23)/1000000</f>
        <v>-27.432697198786204</v>
      </c>
      <c r="D23" s="295">
        <f>('4D'!D23*'10'!D23)/1000000</f>
        <v>-152.90574539136512</v>
      </c>
      <c r="E23" s="295">
        <f>('4D'!E23*'10'!E23)/1000000</f>
        <v>-150.05771722548812</v>
      </c>
      <c r="F23" s="295">
        <f>('4D'!F23*'10'!F23)/1000000</f>
        <v>-436.90122545946895</v>
      </c>
      <c r="G23" s="295">
        <f>('4D'!G23*'10'!G23)/1000000</f>
        <v>-967.61676229859904</v>
      </c>
      <c r="H23" s="295">
        <f>('4D'!H23*'10'!H23)/1000000</f>
        <v>-280.0552569044948</v>
      </c>
      <c r="I23" s="295">
        <f>('4D'!I23*'10'!I23)/1000000</f>
        <v>-199.18646464470126</v>
      </c>
      <c r="J23" s="295">
        <f>('4D'!J23*'10'!J23)/1000000</f>
        <v>3532.5604379171727</v>
      </c>
      <c r="K23" s="676">
        <f>('4D'!K23*'10'!K23)/1000000</f>
        <v>488.48037280609196</v>
      </c>
      <c r="L23" s="176">
        <f t="shared" si="2"/>
        <v>1548.8479773394156</v>
      </c>
      <c r="M23" s="515">
        <v>1479565</v>
      </c>
      <c r="N23" s="489">
        <f t="shared" si="1"/>
        <v>0.10468265857460912</v>
      </c>
      <c r="R23" s="490"/>
    </row>
    <row r="24" spans="1:18">
      <c r="A24" s="247">
        <v>2007</v>
      </c>
      <c r="B24" s="294">
        <f>('4D'!B24*'10'!B24)/1000000</f>
        <v>-164.08595710013981</v>
      </c>
      <c r="C24" s="295">
        <f>('4D'!C24*'10'!C24)/1000000</f>
        <v>-26.331920101403036</v>
      </c>
      <c r="D24" s="295">
        <f>('4D'!D24*'10'!D24)/1000000</f>
        <v>-108.74811148505776</v>
      </c>
      <c r="E24" s="295">
        <f>('4D'!E24*'10'!E24)/1000000</f>
        <v>-38.505041887058532</v>
      </c>
      <c r="F24" s="295">
        <f>('4D'!F24*'10'!F24)/1000000</f>
        <v>-478.96252922647841</v>
      </c>
      <c r="G24" s="295">
        <f>('4D'!G24*'10'!G24)/1000000</f>
        <v>-613.9093736448217</v>
      </c>
      <c r="H24" s="295">
        <f>('4D'!H24*'10'!H24)/1000000</f>
        <v>-138.79399421143856</v>
      </c>
      <c r="I24" s="295">
        <f>('4D'!I24*'10'!I24)/1000000</f>
        <v>247.60486382138373</v>
      </c>
      <c r="J24" s="295">
        <f>('4D'!J24*'10'!J24)/1000000</f>
        <v>1238.2954485681907</v>
      </c>
      <c r="K24" s="676">
        <f>('4D'!K24*'10'!K24)/1000000</f>
        <v>681.17305814036069</v>
      </c>
      <c r="L24" s="176">
        <f t="shared" si="2"/>
        <v>597.73644287353738</v>
      </c>
      <c r="M24" s="515">
        <v>1558118</v>
      </c>
      <c r="N24" s="489">
        <f t="shared" si="1"/>
        <v>3.8362719824399524E-2</v>
      </c>
    </row>
    <row r="25" spans="1:18" ht="12" customHeight="1">
      <c r="A25" s="247">
        <v>2008</v>
      </c>
      <c r="B25" s="294">
        <f>('4D'!B25*'10'!B25)/1000000</f>
        <v>-44.691657157580885</v>
      </c>
      <c r="C25" s="295">
        <f>('4D'!C25*'10'!C25)/1000000</f>
        <v>-12.336166382496254</v>
      </c>
      <c r="D25" s="295">
        <f>('4D'!D25*'10'!D25)/1000000</f>
        <v>-59.647585079244124</v>
      </c>
      <c r="E25" s="295">
        <f>('4D'!E25*'10'!E25)/1000000</f>
        <v>-39.98956796744902</v>
      </c>
      <c r="F25" s="295">
        <f>('4D'!F25*'10'!F25)/1000000</f>
        <v>-374.91961402974738</v>
      </c>
      <c r="G25" s="295">
        <f>('4D'!G25*'10'!G25)/1000000</f>
        <v>-708.37320440207202</v>
      </c>
      <c r="H25" s="295">
        <f>('4D'!H25*'10'!H25)/1000000</f>
        <v>-163.4895006594985</v>
      </c>
      <c r="I25" s="295">
        <f>('4D'!I25*'10'!I25)/1000000</f>
        <v>201.27011998296874</v>
      </c>
      <c r="J25" s="295">
        <f>('4D'!J25*'10'!J25)/1000000</f>
        <v>1669.2460268831878</v>
      </c>
      <c r="K25" s="676">
        <f>('4D'!K25*'10'!K25)/1000000</f>
        <v>442.60521153887635</v>
      </c>
      <c r="L25" s="176">
        <f t="shared" si="2"/>
        <v>909.67406272694461</v>
      </c>
      <c r="M25" s="515">
        <v>1637356</v>
      </c>
      <c r="N25" s="489">
        <f t="shared" si="1"/>
        <v>5.5557500184867832E-2</v>
      </c>
    </row>
    <row r="26" spans="1:18" ht="12" customHeight="1">
      <c r="A26" s="247">
        <v>2009</v>
      </c>
      <c r="B26" s="294">
        <f>('4D'!B26*'10'!B26)/1000000</f>
        <v>96.379030441223662</v>
      </c>
      <c r="C26" s="295">
        <f>('4D'!C26*'10'!C26)/1000000</f>
        <v>-11.195089963054714</v>
      </c>
      <c r="D26" s="295">
        <f>('4D'!D26*'10'!D26)/1000000</f>
        <v>4.159664804329025</v>
      </c>
      <c r="E26" s="295">
        <f>('4D'!E26*'10'!E26)/1000000</f>
        <v>0.95289406201347815</v>
      </c>
      <c r="F26" s="295">
        <f>('4D'!F26*'10'!F26)/1000000</f>
        <v>-161.02490651890136</v>
      </c>
      <c r="G26" s="295">
        <f>('4D'!G26*'10'!G26)/1000000</f>
        <v>-445.34892142950599</v>
      </c>
      <c r="H26" s="295">
        <f>('4D'!H26*'10'!H26)/1000000</f>
        <v>-94.99925506966477</v>
      </c>
      <c r="I26" s="295">
        <f>('4D'!I26*'10'!I26)/1000000</f>
        <v>98.813557101026618</v>
      </c>
      <c r="J26" s="295">
        <f>('4D'!J26*'10'!J26)/1000000</f>
        <v>284.18678062002755</v>
      </c>
      <c r="K26" s="676">
        <f>('4D'!K26*'10'!K26)/1000000</f>
        <v>372.35349130547945</v>
      </c>
      <c r="L26" s="176">
        <f t="shared" si="2"/>
        <v>144.27724535297295</v>
      </c>
      <c r="M26" s="515">
        <v>1559332</v>
      </c>
      <c r="N26" s="489">
        <f t="shared" si="1"/>
        <v>9.2525033381584531E-3</v>
      </c>
    </row>
    <row r="27" spans="1:18" ht="12" customHeight="1">
      <c r="A27" s="247">
        <v>2010</v>
      </c>
      <c r="B27" s="294">
        <f>('4D'!B27*'10'!B27)/1000000</f>
        <v>-12.876711805016722</v>
      </c>
      <c r="C27" s="295">
        <f>('4D'!C27*'10'!C27)/1000000</f>
        <v>-5.9253290583867688</v>
      </c>
      <c r="D27" s="295">
        <f>('4D'!D27*'10'!D27)/1000000</f>
        <v>-6.2405298307215018</v>
      </c>
      <c r="E27" s="295">
        <f>('4D'!E27*'10'!E27)/1000000</f>
        <v>15.902884589818301</v>
      </c>
      <c r="F27" s="295">
        <f>('4D'!F27*'10'!F27)/1000000</f>
        <v>-167.61516772921138</v>
      </c>
      <c r="G27" s="295">
        <f>('4D'!G27*'10'!G27)/1000000</f>
        <v>-217.58857438686425</v>
      </c>
      <c r="H27" s="295">
        <f>('4D'!H27*'10'!H27)/1000000</f>
        <v>-98.25064802903168</v>
      </c>
      <c r="I27" s="295">
        <f>('4D'!I27*'10'!I27)/1000000</f>
        <v>112.49418310393793</v>
      </c>
      <c r="J27" s="295">
        <f>('4D'!J27*'10'!J27)/1000000</f>
        <v>307.93355887629212</v>
      </c>
      <c r="K27" s="676">
        <f>('4D'!K27*'10'!K27)/1000000</f>
        <v>218.79096542709422</v>
      </c>
      <c r="L27" s="176">
        <f t="shared" si="2"/>
        <v>146.62463115791027</v>
      </c>
      <c r="M27" s="515">
        <v>1653721</v>
      </c>
      <c r="N27" s="489">
        <f t="shared" si="1"/>
        <v>8.8663463279422747E-3</v>
      </c>
    </row>
    <row r="28" spans="1:18" ht="12" customHeight="1">
      <c r="A28" s="247">
        <v>2011</v>
      </c>
      <c r="B28" s="294">
        <f>('4D'!B28*'10'!B28)/1000000</f>
        <v>10.319539229146436</v>
      </c>
      <c r="C28" s="295">
        <f>('4D'!C28*'10'!C28)/1000000</f>
        <v>-16.15575357426529</v>
      </c>
      <c r="D28" s="295">
        <f>('4D'!D28*'10'!D28)/1000000</f>
        <v>-82.222352979107569</v>
      </c>
      <c r="E28" s="295">
        <f>('4D'!E28*'10'!E28)/1000000</f>
        <v>-38.888971155521276</v>
      </c>
      <c r="F28" s="295">
        <f>('4D'!F28*'10'!F28)/1000000</f>
        <v>-234.20579369082625</v>
      </c>
      <c r="G28" s="295">
        <f>('4D'!G28*'10'!G28)/1000000</f>
        <v>-262.91744351355459</v>
      </c>
      <c r="H28" s="295">
        <f>('4D'!H28*'10'!H28)/1000000</f>
        <v>-173.7248875831884</v>
      </c>
      <c r="I28" s="295">
        <f>('4D'!I28*'10'!I28)/1000000</f>
        <v>79.428608049810151</v>
      </c>
      <c r="J28" s="295">
        <f>('4D'!J28*'10'!J28)/1000000</f>
        <v>1403.1072414120615</v>
      </c>
      <c r="K28" s="676">
        <f>('4D'!K28*'10'!K28)/1000000</f>
        <v>-40.234045329969113</v>
      </c>
      <c r="L28" s="176">
        <f t="shared" si="2"/>
        <v>644.50614086458552</v>
      </c>
      <c r="M28" s="515">
        <v>1760754</v>
      </c>
      <c r="N28" s="489">
        <f t="shared" si="1"/>
        <v>3.6603985614378019E-2</v>
      </c>
    </row>
    <row r="29" spans="1:18">
      <c r="A29" s="247">
        <v>2012</v>
      </c>
      <c r="B29" s="294">
        <f>('4D'!B29*'10'!B29)/1000000</f>
        <v>6.9750450464461631</v>
      </c>
      <c r="C29" s="295">
        <f>('4D'!C29*'10'!C29)/1000000</f>
        <v>-39.705745170080277</v>
      </c>
      <c r="D29" s="295">
        <f>('4D'!D29*'10'!D29)/1000000</f>
        <v>-118.12586243564191</v>
      </c>
      <c r="E29" s="295">
        <f>('4D'!E29*'10'!E29)/1000000</f>
        <v>-143.32614483782078</v>
      </c>
      <c r="F29" s="295">
        <f>('4D'!F29*'10'!F29)/1000000</f>
        <v>-357.2701239792608</v>
      </c>
      <c r="G29" s="295">
        <f>('4D'!G29*'10'!G29)/1000000</f>
        <v>-801.44582695454142</v>
      </c>
      <c r="H29" s="295">
        <f>('4D'!H29*'10'!H29)/1000000</f>
        <v>-173.90102739928352</v>
      </c>
      <c r="I29" s="295">
        <f>('4D'!I29*'10'!I29)/1000000</f>
        <v>151.49521454967166</v>
      </c>
      <c r="J29" s="295">
        <f>('4D'!J29*'10'!J29)/1000000</f>
        <v>3246.0919217548449</v>
      </c>
      <c r="K29" s="676">
        <f>('4D'!K29*'10'!K29)/1000000</f>
        <v>-292.6434568456076</v>
      </c>
      <c r="L29" s="176">
        <f t="shared" si="2"/>
        <v>1478.1439937287264</v>
      </c>
      <c r="M29" s="515">
        <v>1822002</v>
      </c>
      <c r="N29" s="489">
        <f t="shared" si="1"/>
        <v>8.1127462743110404E-2</v>
      </c>
    </row>
    <row r="30" spans="1:18">
      <c r="A30" s="247">
        <v>2013</v>
      </c>
      <c r="B30" s="294">
        <f>('4D'!B30*'10'!B30)/1000000</f>
        <v>-86.767011888345621</v>
      </c>
      <c r="C30" s="295">
        <f>('4D'!C30*'10'!C30)/1000000</f>
        <v>-42.108121790108832</v>
      </c>
      <c r="D30" s="295">
        <f>('4D'!D30*'10'!D30)/1000000</f>
        <v>-121.29294825190044</v>
      </c>
      <c r="E30" s="295">
        <f>('4D'!E30*'10'!E30)/1000000</f>
        <v>-147.56082999545646</v>
      </c>
      <c r="F30" s="295">
        <f>('4D'!F30*'10'!F30)/1000000</f>
        <v>-544.4549287550094</v>
      </c>
      <c r="G30" s="295">
        <f>('4D'!G30*'10'!G30)/1000000</f>
        <v>-527.17605711736576</v>
      </c>
      <c r="H30" s="295">
        <f>('4D'!H30*'10'!H30)/1000000</f>
        <v>-214.12664980218406</v>
      </c>
      <c r="I30" s="295">
        <f>('4D'!I30*'10'!I30)/1000000</f>
        <v>70.98607628201988</v>
      </c>
      <c r="J30" s="295">
        <f>('4D'!J30*'10'!J30)/1000000</f>
        <v>3279.440833621547</v>
      </c>
      <c r="K30" s="676">
        <f>('4D'!K30*'10'!K30)/1000000</f>
        <v>-114.23473825148589</v>
      </c>
      <c r="L30" s="176">
        <f t="shared" si="2"/>
        <v>1552.7056240517104</v>
      </c>
      <c r="M30" s="515">
        <v>1884363</v>
      </c>
      <c r="N30" s="489">
        <f t="shared" si="1"/>
        <v>8.2399496490416668E-2</v>
      </c>
    </row>
    <row r="31" spans="1:18">
      <c r="A31" s="574">
        <v>2014</v>
      </c>
      <c r="B31" s="295">
        <f>('4D'!B31*'10'!B31)/1000000</f>
        <v>-195.83783736037836</v>
      </c>
      <c r="C31" s="295">
        <f>('4D'!C31*'10'!C31)/1000000</f>
        <v>-39.498410240858732</v>
      </c>
      <c r="D31" s="295">
        <f>('4D'!D31*'10'!D31)/1000000</f>
        <v>-57.592759400025372</v>
      </c>
      <c r="E31" s="295">
        <f>('4D'!E31*'10'!E31)/1000000</f>
        <v>-137.13656707383737</v>
      </c>
      <c r="F31" s="295">
        <f>('4D'!F31*'10'!F31)/1000000</f>
        <v>-573.1680436265309</v>
      </c>
      <c r="G31" s="295">
        <f>('4D'!G31*'10'!G31)/1000000</f>
        <v>-802.28134606068272</v>
      </c>
      <c r="H31" s="295">
        <f>('4D'!H31*'10'!H31)/1000000</f>
        <v>-287.02562054983014</v>
      </c>
      <c r="I31" s="295">
        <f>('4D'!I31*'10'!I31)/1000000</f>
        <v>37.944085130816887</v>
      </c>
      <c r="J31" s="295">
        <f>('4D'!J31*'10'!J31)/1000000</f>
        <v>2914.8400943379779</v>
      </c>
      <c r="K31" s="676">
        <f>('4D'!K31*'10'!K31)/1000000</f>
        <v>442.38290232385538</v>
      </c>
      <c r="L31" s="294">
        <f t="shared" si="2"/>
        <v>1302.6264974805067</v>
      </c>
      <c r="M31" s="517">
        <v>1948608</v>
      </c>
      <c r="N31" s="489">
        <f t="shared" si="1"/>
        <v>6.6849078802945827E-2</v>
      </c>
    </row>
    <row r="32" spans="1:18">
      <c r="A32" s="793" t="s">
        <v>50</v>
      </c>
      <c r="B32" s="788"/>
      <c r="C32" s="788"/>
      <c r="D32" s="788"/>
      <c r="E32" s="788"/>
      <c r="F32" s="788"/>
      <c r="G32" s="788"/>
      <c r="H32" s="788"/>
      <c r="I32" s="788"/>
      <c r="J32" s="788"/>
      <c r="K32" s="788"/>
      <c r="L32" s="788"/>
      <c r="M32" s="795"/>
      <c r="N32" s="789"/>
    </row>
    <row r="33" spans="1:14">
      <c r="A33" s="417" t="s">
        <v>321</v>
      </c>
      <c r="B33" s="455">
        <f>AVERAGE(B4:B13)</f>
        <v>-78.347342116904898</v>
      </c>
      <c r="C33" s="455">
        <f t="shared" ref="C33:N33" si="3">AVERAGE(C4:C13)</f>
        <v>2.4689783087648962</v>
      </c>
      <c r="D33" s="455">
        <f t="shared" si="3"/>
        <v>-16.029197625472857</v>
      </c>
      <c r="E33" s="455">
        <f t="shared" si="3"/>
        <v>-12.253846805391474</v>
      </c>
      <c r="F33" s="455">
        <f t="shared" si="3"/>
        <v>-235.66459183951315</v>
      </c>
      <c r="G33" s="455">
        <f t="shared" si="3"/>
        <v>-22.558628914000003</v>
      </c>
      <c r="H33" s="455">
        <f t="shared" si="3"/>
        <v>-129.63120802309726</v>
      </c>
      <c r="I33" s="455">
        <f t="shared" si="3"/>
        <v>-186.93506206180444</v>
      </c>
      <c r="J33" s="455">
        <f t="shared" si="3"/>
        <v>82.588489196555912</v>
      </c>
      <c r="K33" s="496">
        <f t="shared" si="3"/>
        <v>738.8324422838574</v>
      </c>
      <c r="L33" s="445">
        <f t="shared" si="3"/>
        <v>142.47003240299404</v>
      </c>
      <c r="M33" s="367">
        <f t="shared" si="3"/>
        <v>713554.2</v>
      </c>
      <c r="N33" s="501">
        <f t="shared" si="3"/>
        <v>1.9764654390916216E-2</v>
      </c>
    </row>
    <row r="34" spans="1:14">
      <c r="A34" s="418" t="s">
        <v>120</v>
      </c>
      <c r="B34" s="443">
        <f>AVERAGE(B4:B23)</f>
        <v>-114.61543441012505</v>
      </c>
      <c r="C34" s="443">
        <f t="shared" ref="C34:N34" si="4">AVERAGE(C4:C23)</f>
        <v>-0.6707796710879218</v>
      </c>
      <c r="D34" s="443">
        <f t="shared" si="4"/>
        <v>-31.382550917860897</v>
      </c>
      <c r="E34" s="443">
        <f t="shared" si="4"/>
        <v>-34.865149382710086</v>
      </c>
      <c r="F34" s="443">
        <f t="shared" si="4"/>
        <v>-250.46976580562196</v>
      </c>
      <c r="G34" s="443">
        <f t="shared" si="4"/>
        <v>17.654982333838166</v>
      </c>
      <c r="H34" s="443">
        <f t="shared" si="4"/>
        <v>-138.47918738306345</v>
      </c>
      <c r="I34" s="443">
        <f t="shared" si="4"/>
        <v>-208.0119297420421</v>
      </c>
      <c r="J34" s="443">
        <f t="shared" si="4"/>
        <v>819.61445324693454</v>
      </c>
      <c r="K34" s="444">
        <f t="shared" si="4"/>
        <v>341.53019011385879</v>
      </c>
      <c r="L34" s="446">
        <f t="shared" si="4"/>
        <v>400.30482838212026</v>
      </c>
      <c r="M34" s="368">
        <f t="shared" si="4"/>
        <v>939997.9</v>
      </c>
      <c r="N34" s="498">
        <f t="shared" si="4"/>
        <v>3.7468534285509468E-2</v>
      </c>
    </row>
    <row r="35" spans="1:14">
      <c r="A35" s="349" t="s">
        <v>322</v>
      </c>
      <c r="B35" s="443">
        <f>AVERAGE(B14:B23)</f>
        <v>-150.88352670334521</v>
      </c>
      <c r="C35" s="443">
        <f t="shared" ref="C35:N35" si="5">AVERAGE(C14:C23)</f>
        <v>-3.81053765094074</v>
      </c>
      <c r="D35" s="443">
        <f t="shared" si="5"/>
        <v>-46.735904210248933</v>
      </c>
      <c r="E35" s="443">
        <f t="shared" si="5"/>
        <v>-57.476451960028704</v>
      </c>
      <c r="F35" s="443">
        <f t="shared" si="5"/>
        <v>-265.27493977173066</v>
      </c>
      <c r="G35" s="443">
        <f t="shared" si="5"/>
        <v>57.86859358167635</v>
      </c>
      <c r="H35" s="443">
        <f t="shared" si="5"/>
        <v>-147.32716674302964</v>
      </c>
      <c r="I35" s="443">
        <f t="shared" si="5"/>
        <v>-229.08879742227964</v>
      </c>
      <c r="J35" s="443">
        <f t="shared" si="5"/>
        <v>1556.6404172973134</v>
      </c>
      <c r="K35" s="444">
        <f t="shared" si="5"/>
        <v>-55.772062056139681</v>
      </c>
      <c r="L35" s="446">
        <f t="shared" si="5"/>
        <v>658.13962436124655</v>
      </c>
      <c r="M35" s="368">
        <f t="shared" si="5"/>
        <v>1166441.6000000001</v>
      </c>
      <c r="N35" s="498">
        <f t="shared" si="5"/>
        <v>5.5172414180102727E-2</v>
      </c>
    </row>
    <row r="36" spans="1:14">
      <c r="A36" s="350" t="s">
        <v>371</v>
      </c>
      <c r="B36" s="443">
        <f>AVERAGE(B24:B31)</f>
        <v>-48.823195074330641</v>
      </c>
      <c r="C36" s="443">
        <f t="shared" ref="C36:K36" si="6">AVERAGE(C24:C31)</f>
        <v>-24.157067035081738</v>
      </c>
      <c r="D36" s="443">
        <f t="shared" si="6"/>
        <v>-68.713810582171206</v>
      </c>
      <c r="E36" s="443">
        <f t="shared" si="6"/>
        <v>-66.068918033163953</v>
      </c>
      <c r="F36" s="443">
        <f t="shared" si="6"/>
        <v>-361.45263844449579</v>
      </c>
      <c r="G36" s="443">
        <f t="shared" si="6"/>
        <v>-547.38009343867611</v>
      </c>
      <c r="H36" s="443">
        <f t="shared" si="6"/>
        <v>-168.03894791301497</v>
      </c>
      <c r="I36" s="443">
        <f t="shared" si="6"/>
        <v>125.00458850270446</v>
      </c>
      <c r="J36" s="443">
        <f t="shared" si="6"/>
        <v>1792.8927382592663</v>
      </c>
      <c r="K36" s="443">
        <f t="shared" si="6"/>
        <v>213.77417353857544</v>
      </c>
      <c r="L36" s="446">
        <f>AVERAGE(L24:L31)</f>
        <v>847.03682977961171</v>
      </c>
      <c r="M36" s="368">
        <f>AVERAGE(M24:M31)</f>
        <v>1728031.75</v>
      </c>
      <c r="N36" s="498">
        <f>AVERAGE(N24:N31)</f>
        <v>4.7377386665777378E-2</v>
      </c>
    </row>
    <row r="37" spans="1:14">
      <c r="A37" s="419" t="s">
        <v>372</v>
      </c>
      <c r="B37" s="447">
        <f t="shared" ref="B37:N37" si="7">AVERAGE(B4:B31)</f>
        <v>-95.817651742755203</v>
      </c>
      <c r="C37" s="447">
        <f t="shared" si="7"/>
        <v>-7.3811474893718696</v>
      </c>
      <c r="D37" s="447">
        <f t="shared" si="7"/>
        <v>-42.048625107663838</v>
      </c>
      <c r="E37" s="447">
        <f t="shared" si="7"/>
        <v>-43.78051185426834</v>
      </c>
      <c r="F37" s="447">
        <f t="shared" si="7"/>
        <v>-282.17915798815727</v>
      </c>
      <c r="G37" s="447">
        <f t="shared" si="7"/>
        <v>-143.78361074402304</v>
      </c>
      <c r="H37" s="447">
        <f t="shared" si="7"/>
        <v>-146.92483324876386</v>
      </c>
      <c r="I37" s="447">
        <f t="shared" si="7"/>
        <v>-112.86435310068593</v>
      </c>
      <c r="J37" s="447">
        <f t="shared" si="7"/>
        <v>1097.6939632504577</v>
      </c>
      <c r="K37" s="447">
        <f t="shared" si="7"/>
        <v>305.02847109234921</v>
      </c>
      <c r="L37" s="499">
        <f t="shared" si="7"/>
        <v>527.94254306711787</v>
      </c>
      <c r="M37" s="288">
        <f t="shared" si="7"/>
        <v>1165150.4285714286</v>
      </c>
      <c r="N37" s="500">
        <f t="shared" si="7"/>
        <v>4.0299634965586022E-2</v>
      </c>
    </row>
    <row r="39" spans="1:14">
      <c r="A39" s="106" t="s">
        <v>346</v>
      </c>
    </row>
    <row r="40" spans="1:14">
      <c r="C40" s="494"/>
    </row>
    <row r="41" spans="1:14">
      <c r="C41" s="494"/>
    </row>
    <row r="42" spans="1:14">
      <c r="C42" s="494"/>
    </row>
    <row r="43" spans="1:14">
      <c r="C43" s="494"/>
    </row>
    <row r="44" spans="1:14">
      <c r="C44" s="494"/>
    </row>
    <row r="45" spans="1:14">
      <c r="C45" s="494"/>
    </row>
    <row r="46" spans="1:14">
      <c r="C46" s="494"/>
    </row>
    <row r="47" spans="1:14">
      <c r="C47" s="494"/>
    </row>
    <row r="48" spans="1:14">
      <c r="C48" s="494"/>
    </row>
    <row r="49" spans="3:3">
      <c r="C49" s="494"/>
    </row>
    <row r="50" spans="3:3">
      <c r="C50" s="494"/>
    </row>
    <row r="51" spans="3:3">
      <c r="C51" s="494"/>
    </row>
    <row r="52" spans="3:3">
      <c r="C52" s="494"/>
    </row>
    <row r="53" spans="3:3">
      <c r="C53" s="494"/>
    </row>
    <row r="54" spans="3:3">
      <c r="C54" s="494"/>
    </row>
    <row r="55" spans="3:3">
      <c r="C55" s="494"/>
    </row>
    <row r="56" spans="3:3">
      <c r="C56" s="494"/>
    </row>
    <row r="57" spans="3:3">
      <c r="C57" s="494"/>
    </row>
    <row r="58" spans="3:3">
      <c r="C58" s="494"/>
    </row>
    <row r="59" spans="3:3">
      <c r="C59" s="494"/>
    </row>
  </sheetData>
  <mergeCells count="1">
    <mergeCell ref="A32:N32"/>
  </mergeCells>
  <phoneticPr fontId="4" type="noConversion"/>
  <pageMargins left="0.75" right="0.75" top="1" bottom="1" header="0.5" footer="0.5"/>
  <pageSetup scale="97" orientation="landscape" r:id="rId1"/>
  <headerFooter alignWithMargins="0"/>
  <ignoredErrors>
    <ignoredError sqref="M33:M35" formulaRange="1"/>
  </ignoredError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sheetPr enableFormatConditionsCalculation="0">
    <pageSetUpPr fitToPage="1"/>
  </sheetPr>
  <dimension ref="A1:Q42"/>
  <sheetViews>
    <sheetView zoomScaleNormal="100" zoomScaleSheetLayoutView="100" workbookViewId="0">
      <pane xSplit="1" ySplit="4" topLeftCell="B29" activePane="bottomRight" state="frozen"/>
      <selection pane="topRight" activeCell="B1" sqref="B1"/>
      <selection pane="bottomLeft" activeCell="A5" sqref="A5"/>
      <selection pane="bottomRight"/>
    </sheetView>
  </sheetViews>
  <sheetFormatPr defaultColWidth="8.83203125" defaultRowHeight="12.75"/>
  <cols>
    <col min="1" max="1" width="11" style="67" customWidth="1"/>
    <col min="2" max="2" width="13.6640625" style="67" customWidth="1"/>
    <col min="3" max="3" width="21.1640625" style="118" customWidth="1"/>
    <col min="4" max="4" width="19" style="67" customWidth="1"/>
    <col min="5" max="5" width="13.5" style="67" customWidth="1"/>
    <col min="6" max="6" width="15.83203125" style="67" customWidth="1"/>
    <col min="7" max="7" width="12.83203125" style="67" customWidth="1"/>
    <col min="8" max="8" width="16.6640625" style="67" customWidth="1"/>
    <col min="9" max="9" width="11.6640625" style="67" customWidth="1"/>
    <col min="10" max="10" width="11.5" style="67" customWidth="1"/>
    <col min="11" max="13" width="8.83203125" style="67"/>
    <col min="14" max="14" width="11.83203125" style="67" customWidth="1"/>
    <col min="15" max="15" width="12" style="67" customWidth="1"/>
    <col min="16" max="16" width="11.1640625" style="67" customWidth="1"/>
    <col min="17" max="16384" width="8.83203125" style="67"/>
  </cols>
  <sheetData>
    <row r="1" spans="1:17" s="93" customFormat="1" ht="14.25" customHeight="1">
      <c r="A1" s="93" t="s">
        <v>435</v>
      </c>
      <c r="C1" s="116"/>
    </row>
    <row r="2" spans="1:17">
      <c r="C2" s="117"/>
    </row>
    <row r="3" spans="1:17" ht="32.25" customHeight="1">
      <c r="A3" s="832"/>
      <c r="B3" s="824" t="s">
        <v>56</v>
      </c>
      <c r="C3" s="826" t="s">
        <v>77</v>
      </c>
      <c r="D3" s="828" t="s">
        <v>354</v>
      </c>
      <c r="E3" s="823" t="s">
        <v>57</v>
      </c>
      <c r="F3" s="823"/>
      <c r="G3" s="823" t="s">
        <v>58</v>
      </c>
      <c r="H3" s="823"/>
      <c r="M3" s="99"/>
      <c r="N3" s="99"/>
      <c r="O3" s="99"/>
      <c r="P3" s="99"/>
      <c r="Q3" s="99"/>
    </row>
    <row r="4" spans="1:17" s="106" customFormat="1" ht="21" customHeight="1">
      <c r="A4" s="833"/>
      <c r="B4" s="825"/>
      <c r="C4" s="827"/>
      <c r="D4" s="829"/>
      <c r="E4" s="138" t="s">
        <v>54</v>
      </c>
      <c r="F4" s="139" t="s">
        <v>355</v>
      </c>
      <c r="G4" s="138" t="s">
        <v>54</v>
      </c>
      <c r="H4" s="139" t="s">
        <v>355</v>
      </c>
      <c r="J4"/>
      <c r="K4"/>
      <c r="L4"/>
      <c r="M4"/>
      <c r="N4"/>
      <c r="O4"/>
      <c r="P4"/>
      <c r="Q4" s="103"/>
    </row>
    <row r="5" spans="1:17">
      <c r="A5" s="86">
        <v>1987</v>
      </c>
      <c r="B5" s="104">
        <f>'11C'!L4</f>
        <v>103.24537009979133</v>
      </c>
      <c r="C5" s="117">
        <f>'4G'!B5*'10'!N4/1000000</f>
        <v>76.041091945885384</v>
      </c>
      <c r="D5" s="518">
        <f t="shared" ref="D5:D32" si="0">B5-C5</f>
        <v>27.204278153905946</v>
      </c>
      <c r="E5" s="104">
        <f t="shared" ref="E5:E32" si="1">C5/$B5*100</f>
        <v>73.650849304320602</v>
      </c>
      <c r="F5" s="108">
        <f t="shared" ref="F5:F22" si="2">D5/$B5*100</f>
        <v>26.349150695679409</v>
      </c>
      <c r="G5" s="110">
        <f>C5/'11C'!$M4*100</f>
        <v>1.3430408372140141E-2</v>
      </c>
      <c r="H5" s="89">
        <f>D5/'11C'!$M4*100</f>
        <v>4.8048305952294737E-3</v>
      </c>
      <c r="I5"/>
      <c r="J5"/>
      <c r="K5"/>
      <c r="L5"/>
      <c r="M5"/>
      <c r="N5"/>
      <c r="O5"/>
      <c r="P5"/>
      <c r="Q5" s="99"/>
    </row>
    <row r="6" spans="1:17">
      <c r="A6" s="86">
        <v>1988</v>
      </c>
      <c r="B6" s="104">
        <f>'11C'!L5</f>
        <v>150.13692661087822</v>
      </c>
      <c r="C6" s="117">
        <f>'4G'!B6*'10'!N5/1000000</f>
        <v>45.051851544612227</v>
      </c>
      <c r="D6" s="519">
        <f t="shared" si="0"/>
        <v>105.085075066266</v>
      </c>
      <c r="E6" s="104">
        <f t="shared" si="1"/>
        <v>30.007175823824262</v>
      </c>
      <c r="F6" s="109">
        <f t="shared" si="2"/>
        <v>69.992824176175745</v>
      </c>
      <c r="G6" s="110">
        <f>C6/'11C'!$M5*100</f>
        <v>7.2704029371885963E-3</v>
      </c>
      <c r="H6" s="89">
        <f>D6/'11C'!$M5*100</f>
        <v>1.6958478114043968E-2</v>
      </c>
      <c r="I6"/>
      <c r="J6"/>
      <c r="K6"/>
      <c r="L6"/>
      <c r="M6"/>
      <c r="N6"/>
      <c r="O6"/>
      <c r="P6"/>
      <c r="Q6" s="99"/>
    </row>
    <row r="7" spans="1:17">
      <c r="A7" s="86">
        <v>1989</v>
      </c>
      <c r="B7" s="104">
        <f>'11C'!L6</f>
        <v>175.12995511980228</v>
      </c>
      <c r="C7" s="117">
        <f>'4G'!B7*'10'!N6/1000000</f>
        <v>57.378988928263148</v>
      </c>
      <c r="D7" s="519">
        <f t="shared" si="0"/>
        <v>117.75096619153913</v>
      </c>
      <c r="E7" s="104">
        <f t="shared" si="1"/>
        <v>32.76366335445671</v>
      </c>
      <c r="F7" s="109">
        <f t="shared" si="2"/>
        <v>67.23633664554329</v>
      </c>
      <c r="G7" s="110">
        <f>C7/'11C'!$M6*100</f>
        <v>8.6406722507650913E-3</v>
      </c>
      <c r="H7" s="89">
        <f>D7/'11C'!$M6*100</f>
        <v>1.7732057066116181E-2</v>
      </c>
      <c r="I7"/>
      <c r="J7"/>
      <c r="K7"/>
      <c r="L7"/>
      <c r="M7"/>
      <c r="N7"/>
      <c r="O7"/>
      <c r="P7"/>
      <c r="Q7" s="99"/>
    </row>
    <row r="8" spans="1:17">
      <c r="A8" s="86">
        <v>1990</v>
      </c>
      <c r="B8" s="104">
        <f>'11C'!L7</f>
        <v>131.92353486225545</v>
      </c>
      <c r="C8" s="117">
        <f>'4G'!B8*'10'!N7/1000000</f>
        <v>41.950630361030946</v>
      </c>
      <c r="D8" s="519">
        <f t="shared" si="0"/>
        <v>89.972904501224505</v>
      </c>
      <c r="E8" s="104">
        <f t="shared" si="1"/>
        <v>31.799201260664073</v>
      </c>
      <c r="F8" s="109">
        <f t="shared" si="2"/>
        <v>68.200798739335923</v>
      </c>
      <c r="G8" s="110">
        <f>C8/'11C'!$M7*100</f>
        <v>6.1028952108676381E-3</v>
      </c>
      <c r="H8" s="89">
        <f>D8/'11C'!$M7*100</f>
        <v>1.3089081219109486E-2</v>
      </c>
      <c r="I8"/>
      <c r="J8"/>
      <c r="K8"/>
      <c r="L8"/>
      <c r="M8"/>
      <c r="N8"/>
      <c r="O8"/>
      <c r="P8"/>
      <c r="Q8" s="99"/>
    </row>
    <row r="9" spans="1:17">
      <c r="A9" s="86">
        <v>1991</v>
      </c>
      <c r="B9" s="104">
        <f>'11C'!L8</f>
        <v>82.930879600891899</v>
      </c>
      <c r="C9" s="117">
        <f>'4G'!B9*'10'!N8/1000000</f>
        <v>32.01158109888847</v>
      </c>
      <c r="D9" s="519">
        <f t="shared" si="0"/>
        <v>50.919298502003429</v>
      </c>
      <c r="E9" s="104">
        <f t="shared" si="1"/>
        <v>38.600315410792042</v>
      </c>
      <c r="F9" s="109">
        <f t="shared" si="2"/>
        <v>61.399684589207958</v>
      </c>
      <c r="G9" s="110">
        <f>C9/'11C'!$M8*100</f>
        <v>4.615173395493828E-3</v>
      </c>
      <c r="H9" s="89">
        <f>D9/'11C'!$M8*100</f>
        <v>7.3411366666863839E-3</v>
      </c>
      <c r="I9"/>
      <c r="J9"/>
      <c r="K9"/>
      <c r="L9"/>
      <c r="M9"/>
      <c r="N9"/>
      <c r="O9"/>
      <c r="P9"/>
      <c r="Q9" s="99"/>
    </row>
    <row r="10" spans="1:17">
      <c r="A10" s="86">
        <v>1992</v>
      </c>
      <c r="B10" s="104">
        <f>'11C'!L9</f>
        <v>86.396806395625276</v>
      </c>
      <c r="C10" s="117">
        <f>'4G'!B10*'10'!N9/1000000</f>
        <v>53.139463236162371</v>
      </c>
      <c r="D10" s="519">
        <f t="shared" si="0"/>
        <v>33.257343159462906</v>
      </c>
      <c r="E10" s="104">
        <f t="shared" si="1"/>
        <v>61.506281832719566</v>
      </c>
      <c r="F10" s="109">
        <f t="shared" si="2"/>
        <v>38.493718167280427</v>
      </c>
      <c r="G10" s="110">
        <f>C10/'11C'!$M9*100</f>
        <v>7.4859075361567596E-3</v>
      </c>
      <c r="H10" s="89">
        <f>D10/'11C'!$M9*100</f>
        <v>4.6850566533489565E-3</v>
      </c>
      <c r="I10"/>
      <c r="J10"/>
      <c r="K10"/>
      <c r="L10"/>
      <c r="M10"/>
      <c r="N10"/>
      <c r="O10"/>
      <c r="P10"/>
      <c r="Q10" s="99"/>
    </row>
    <row r="11" spans="1:17">
      <c r="A11" s="86">
        <v>1993</v>
      </c>
      <c r="B11" s="104">
        <f>'11C'!L10</f>
        <v>100.94184569959418</v>
      </c>
      <c r="C11" s="117">
        <f>'4G'!B11*'10'!N10/1000000</f>
        <v>74.747334897110406</v>
      </c>
      <c r="D11" s="519">
        <f t="shared" si="0"/>
        <v>26.194510802483777</v>
      </c>
      <c r="E11" s="104">
        <f t="shared" si="1"/>
        <v>74.049899106818998</v>
      </c>
      <c r="F11" s="109">
        <f t="shared" si="2"/>
        <v>25.950100893180998</v>
      </c>
      <c r="G11" s="110">
        <f>C11/'11C'!$M10*100</f>
        <v>1.0126348125388358E-2</v>
      </c>
      <c r="H11" s="89">
        <f>D11/'11C'!$M10*100</f>
        <v>3.5486848557921085E-3</v>
      </c>
      <c r="I11"/>
      <c r="J11"/>
      <c r="K11"/>
      <c r="L11"/>
      <c r="M11"/>
      <c r="N11"/>
      <c r="O11"/>
      <c r="P11"/>
      <c r="Q11" s="99"/>
    </row>
    <row r="12" spans="1:17">
      <c r="A12" s="86">
        <v>1994</v>
      </c>
      <c r="B12" s="104">
        <f>'11C'!L11</f>
        <v>132.04824877593819</v>
      </c>
      <c r="C12" s="117">
        <f>'4G'!B12*'10'!N11/1000000</f>
        <v>101.15824958617004</v>
      </c>
      <c r="D12" s="519">
        <f t="shared" si="0"/>
        <v>30.889999189768147</v>
      </c>
      <c r="E12" s="104">
        <f t="shared" si="1"/>
        <v>76.607036082558849</v>
      </c>
      <c r="F12" s="109">
        <f t="shared" si="2"/>
        <v>23.392963917441151</v>
      </c>
      <c r="G12" s="110">
        <f>C12/'11C'!$M11*100</f>
        <v>1.2917947342257468E-2</v>
      </c>
      <c r="H12" s="89">
        <f>D12/'11C'!$M11*100</f>
        <v>3.9446647660296734E-3</v>
      </c>
      <c r="I12"/>
      <c r="J12"/>
      <c r="K12"/>
      <c r="L12"/>
      <c r="M12"/>
      <c r="N12"/>
      <c r="O12"/>
      <c r="P12"/>
      <c r="Q12" s="99"/>
    </row>
    <row r="13" spans="1:17">
      <c r="A13" s="86">
        <v>1995</v>
      </c>
      <c r="B13" s="104">
        <f>'11C'!L12</f>
        <v>164.77768223490989</v>
      </c>
      <c r="C13" s="117">
        <f>'4G'!B13*'10'!N12/1000000</f>
        <v>107.40378838682601</v>
      </c>
      <c r="D13" s="519">
        <f t="shared" si="0"/>
        <v>57.373893848083881</v>
      </c>
      <c r="E13" s="104">
        <f t="shared" si="1"/>
        <v>65.181028723118786</v>
      </c>
      <c r="F13" s="109">
        <f t="shared" si="2"/>
        <v>34.818971276881214</v>
      </c>
      <c r="G13" s="110">
        <f>C13/'11C'!$M12*100</f>
        <v>1.3057433464368202E-2</v>
      </c>
      <c r="H13" s="89">
        <f>D13/'11C'!$M12*100</f>
        <v>6.9751338641325785E-3</v>
      </c>
      <c r="I13"/>
      <c r="J13"/>
      <c r="K13"/>
      <c r="L13"/>
      <c r="M13"/>
      <c r="N13"/>
      <c r="O13"/>
      <c r="P13"/>
      <c r="Q13" s="99"/>
    </row>
    <row r="14" spans="1:17">
      <c r="A14" s="86">
        <v>1996</v>
      </c>
      <c r="B14" s="104">
        <f>'11C'!L13</f>
        <v>297.16907463025353</v>
      </c>
      <c r="C14" s="117">
        <f>'4G'!B14*'10'!N13/1000000</f>
        <v>193.2779216255536</v>
      </c>
      <c r="D14" s="519">
        <f t="shared" si="0"/>
        <v>103.89115300469993</v>
      </c>
      <c r="E14" s="104">
        <f t="shared" si="1"/>
        <v>65.039715813644349</v>
      </c>
      <c r="F14" s="109">
        <f t="shared" si="2"/>
        <v>34.960284186355643</v>
      </c>
      <c r="G14" s="110">
        <f>C14/'11C'!$M13*100</f>
        <v>2.2712019312187113E-2</v>
      </c>
      <c r="H14" s="89">
        <f>D14/'11C'!$M13*100</f>
        <v>1.2208212161860124E-2</v>
      </c>
      <c r="I14"/>
      <c r="J14"/>
      <c r="K14"/>
      <c r="L14"/>
      <c r="M14"/>
      <c r="N14"/>
      <c r="O14"/>
      <c r="P14"/>
      <c r="Q14" s="99"/>
    </row>
    <row r="15" spans="1:17">
      <c r="A15" s="86">
        <v>1997</v>
      </c>
      <c r="B15" s="104">
        <f>'11C'!L14</f>
        <v>584.62577273295358</v>
      </c>
      <c r="C15" s="117">
        <f>'4G'!B15*'10'!N14/1000000</f>
        <v>343.94081282538798</v>
      </c>
      <c r="D15" s="519">
        <f t="shared" si="0"/>
        <v>240.6849599075656</v>
      </c>
      <c r="E15" s="104">
        <f t="shared" si="1"/>
        <v>58.830935765552347</v>
      </c>
      <c r="F15" s="109">
        <f t="shared" si="2"/>
        <v>41.169064234447653</v>
      </c>
      <c r="G15" s="110">
        <f>C15/'11C'!$M14*100</f>
        <v>3.8329399008099369E-2</v>
      </c>
      <c r="H15" s="89">
        <f>D15/'11C'!$M14*100</f>
        <v>2.6822376175022273E-2</v>
      </c>
      <c r="I15"/>
      <c r="J15"/>
      <c r="K15"/>
      <c r="L15"/>
      <c r="M15"/>
      <c r="N15"/>
      <c r="O15"/>
      <c r="P15"/>
      <c r="Q15" s="99"/>
    </row>
    <row r="16" spans="1:17">
      <c r="A16" s="86">
        <v>1998</v>
      </c>
      <c r="B16" s="104">
        <f>'11C'!L15</f>
        <v>622.98100455994506</v>
      </c>
      <c r="C16" s="117">
        <f>'4G'!B16*'10'!N15/1000000</f>
        <v>391.15655630475993</v>
      </c>
      <c r="D16" s="519">
        <f t="shared" si="0"/>
        <v>231.82444825518513</v>
      </c>
      <c r="E16" s="104">
        <f t="shared" si="1"/>
        <v>62.787878513416487</v>
      </c>
      <c r="F16" s="109">
        <f t="shared" si="2"/>
        <v>37.212121486583513</v>
      </c>
      <c r="G16" s="110">
        <f>C16/'11C'!$M15*100</f>
        <v>4.1935436302920681E-2</v>
      </c>
      <c r="H16" s="89">
        <f>D16/'11C'!$M15*100</f>
        <v>2.4853627598895874E-2</v>
      </c>
      <c r="I16"/>
      <c r="J16"/>
      <c r="K16"/>
      <c r="L16"/>
      <c r="M16"/>
      <c r="N16"/>
      <c r="O16"/>
      <c r="P16"/>
      <c r="Q16" s="99"/>
    </row>
    <row r="17" spans="1:17">
      <c r="A17" s="86">
        <v>1999</v>
      </c>
      <c r="B17" s="104">
        <f>'11C'!L16</f>
        <v>395.27501648566118</v>
      </c>
      <c r="C17" s="117">
        <f>'4G'!B17*'10'!N16/1000000</f>
        <v>210.36826355036814</v>
      </c>
      <c r="D17" s="519">
        <f t="shared" si="0"/>
        <v>184.90675293529304</v>
      </c>
      <c r="E17" s="104">
        <f t="shared" si="1"/>
        <v>53.220733609911662</v>
      </c>
      <c r="F17" s="109">
        <f t="shared" si="2"/>
        <v>46.779266390088338</v>
      </c>
      <c r="G17" s="110">
        <f>C17/'11C'!$M16*100</f>
        <v>2.1090099947504208E-2</v>
      </c>
      <c r="H17" s="89">
        <f>D17/'11C'!$M16*100</f>
        <v>1.8537501021108627E-2</v>
      </c>
      <c r="I17"/>
      <c r="J17"/>
      <c r="K17"/>
      <c r="L17"/>
      <c r="M17"/>
      <c r="N17"/>
      <c r="O17"/>
      <c r="P17"/>
      <c r="Q17" s="99"/>
    </row>
    <row r="18" spans="1:17">
      <c r="A18" s="86">
        <v>2000</v>
      </c>
      <c r="B18" s="104">
        <f>'11C'!L17</f>
        <v>652.25575621211954</v>
      </c>
      <c r="C18" s="117">
        <f>'4G'!B18*'10'!N17/1000000</f>
        <v>293.00177642543906</v>
      </c>
      <c r="D18" s="519">
        <f t="shared" si="0"/>
        <v>359.25397978668047</v>
      </c>
      <c r="E18" s="104">
        <f t="shared" si="1"/>
        <v>44.921301749332848</v>
      </c>
      <c r="F18" s="109">
        <f t="shared" si="2"/>
        <v>55.078698250667145</v>
      </c>
      <c r="G18" s="110">
        <f>C18/'11C'!$M17*100</f>
        <v>2.6798019741280779E-2</v>
      </c>
      <c r="H18" s="89">
        <f>D18/'11C'!$M17*100</f>
        <v>3.2857463732500723E-2</v>
      </c>
      <c r="I18"/>
      <c r="J18"/>
      <c r="K18"/>
      <c r="L18"/>
      <c r="M18"/>
      <c r="N18"/>
      <c r="O18"/>
      <c r="P18"/>
      <c r="Q18" s="99"/>
    </row>
    <row r="19" spans="1:17">
      <c r="A19" s="86">
        <v>2001</v>
      </c>
      <c r="B19" s="104">
        <f>'11C'!L18</f>
        <v>564.83099048151212</v>
      </c>
      <c r="C19" s="117">
        <f>'4G'!B19*'10'!N18/1000000</f>
        <v>251.3124859212291</v>
      </c>
      <c r="D19" s="519">
        <f t="shared" si="0"/>
        <v>313.51850456028302</v>
      </c>
      <c r="E19" s="104">
        <f t="shared" si="1"/>
        <v>44.493395397265296</v>
      </c>
      <c r="F19" s="109">
        <f t="shared" si="2"/>
        <v>55.506604602734697</v>
      </c>
      <c r="G19" s="110">
        <f>C19/'11C'!$M18*100</f>
        <v>2.2251129183941121E-2</v>
      </c>
      <c r="H19" s="89">
        <f>D19/'11C'!$M18*100</f>
        <v>2.77588306882352E-2</v>
      </c>
      <c r="I19"/>
      <c r="J19"/>
      <c r="K19"/>
      <c r="L19"/>
      <c r="M19"/>
      <c r="N19"/>
      <c r="O19"/>
      <c r="P19"/>
      <c r="Q19" s="99"/>
    </row>
    <row r="20" spans="1:17">
      <c r="A20" s="86">
        <v>2002</v>
      </c>
      <c r="B20" s="104">
        <f>'11C'!L19</f>
        <v>345.73137438735364</v>
      </c>
      <c r="C20" s="117">
        <f>'4G'!B20*'10'!N19/1000000</f>
        <v>155.05383244758551</v>
      </c>
      <c r="D20" s="519">
        <f t="shared" si="0"/>
        <v>190.67754193976813</v>
      </c>
      <c r="E20" s="104">
        <f t="shared" si="1"/>
        <v>44.848065271005716</v>
      </c>
      <c r="F20" s="109">
        <f t="shared" si="2"/>
        <v>55.151934728994277</v>
      </c>
      <c r="G20" s="110">
        <f>C20/'11C'!$M19*100</f>
        <v>1.319115363358897E-2</v>
      </c>
      <c r="H20" s="89">
        <f>D20/'11C'!$M19*100</f>
        <v>1.6221828964162136E-2</v>
      </c>
      <c r="I20"/>
      <c r="J20"/>
      <c r="K20"/>
      <c r="L20"/>
      <c r="M20"/>
      <c r="N20"/>
      <c r="O20"/>
      <c r="P20"/>
      <c r="Q20" s="99"/>
    </row>
    <row r="21" spans="1:17">
      <c r="A21" s="86">
        <v>2003</v>
      </c>
      <c r="B21" s="104">
        <f>'11C'!L20</f>
        <v>127.35893262811605</v>
      </c>
      <c r="C21" s="117">
        <f>'4G'!B21*'10'!N20/1000000</f>
        <v>23.946475370845278</v>
      </c>
      <c r="D21" s="519">
        <f t="shared" si="0"/>
        <v>103.41245725727077</v>
      </c>
      <c r="E21" s="104">
        <f t="shared" si="1"/>
        <v>18.802352435512482</v>
      </c>
      <c r="F21" s="109">
        <f t="shared" si="2"/>
        <v>81.197647564487525</v>
      </c>
      <c r="G21" s="110">
        <f>C21/'11C'!$M20*100</f>
        <v>1.9349248678761075E-3</v>
      </c>
      <c r="H21" s="89">
        <f>D21/'11C'!$M20*100</f>
        <v>8.3559409932571285E-3</v>
      </c>
      <c r="I21"/>
      <c r="J21"/>
      <c r="K21"/>
      <c r="L21"/>
      <c r="M21"/>
      <c r="N21"/>
      <c r="O21"/>
      <c r="P21"/>
      <c r="Q21" s="99"/>
    </row>
    <row r="22" spans="1:17">
      <c r="A22" s="86">
        <v>2004</v>
      </c>
      <c r="B22" s="104">
        <f>'11C'!L21</f>
        <v>468.54614150895799</v>
      </c>
      <c r="C22" s="117">
        <f>'4G'!B22*'10'!N21/1000000</f>
        <v>183.00772062651603</v>
      </c>
      <c r="D22" s="519">
        <f t="shared" si="0"/>
        <v>285.53842088244198</v>
      </c>
      <c r="E22" s="104">
        <f t="shared" si="1"/>
        <v>39.058633593083847</v>
      </c>
      <c r="F22" s="109">
        <f t="shared" si="2"/>
        <v>60.941366406916167</v>
      </c>
      <c r="G22" s="110">
        <f>C22/'11C'!$M21*100</f>
        <v>1.3886513321499896E-2</v>
      </c>
      <c r="H22" s="89">
        <f>D22/'11C'!$M21*100</f>
        <v>2.1666479817407033E-2</v>
      </c>
      <c r="I22"/>
      <c r="J22"/>
      <c r="K22"/>
      <c r="L22"/>
      <c r="M22"/>
      <c r="N22"/>
      <c r="O22"/>
      <c r="P22"/>
      <c r="Q22" s="99"/>
    </row>
    <row r="23" spans="1:17">
      <c r="A23" s="86">
        <v>2005</v>
      </c>
      <c r="B23" s="104">
        <f>'11C'!L22</f>
        <v>1270.9432772764305</v>
      </c>
      <c r="C23" s="117">
        <f>'4G'!B23*'10'!N22/1000000</f>
        <v>438.10939090205943</v>
      </c>
      <c r="D23" s="519">
        <f t="shared" si="0"/>
        <v>832.8338863743711</v>
      </c>
      <c r="E23" s="104">
        <f t="shared" si="1"/>
        <v>34.471199363114494</v>
      </c>
      <c r="F23" s="109">
        <f t="shared" ref="F23:F32" si="3">D23/$B23*100</f>
        <v>65.528800636885492</v>
      </c>
      <c r="G23" s="110">
        <f>C23/'11C'!$M22*100</f>
        <v>3.1213932393971047E-2</v>
      </c>
      <c r="H23" s="89">
        <f>D23/'11C'!$M22*100</f>
        <v>5.9336825835146885E-2</v>
      </c>
      <c r="I23"/>
      <c r="J23"/>
      <c r="K23"/>
      <c r="L23"/>
      <c r="M23"/>
      <c r="N23"/>
      <c r="O23"/>
      <c r="P23"/>
      <c r="Q23" s="99"/>
    </row>
    <row r="24" spans="1:17" s="107" customFormat="1">
      <c r="A24" s="86">
        <v>2006</v>
      </c>
      <c r="B24" s="104">
        <f>'11C'!L23</f>
        <v>1548.8479773394156</v>
      </c>
      <c r="C24" s="117">
        <f>'4G'!B24*'10'!N23/1000000</f>
        <v>545.40863546379876</v>
      </c>
      <c r="D24" s="519">
        <f t="shared" si="0"/>
        <v>1003.4393418756168</v>
      </c>
      <c r="E24" s="104">
        <f t="shared" si="1"/>
        <v>35.213826240112496</v>
      </c>
      <c r="F24" s="109">
        <f t="shared" si="3"/>
        <v>64.786173759887504</v>
      </c>
      <c r="G24" s="110">
        <f>C24/'11C'!$M23*100</f>
        <v>3.6862769493993086E-2</v>
      </c>
      <c r="H24" s="89">
        <f>D24/'11C'!$M23*100</f>
        <v>6.781988908061605E-2</v>
      </c>
      <c r="I24"/>
      <c r="J24"/>
      <c r="K24"/>
      <c r="L24"/>
      <c r="M24"/>
      <c r="N24"/>
      <c r="O24"/>
      <c r="P24"/>
      <c r="Q24" s="100"/>
    </row>
    <row r="25" spans="1:17">
      <c r="A25" s="86">
        <v>2007</v>
      </c>
      <c r="B25" s="104">
        <f>'11C'!L24</f>
        <v>597.73644287353738</v>
      </c>
      <c r="C25" s="117">
        <f>'4G'!B25*'10'!N24/1000000</f>
        <v>179.03213586834633</v>
      </c>
      <c r="D25" s="519">
        <f t="shared" si="0"/>
        <v>418.70430700519103</v>
      </c>
      <c r="E25" s="104">
        <f t="shared" si="1"/>
        <v>29.951684894378111</v>
      </c>
      <c r="F25" s="109">
        <f t="shared" si="3"/>
        <v>70.048315105621882</v>
      </c>
      <c r="G25" s="110">
        <f>C25/'11C'!$M24*100</f>
        <v>1.1490280958717269E-2</v>
      </c>
      <c r="H25" s="89">
        <f>D25/'11C'!$M24*100</f>
        <v>2.687243886568225E-2</v>
      </c>
      <c r="I25"/>
      <c r="M25" s="99"/>
      <c r="N25" s="99"/>
      <c r="O25" s="99"/>
      <c r="P25" s="99"/>
      <c r="Q25" s="99"/>
    </row>
    <row r="26" spans="1:17">
      <c r="A26" s="86">
        <v>2008</v>
      </c>
      <c r="B26" s="104">
        <f>'11C'!L25</f>
        <v>909.67406272694461</v>
      </c>
      <c r="C26" s="117">
        <f>'4G'!B26*'10'!N25/1000000</f>
        <v>253.56787891795759</v>
      </c>
      <c r="D26" s="519">
        <f t="shared" si="0"/>
        <v>656.106183808987</v>
      </c>
      <c r="E26" s="104">
        <f t="shared" si="1"/>
        <v>27.874585998179729</v>
      </c>
      <c r="F26" s="109">
        <f t="shared" si="3"/>
        <v>72.125414001820261</v>
      </c>
      <c r="G26" s="110">
        <f>C26/'11C'!$M25*100</f>
        <v>1.5486423167469846E-2</v>
      </c>
      <c r="H26" s="89">
        <f>D26/'11C'!$M25*100</f>
        <v>4.0071077017397982E-2</v>
      </c>
      <c r="I26"/>
    </row>
    <row r="27" spans="1:17">
      <c r="A27" s="86">
        <v>2009</v>
      </c>
      <c r="B27" s="104">
        <f>'11C'!L26</f>
        <v>144.27724535297295</v>
      </c>
      <c r="C27" s="117">
        <f>'4G'!B27*'10'!N26/1000000</f>
        <v>20.77214939545572</v>
      </c>
      <c r="D27" s="519">
        <f t="shared" si="0"/>
        <v>123.50509595751723</v>
      </c>
      <c r="E27" s="104">
        <f t="shared" si="1"/>
        <v>14.397384247693978</v>
      </c>
      <c r="F27" s="109">
        <f t="shared" si="3"/>
        <v>85.602615752306022</v>
      </c>
      <c r="G27" s="110">
        <f>C27/'11C'!$M26*100</f>
        <v>1.3321184581253844E-3</v>
      </c>
      <c r="H27" s="89">
        <f>D27/'11C'!$M26*100</f>
        <v>7.9203848800330681E-3</v>
      </c>
      <c r="I27"/>
    </row>
    <row r="28" spans="1:17">
      <c r="A28" s="86">
        <v>2010</v>
      </c>
      <c r="B28" s="104">
        <f>'11C'!L27</f>
        <v>146.62463115791027</v>
      </c>
      <c r="C28" s="117">
        <f>'4G'!B28*'10'!N27/1000000</f>
        <v>17.262113292643729</v>
      </c>
      <c r="D28" s="519">
        <f t="shared" si="0"/>
        <v>129.36251786526654</v>
      </c>
      <c r="E28" s="104">
        <f t="shared" si="1"/>
        <v>11.772996908038566</v>
      </c>
      <c r="F28" s="109">
        <f t="shared" si="3"/>
        <v>88.227003091961436</v>
      </c>
      <c r="G28" s="110">
        <f>C28/'11C'!$M27*100</f>
        <v>1.0438346790446352E-3</v>
      </c>
      <c r="H28" s="89">
        <f>D28/'11C'!$M27*100</f>
        <v>7.8225116488976395E-3</v>
      </c>
      <c r="I28"/>
    </row>
    <row r="29" spans="1:17">
      <c r="A29" s="86">
        <v>2011</v>
      </c>
      <c r="B29" s="104">
        <f>'11C'!L28</f>
        <v>644.50614086458552</v>
      </c>
      <c r="C29" s="117">
        <f>'4G'!B29*'10'!N28/1000000</f>
        <v>169.95076384980959</v>
      </c>
      <c r="D29" s="519">
        <f t="shared" si="0"/>
        <v>474.5553770147759</v>
      </c>
      <c r="E29" s="104">
        <f t="shared" si="1"/>
        <v>26.369145780647763</v>
      </c>
      <c r="F29" s="109">
        <f t="shared" si="3"/>
        <v>73.63085421935223</v>
      </c>
      <c r="G29" s="110">
        <f>C29/'11C'!$M28*100</f>
        <v>9.6521583281826764E-3</v>
      </c>
      <c r="H29" s="89">
        <f>D29/'11C'!$M28*100</f>
        <v>2.6951827286195343E-2</v>
      </c>
      <c r="I29"/>
    </row>
    <row r="30" spans="1:17">
      <c r="A30" s="86">
        <v>2012</v>
      </c>
      <c r="B30" s="104">
        <f>'11C'!L29</f>
        <v>1478.1439937287264</v>
      </c>
      <c r="C30" s="117">
        <f>'4G'!B30*'10'!N29/1000000</f>
        <v>463.49673636719336</v>
      </c>
      <c r="D30" s="519">
        <f t="shared" si="0"/>
        <v>1014.6472573615331</v>
      </c>
      <c r="E30" s="104">
        <f t="shared" si="1"/>
        <v>31.356670144022232</v>
      </c>
      <c r="F30" s="109">
        <f t="shared" si="3"/>
        <v>68.643329855977768</v>
      </c>
      <c r="G30" s="110">
        <f>C30/'11C'!$M29*100</f>
        <v>2.543887088857166E-2</v>
      </c>
      <c r="H30" s="89">
        <f>D30/'11C'!$M29*100</f>
        <v>5.5688591854538748E-2</v>
      </c>
      <c r="I30"/>
    </row>
    <row r="31" spans="1:17">
      <c r="A31" s="86">
        <v>2013</v>
      </c>
      <c r="B31" s="104">
        <f>'11C'!L30</f>
        <v>1552.7056240517104</v>
      </c>
      <c r="C31" s="117">
        <f>'4G'!B31*'10'!N30/1000000</f>
        <v>504.96755755645393</v>
      </c>
      <c r="D31" s="519">
        <f t="shared" si="0"/>
        <v>1047.7380664952566</v>
      </c>
      <c r="E31" s="104">
        <f t="shared" si="1"/>
        <v>32.521783249471689</v>
      </c>
      <c r="F31" s="109">
        <f t="shared" si="3"/>
        <v>67.478216750528318</v>
      </c>
      <c r="G31" s="110">
        <f>C31/'11C'!$M30*100</f>
        <v>2.679778564726934E-2</v>
      </c>
      <c r="H31" s="89">
        <f>D31/'11C'!$M30*100</f>
        <v>5.5601710843147342E-2</v>
      </c>
    </row>
    <row r="32" spans="1:17">
      <c r="A32" s="737">
        <v>2014</v>
      </c>
      <c r="B32" s="104">
        <f>'11C'!L31</f>
        <v>1302.6264974805067</v>
      </c>
      <c r="C32" s="117">
        <f>'4G'!B32*'10'!N31/1000000</f>
        <v>411.90558999744462</v>
      </c>
      <c r="D32" s="519">
        <f t="shared" si="0"/>
        <v>890.72090748306209</v>
      </c>
      <c r="E32" s="104">
        <f t="shared" si="1"/>
        <v>31.621158543461046</v>
      </c>
      <c r="F32" s="109">
        <f t="shared" si="3"/>
        <v>68.37884145653895</v>
      </c>
      <c r="G32" s="110">
        <f>C32/'11C'!$M31*100</f>
        <v>2.1138453193122714E-2</v>
      </c>
      <c r="H32" s="89">
        <f>D32/'11C'!$M31*100</f>
        <v>4.571062560982312E-2</v>
      </c>
    </row>
    <row r="33" spans="1:9" ht="13.5" customHeight="1">
      <c r="A33" s="797" t="s">
        <v>59</v>
      </c>
      <c r="B33" s="798"/>
      <c r="C33" s="798"/>
      <c r="D33" s="798"/>
      <c r="E33" s="798"/>
      <c r="F33" s="798"/>
      <c r="G33" s="798"/>
      <c r="H33" s="799"/>
    </row>
    <row r="34" spans="1:9" ht="12" customHeight="1">
      <c r="A34" s="236" t="s">
        <v>321</v>
      </c>
      <c r="B34" s="455">
        <f>AVERAGE(B5:B14)</f>
        <v>142.47003240299404</v>
      </c>
      <c r="C34" s="455">
        <f t="shared" ref="C34:H34" si="4">AVERAGE(C5:C14)</f>
        <v>78.216090161050261</v>
      </c>
      <c r="D34" s="496">
        <f t="shared" si="4"/>
        <v>64.253942241943761</v>
      </c>
      <c r="E34" s="455">
        <f t="shared" si="4"/>
        <v>54.920516671291821</v>
      </c>
      <c r="F34" s="496">
        <f t="shared" si="4"/>
        <v>45.079483328708172</v>
      </c>
      <c r="G34" s="508">
        <f t="shared" si="4"/>
        <v>1.0635920794681319E-2</v>
      </c>
      <c r="H34" s="501">
        <f t="shared" si="4"/>
        <v>9.1287335962348913E-3</v>
      </c>
    </row>
    <row r="35" spans="1:9" ht="12" customHeight="1">
      <c r="A35" s="161" t="s">
        <v>120</v>
      </c>
      <c r="B35" s="443">
        <f>AVERAGE(B5:B24)</f>
        <v>400.30482838212026</v>
      </c>
      <c r="C35" s="443">
        <f t="shared" ref="C35:H35" si="5">AVERAGE(C5:C24)</f>
        <v>180.87334257242458</v>
      </c>
      <c r="D35" s="444">
        <f t="shared" si="5"/>
        <v>219.43148580969569</v>
      </c>
      <c r="E35" s="443">
        <f t="shared" si="5"/>
        <v>49.292674432561299</v>
      </c>
      <c r="F35" s="444">
        <f t="shared" si="5"/>
        <v>50.707325567438701</v>
      </c>
      <c r="G35" s="509">
        <f t="shared" si="5"/>
        <v>1.7692629292074422E-2</v>
      </c>
      <c r="H35" s="498">
        <f t="shared" si="5"/>
        <v>1.9775904993435043E-2</v>
      </c>
    </row>
    <row r="36" spans="1:9">
      <c r="A36" s="505" t="s">
        <v>322</v>
      </c>
      <c r="B36" s="443">
        <f>AVERAGE(B15:B24)</f>
        <v>658.13962436124655</v>
      </c>
      <c r="C36" s="443">
        <f t="shared" ref="C36:H36" si="6">AVERAGE(C15:C24)</f>
        <v>283.53059498379895</v>
      </c>
      <c r="D36" s="444">
        <f t="shared" si="6"/>
        <v>374.6090293774476</v>
      </c>
      <c r="E36" s="443">
        <f t="shared" si="6"/>
        <v>43.664832193830776</v>
      </c>
      <c r="F36" s="444">
        <f t="shared" si="6"/>
        <v>56.335167806169224</v>
      </c>
      <c r="G36" s="509">
        <f t="shared" si="6"/>
        <v>2.4749337789467529E-2</v>
      </c>
      <c r="H36" s="498">
        <f t="shared" si="6"/>
        <v>3.0423076390635191E-2</v>
      </c>
    </row>
    <row r="37" spans="1:9">
      <c r="A37" s="506" t="s">
        <v>371</v>
      </c>
      <c r="B37" s="443">
        <f t="shared" ref="B37:H37" si="7">AVERAGE(B25:B32)</f>
        <v>847.03682977961171</v>
      </c>
      <c r="C37" s="443">
        <f t="shared" si="7"/>
        <v>252.6193656556631</v>
      </c>
      <c r="D37" s="443">
        <f t="shared" si="7"/>
        <v>594.41746412394866</v>
      </c>
      <c r="E37" s="456">
        <f t="shared" si="7"/>
        <v>25.733176220736638</v>
      </c>
      <c r="F37" s="443">
        <f t="shared" si="7"/>
        <v>74.266823779263348</v>
      </c>
      <c r="G37" s="661">
        <f t="shared" si="7"/>
        <v>1.404749066506294E-2</v>
      </c>
      <c r="H37" s="498">
        <f t="shared" si="7"/>
        <v>3.332989600071444E-2</v>
      </c>
    </row>
    <row r="38" spans="1:9">
      <c r="A38" s="507" t="s">
        <v>372</v>
      </c>
      <c r="B38" s="447">
        <f t="shared" ref="B38:H38" si="8">AVERAGE(B5:B32)</f>
        <v>527.94254306711787</v>
      </c>
      <c r="C38" s="447">
        <f t="shared" si="8"/>
        <v>201.37220631049271</v>
      </c>
      <c r="D38" s="447">
        <f t="shared" si="8"/>
        <v>326.57033675662518</v>
      </c>
      <c r="E38" s="457">
        <f t="shared" si="8"/>
        <v>42.561389229182815</v>
      </c>
      <c r="F38" s="448">
        <f t="shared" si="8"/>
        <v>57.438610770817185</v>
      </c>
      <c r="G38" s="510">
        <f t="shared" si="8"/>
        <v>1.6651161112928282E-2</v>
      </c>
      <c r="H38" s="500">
        <f t="shared" si="8"/>
        <v>2.3648473852657725E-2</v>
      </c>
    </row>
    <row r="39" spans="1:9" s="90" customFormat="1">
      <c r="A39"/>
      <c r="B39"/>
      <c r="C39"/>
      <c r="D39"/>
      <c r="E39"/>
      <c r="F39"/>
      <c r="G39"/>
      <c r="H39"/>
      <c r="I39"/>
    </row>
    <row r="40" spans="1:9">
      <c r="A40" s="112" t="s">
        <v>106</v>
      </c>
      <c r="B40"/>
      <c r="C40"/>
      <c r="D40"/>
      <c r="E40"/>
      <c r="F40"/>
      <c r="G40"/>
      <c r="H40"/>
      <c r="I40"/>
    </row>
    <row r="41" spans="1:9">
      <c r="A41"/>
      <c r="B41"/>
      <c r="C41"/>
      <c r="D41"/>
      <c r="E41"/>
      <c r="F41"/>
      <c r="G41"/>
      <c r="H41"/>
      <c r="I41"/>
    </row>
    <row r="42" spans="1:9">
      <c r="A42" s="111"/>
      <c r="B42" s="104"/>
      <c r="C42" s="117"/>
      <c r="D42" s="104"/>
      <c r="E42" s="104"/>
      <c r="F42" s="104"/>
      <c r="G42" s="110"/>
      <c r="H42" s="110"/>
    </row>
  </sheetData>
  <mergeCells count="7">
    <mergeCell ref="A33:H33"/>
    <mergeCell ref="E3:F3"/>
    <mergeCell ref="G3:H3"/>
    <mergeCell ref="A3:A4"/>
    <mergeCell ref="B3:B4"/>
    <mergeCell ref="C3:C4"/>
    <mergeCell ref="D3:D4"/>
  </mergeCells>
  <phoneticPr fontId="4" type="noConversion"/>
  <pageMargins left="0.75" right="0.75" top="1" bottom="1" header="0.5" footer="0.5"/>
  <pageSetup scale="80" orientation="portrait" r:id="rId1"/>
  <headerFooter alignWithMargins="0"/>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sheetPr enableFormatConditionsCalculation="0">
    <tabColor theme="0"/>
    <pageSetUpPr fitToPage="1"/>
  </sheetPr>
  <dimension ref="A1:O40"/>
  <sheetViews>
    <sheetView zoomScaleSheetLayoutView="100" workbookViewId="0">
      <selection activeCell="J7" sqref="J7"/>
    </sheetView>
  </sheetViews>
  <sheetFormatPr defaultColWidth="8.83203125" defaultRowHeight="12.75"/>
  <cols>
    <col min="1" max="1" width="11.33203125" customWidth="1"/>
    <col min="2" max="3" width="19.83203125" customWidth="1"/>
    <col min="4" max="4" width="19.5" customWidth="1"/>
    <col min="5" max="5" width="16" customWidth="1"/>
    <col min="6" max="6" width="18.83203125" customWidth="1"/>
    <col min="7" max="7" width="23.6640625" customWidth="1"/>
    <col min="8" max="8" width="21.83203125" customWidth="1"/>
    <col min="9" max="9" width="24.33203125" customWidth="1"/>
    <col min="10" max="10" width="20.5" customWidth="1"/>
    <col min="12" max="12" width="10.83203125" bestFit="1" customWidth="1"/>
    <col min="14" max="14" width="10.1640625" bestFit="1" customWidth="1"/>
  </cols>
  <sheetData>
    <row r="1" spans="1:15">
      <c r="A1" s="93" t="s">
        <v>436</v>
      </c>
      <c r="B1" s="41"/>
      <c r="C1" s="41"/>
      <c r="D1" s="41"/>
    </row>
    <row r="2" spans="1:15">
      <c r="B2" s="637"/>
    </row>
    <row r="3" spans="1:15" s="121" customFormat="1" ht="63.75">
      <c r="A3" s="153"/>
      <c r="B3" s="784" t="s">
        <v>347</v>
      </c>
      <c r="C3" s="82" t="s">
        <v>83</v>
      </c>
      <c r="D3" s="135" t="s">
        <v>356</v>
      </c>
      <c r="E3" s="125" t="s">
        <v>133</v>
      </c>
      <c r="F3" s="135" t="s">
        <v>353</v>
      </c>
      <c r="G3" s="135" t="s">
        <v>352</v>
      </c>
      <c r="H3" s="135" t="s">
        <v>357</v>
      </c>
      <c r="I3" s="135" t="s">
        <v>349</v>
      </c>
      <c r="J3" s="135" t="s">
        <v>350</v>
      </c>
      <c r="M3"/>
      <c r="N3"/>
      <c r="O3"/>
    </row>
    <row r="4" spans="1:15">
      <c r="A4" s="10"/>
      <c r="B4" s="19" t="s">
        <v>43</v>
      </c>
      <c r="C4" s="19" t="s">
        <v>44</v>
      </c>
      <c r="D4" s="19" t="s">
        <v>84</v>
      </c>
      <c r="E4" s="79" t="s">
        <v>127</v>
      </c>
      <c r="F4" s="80" t="s">
        <v>128</v>
      </c>
      <c r="G4" s="80" t="s">
        <v>129</v>
      </c>
      <c r="H4" s="80" t="s">
        <v>131</v>
      </c>
      <c r="I4" s="80" t="s">
        <v>132</v>
      </c>
      <c r="J4" s="80" t="s">
        <v>130</v>
      </c>
    </row>
    <row r="5" spans="1:15">
      <c r="A5" s="134">
        <v>1987</v>
      </c>
      <c r="B5" s="15">
        <f>'4G'!D5</f>
        <v>1071.1056306278988</v>
      </c>
      <c r="C5" s="15">
        <f>('10'!M4)*-1</f>
        <v>25398.314952334251</v>
      </c>
      <c r="D5" s="55">
        <f t="shared" ref="D5:D32" si="0">B5*C5/1000000</f>
        <v>27.204278153905967</v>
      </c>
      <c r="E5" s="15">
        <f>'10'!N4</f>
        <v>1603.1169551046369</v>
      </c>
      <c r="F5" s="15">
        <f>'4D'!$L4</f>
        <v>45908.213735506368</v>
      </c>
      <c r="G5" s="15">
        <f>'4G'!$B5-'4D'!$L4</f>
        <v>1525.0641072335129</v>
      </c>
      <c r="H5" s="51">
        <f>E5*F5/1000000</f>
        <v>73.596235817957833</v>
      </c>
      <c r="I5" s="25">
        <f>E5*G5/1000000</f>
        <v>2.4448561279275607</v>
      </c>
      <c r="J5" s="11">
        <f>I5+H5</f>
        <v>76.041091945885398</v>
      </c>
    </row>
    <row r="6" spans="1:15">
      <c r="A6" s="134">
        <v>1988</v>
      </c>
      <c r="B6" s="15">
        <f>'4G'!D6</f>
        <v>5573.6529279585229</v>
      </c>
      <c r="C6" s="15">
        <f>('10'!M5)*-1</f>
        <v>18853.896434623526</v>
      </c>
      <c r="D6" s="55">
        <f t="shared" si="0"/>
        <v>105.08507506626619</v>
      </c>
      <c r="E6" s="15">
        <f>'10'!N5</f>
        <v>899.91581707242221</v>
      </c>
      <c r="F6" s="15">
        <f>'4D'!$L5</f>
        <v>48755.350286397676</v>
      </c>
      <c r="G6" s="15">
        <f>'4G'!$B6-'4D'!$L5</f>
        <v>1306.9451971659873</v>
      </c>
      <c r="H6" s="51">
        <f t="shared" ref="H6:H23" si="1">E6*F6/1000000</f>
        <v>43.87571088963572</v>
      </c>
      <c r="I6" s="26">
        <f t="shared" ref="I6:I23" si="2">E6*G6/1000000</f>
        <v>1.1761406549765074</v>
      </c>
      <c r="J6" s="12">
        <f t="shared" ref="J6:J23" si="3">I6+H6</f>
        <v>45.051851544612227</v>
      </c>
    </row>
    <row r="7" spans="1:15">
      <c r="A7" s="134">
        <v>1989</v>
      </c>
      <c r="B7" s="15">
        <f>'4G'!D7</f>
        <v>6121.6808053124478</v>
      </c>
      <c r="C7" s="15">
        <f>('10'!M6)*-1</f>
        <v>19235.071206155324</v>
      </c>
      <c r="D7" s="55">
        <f t="shared" si="0"/>
        <v>117.75096619153919</v>
      </c>
      <c r="E7" s="15">
        <f>'10'!N6</f>
        <v>1110.2753224365624</v>
      </c>
      <c r="F7" s="15">
        <f>'4D'!$L6</f>
        <v>51096.243517335839</v>
      </c>
      <c r="G7" s="15">
        <f>'4G'!$B7-'4D'!$L6</f>
        <v>583.72069401102635</v>
      </c>
      <c r="H7" s="51">
        <f t="shared" si="1"/>
        <v>56.730898246507159</v>
      </c>
      <c r="I7" s="26">
        <f t="shared" si="2"/>
        <v>0.64809068175598628</v>
      </c>
      <c r="J7" s="12">
        <f t="shared" si="3"/>
        <v>57.378988928263148</v>
      </c>
    </row>
    <row r="8" spans="1:15">
      <c r="A8" s="134">
        <v>1990</v>
      </c>
      <c r="B8" s="15">
        <f>'4G'!D8</f>
        <v>3661.4197972424954</v>
      </c>
      <c r="C8" s="15">
        <f>('10'!M7)*-1</f>
        <v>24573.228278545237</v>
      </c>
      <c r="D8" s="55">
        <f t="shared" si="0"/>
        <v>89.972904501224647</v>
      </c>
      <c r="E8" s="15">
        <f>'10'!N7</f>
        <v>782.46262415015372</v>
      </c>
      <c r="F8" s="15">
        <f>'4D'!$L7</f>
        <v>52526.974569018224</v>
      </c>
      <c r="G8" s="15">
        <f>'4G'!$B8-'4D'!$L7</f>
        <v>1086.6154814896217</v>
      </c>
      <c r="H8" s="51">
        <f t="shared" si="1"/>
        <v>41.100394359942392</v>
      </c>
      <c r="I8" s="26">
        <f t="shared" si="2"/>
        <v>0.85023600108855213</v>
      </c>
      <c r="J8" s="12">
        <f t="shared" si="3"/>
        <v>41.950630361030946</v>
      </c>
    </row>
    <row r="9" spans="1:15">
      <c r="A9" s="134">
        <v>1991</v>
      </c>
      <c r="B9" s="15">
        <f>'4G'!D9</f>
        <v>2686.4255294824106</v>
      </c>
      <c r="C9" s="15">
        <f>('10'!M8)*-1</f>
        <v>18954.293704845033</v>
      </c>
      <c r="D9" s="55">
        <f t="shared" si="0"/>
        <v>50.919298502003436</v>
      </c>
      <c r="E9" s="15">
        <f>'10'!N8</f>
        <v>593.44958032145951</v>
      </c>
      <c r="F9" s="15">
        <f>'4D'!$L8</f>
        <v>53946.832174467621</v>
      </c>
      <c r="G9" s="15">
        <f>'4G'!$B9-'4D'!$L8</f>
        <v>-5.2975262360851048</v>
      </c>
      <c r="H9" s="51">
        <f t="shared" si="1"/>
        <v>32.014724913610017</v>
      </c>
      <c r="I9" s="26">
        <f t="shared" si="2"/>
        <v>-3.1438147215466267E-3</v>
      </c>
      <c r="J9" s="12">
        <f t="shared" si="3"/>
        <v>32.01158109888847</v>
      </c>
    </row>
    <row r="10" spans="1:15">
      <c r="A10" s="134">
        <v>1992</v>
      </c>
      <c r="B10" s="15">
        <f>'4G'!D10</f>
        <v>1832.8706522146604</v>
      </c>
      <c r="C10" s="15">
        <f>('10'!M9)*-1</f>
        <v>18144.948264231349</v>
      </c>
      <c r="D10" s="55">
        <f t="shared" si="0"/>
        <v>33.257343159462984</v>
      </c>
      <c r="E10" s="15">
        <f>'10'!N9</f>
        <v>959.48075887697996</v>
      </c>
      <c r="F10" s="15">
        <f>'4D'!$L9</f>
        <v>55758.823021153265</v>
      </c>
      <c r="G10" s="15">
        <f>'4G'!$B10-'4D'!$L9</f>
        <v>-375.2598339568649</v>
      </c>
      <c r="H10" s="51">
        <f t="shared" si="1"/>
        <v>53.499517826423357</v>
      </c>
      <c r="I10" s="26">
        <f t="shared" si="2"/>
        <v>-0.36005459026098224</v>
      </c>
      <c r="J10" s="12">
        <f t="shared" si="3"/>
        <v>53.139463236162378</v>
      </c>
    </row>
    <row r="11" spans="1:15">
      <c r="A11" s="134">
        <v>1993</v>
      </c>
      <c r="B11" s="15">
        <f>'4G'!D11</f>
        <v>1680.2257588648645</v>
      </c>
      <c r="C11" s="15">
        <f>('10'!M10)*-1</f>
        <v>15589.87574394775</v>
      </c>
      <c r="D11" s="55">
        <f t="shared" si="0"/>
        <v>26.194510802483553</v>
      </c>
      <c r="E11" s="15">
        <f>'10'!N10</f>
        <v>1304.6873680750996</v>
      </c>
      <c r="F11" s="15">
        <f>'4D'!$L10</f>
        <v>57700.641772260737</v>
      </c>
      <c r="G11" s="15">
        <f>'4G'!$B11-'4D'!$L10</f>
        <v>-409.26551912003197</v>
      </c>
      <c r="H11" s="51">
        <f t="shared" si="1"/>
        <v>75.281298450095008</v>
      </c>
      <c r="I11" s="26">
        <f t="shared" si="2"/>
        <v>-0.53396355298460385</v>
      </c>
      <c r="J11" s="12">
        <f t="shared" si="3"/>
        <v>74.747334897110406</v>
      </c>
    </row>
    <row r="12" spans="1:15">
      <c r="A12" s="134">
        <v>1994</v>
      </c>
      <c r="B12" s="15">
        <f>'4G'!D12</f>
        <v>2176.7453884367496</v>
      </c>
      <c r="C12" s="15">
        <f>('10'!M11)*-1</f>
        <v>14190.910592419817</v>
      </c>
      <c r="D12" s="55">
        <f t="shared" si="0"/>
        <v>30.889999189768062</v>
      </c>
      <c r="E12" s="15">
        <f>'10'!N11</f>
        <v>1730.2171587752218</v>
      </c>
      <c r="F12" s="15">
        <f>'4D'!$L11</f>
        <v>59966.382564880114</v>
      </c>
      <c r="G12" s="15">
        <f>'4G'!$B12-'4D'!$L11</f>
        <v>-1500.7448424005343</v>
      </c>
      <c r="H12" s="51">
        <f t="shared" si="1"/>
        <v>103.75486406343487</v>
      </c>
      <c r="I12" s="26">
        <f t="shared" si="2"/>
        <v>-2.5966144772648208</v>
      </c>
      <c r="J12" s="12">
        <f t="shared" si="3"/>
        <v>101.15824958617004</v>
      </c>
    </row>
    <row r="13" spans="1:15">
      <c r="A13" s="134">
        <v>1995</v>
      </c>
      <c r="B13" s="15">
        <f>'4G'!D13</f>
        <v>4774.2187945280966</v>
      </c>
      <c r="C13" s="15">
        <f>('10'!M12)*-1</f>
        <v>12017.441243757452</v>
      </c>
      <c r="D13" s="55">
        <f t="shared" si="0"/>
        <v>57.373893848083938</v>
      </c>
      <c r="E13" s="15">
        <f>'10'!N12</f>
        <v>1731.709249742411</v>
      </c>
      <c r="F13" s="15">
        <f>'4D'!$L12</f>
        <v>61867.187147434452</v>
      </c>
      <c r="G13" s="15">
        <f>'4G'!$B13-'4D'!$L12</f>
        <v>154.64960304900887</v>
      </c>
      <c r="H13" s="51">
        <f t="shared" si="1"/>
        <v>107.13598023875704</v>
      </c>
      <c r="I13" s="26">
        <f t="shared" si="2"/>
        <v>0.26780814806896081</v>
      </c>
      <c r="J13" s="12">
        <f t="shared" si="3"/>
        <v>107.40378838682601</v>
      </c>
    </row>
    <row r="14" spans="1:15">
      <c r="A14" s="134">
        <v>1996</v>
      </c>
      <c r="B14" s="15">
        <f>'4G'!D14</f>
        <v>7588.8787052378757</v>
      </c>
      <c r="C14" s="15">
        <f>('10'!M13)*-1</f>
        <v>13689.921402089854</v>
      </c>
      <c r="D14" s="55">
        <f t="shared" si="0"/>
        <v>103.89115300469993</v>
      </c>
      <c r="E14" s="15">
        <f>'10'!N13</f>
        <v>2911.7379638159255</v>
      </c>
      <c r="F14" s="15">
        <f>'4D'!$L13</f>
        <v>63411.8970797535</v>
      </c>
      <c r="G14" s="15">
        <f>'4G'!$B14-'4D'!$L13</f>
        <v>2966.9886673199508</v>
      </c>
      <c r="H14" s="51">
        <f t="shared" si="1"/>
        <v>184.63882808470649</v>
      </c>
      <c r="I14" s="26">
        <f t="shared" si="2"/>
        <v>8.639093540847119</v>
      </c>
      <c r="J14" s="12">
        <f t="shared" si="3"/>
        <v>193.2779216255536</v>
      </c>
    </row>
    <row r="15" spans="1:15">
      <c r="A15" s="134">
        <v>1997</v>
      </c>
      <c r="B15" s="15">
        <f>'4G'!D15</f>
        <v>14569.412702229311</v>
      </c>
      <c r="C15" s="15">
        <f>('10'!M14)*-1</f>
        <v>16519.880713567676</v>
      </c>
      <c r="D15" s="55">
        <f t="shared" si="0"/>
        <v>240.68495990756591</v>
      </c>
      <c r="E15" s="15">
        <f>'10'!N14</f>
        <v>4675.3003039448813</v>
      </c>
      <c r="F15" s="15">
        <f>'4D'!$L14</f>
        <v>65459.287142002591</v>
      </c>
      <c r="G15" s="15">
        <f>'4G'!$B15-'4D'!$L14</f>
        <v>8106.2146366063243</v>
      </c>
      <c r="H15" s="51">
        <f t="shared" si="1"/>
        <v>306.04182507101996</v>
      </c>
      <c r="I15" s="26">
        <f t="shared" si="2"/>
        <v>37.898987754367994</v>
      </c>
      <c r="J15" s="12">
        <f t="shared" si="3"/>
        <v>343.94081282538798</v>
      </c>
    </row>
    <row r="16" spans="1:15">
      <c r="A16" s="134">
        <v>1998</v>
      </c>
      <c r="B16" s="15">
        <f>'4G'!D16</f>
        <v>10747.068859998748</v>
      </c>
      <c r="C16" s="15">
        <f>('10'!M15)*-1</f>
        <v>21570.946578564322</v>
      </c>
      <c r="D16" s="55">
        <f t="shared" si="0"/>
        <v>231.82444825518516</v>
      </c>
      <c r="E16" s="15">
        <f>'10'!N15</f>
        <v>5424.5284667349297</v>
      </c>
      <c r="F16" s="15">
        <f>'4D'!$L15</f>
        <v>66402.71944187372</v>
      </c>
      <c r="G16" s="15">
        <f>'4G'!$B16-'4D'!$L15</f>
        <v>5706.1391812243382</v>
      </c>
      <c r="H16" s="51">
        <f t="shared" si="1"/>
        <v>360.20344188105696</v>
      </c>
      <c r="I16" s="26">
        <f t="shared" si="2"/>
        <v>30.953114423702967</v>
      </c>
      <c r="J16" s="12">
        <f t="shared" si="3"/>
        <v>391.15655630475993</v>
      </c>
    </row>
    <row r="17" spans="1:10">
      <c r="A17" s="134">
        <v>1999</v>
      </c>
      <c r="B17" s="15">
        <f>'4G'!D17</f>
        <v>10600.278181643545</v>
      </c>
      <c r="C17" s="15">
        <f>('10'!M16)*-1</f>
        <v>17443.575514413897</v>
      </c>
      <c r="D17" s="55">
        <f t="shared" si="0"/>
        <v>184.90675293529318</v>
      </c>
      <c r="E17" s="15">
        <f>'10'!N16</f>
        <v>2799.0932855658939</v>
      </c>
      <c r="F17" s="15">
        <f>'4D'!$L16</f>
        <v>69259.408415497848</v>
      </c>
      <c r="G17" s="15">
        <f>'4G'!$B17-'4D'!$L16</f>
        <v>5896.4517464966775</v>
      </c>
      <c r="H17" s="51">
        <f t="shared" si="1"/>
        <v>193.863545058086</v>
      </c>
      <c r="I17" s="26">
        <f t="shared" si="2"/>
        <v>16.504718492282141</v>
      </c>
      <c r="J17" s="12">
        <f t="shared" si="3"/>
        <v>210.36826355036814</v>
      </c>
    </row>
    <row r="18" spans="1:10">
      <c r="A18" s="134">
        <v>2000</v>
      </c>
      <c r="B18" s="15">
        <f>'4G'!D18</f>
        <v>16804.67446518768</v>
      </c>
      <c r="C18" s="15">
        <f>('10'!M17)*-1</f>
        <v>21378.217146122388</v>
      </c>
      <c r="D18" s="55">
        <f t="shared" si="0"/>
        <v>359.25397978668036</v>
      </c>
      <c r="E18" s="15">
        <f>'10'!N17</f>
        <v>3427.6965529686604</v>
      </c>
      <c r="F18" s="15">
        <f>'4D'!$L17</f>
        <v>74076.124145500376</v>
      </c>
      <c r="G18" s="15">
        <f>'4G'!$B18-'4D'!$L17</f>
        <v>11404.539588188651</v>
      </c>
      <c r="H18" s="51">
        <f t="shared" si="1"/>
        <v>253.91047539081021</v>
      </c>
      <c r="I18" s="26">
        <f t="shared" si="2"/>
        <v>39.091301034628863</v>
      </c>
      <c r="J18" s="12">
        <f t="shared" si="3"/>
        <v>293.00177642543906</v>
      </c>
    </row>
    <row r="19" spans="1:10">
      <c r="A19" s="134">
        <v>2001</v>
      </c>
      <c r="B19" s="15">
        <f>'4G'!D19</f>
        <v>19637.907299739061</v>
      </c>
      <c r="C19" s="15">
        <f>('10'!M18)*-1</f>
        <v>15964.965094037747</v>
      </c>
      <c r="D19" s="55">
        <f t="shared" si="0"/>
        <v>313.51850456028319</v>
      </c>
      <c r="E19" s="15">
        <f>'10'!N18</f>
        <v>2811.0441931233399</v>
      </c>
      <c r="F19" s="15">
        <f>'4D'!$L18</f>
        <v>75593.638937413416</v>
      </c>
      <c r="G19" s="15">
        <f>'4G'!$B19-'4D'!$L18</f>
        <v>13808.187805835609</v>
      </c>
      <c r="H19" s="51">
        <f t="shared" si="1"/>
        <v>212.49705977207839</v>
      </c>
      <c r="I19" s="26">
        <f t="shared" si="2"/>
        <v>38.815426149150703</v>
      </c>
      <c r="J19" s="12">
        <f t="shared" si="3"/>
        <v>251.3124859212291</v>
      </c>
    </row>
    <row r="20" spans="1:10">
      <c r="A20" s="134">
        <v>2002</v>
      </c>
      <c r="B20" s="15">
        <f>'4G'!D20</f>
        <v>17169.361652343112</v>
      </c>
      <c r="C20" s="15">
        <f>('10'!M19)*-1</f>
        <v>11105.686151922031</v>
      </c>
      <c r="D20" s="55">
        <f t="shared" si="0"/>
        <v>190.67754193976805</v>
      </c>
      <c r="E20" s="15">
        <f>'10'!N19</f>
        <v>1729.0459276959991</v>
      </c>
      <c r="F20" s="15">
        <f>'4D'!$L19</f>
        <v>76836.559266304539</v>
      </c>
      <c r="G20" s="15">
        <f>'4G'!$B20-'4D'!$L19</f>
        <v>12839.388586740039</v>
      </c>
      <c r="H20" s="51">
        <f t="shared" si="1"/>
        <v>132.85393989757614</v>
      </c>
      <c r="I20" s="26">
        <f t="shared" si="2"/>
        <v>22.199892550009356</v>
      </c>
      <c r="J20" s="12">
        <f t="shared" si="3"/>
        <v>155.05383244758551</v>
      </c>
    </row>
    <row r="21" spans="1:10">
      <c r="A21" s="134">
        <v>2003</v>
      </c>
      <c r="B21" s="15">
        <f>'4G'!D21</f>
        <v>14960.848815524601</v>
      </c>
      <c r="C21" s="15">
        <f>('10'!M20)*-1</f>
        <v>6912.2052185943894</v>
      </c>
      <c r="D21" s="55">
        <f t="shared" si="0"/>
        <v>103.41245725727084</v>
      </c>
      <c r="E21" s="15">
        <f>'10'!N20</f>
        <v>257.3596071796519</v>
      </c>
      <c r="F21" s="15">
        <f>'4D'!$L20</f>
        <v>79014.231081089703</v>
      </c>
      <c r="G21" s="15">
        <f>'4G'!$B21-'4D'!$L20</f>
        <v>14032.520245855136</v>
      </c>
      <c r="H21" s="51">
        <f t="shared" si="1"/>
        <v>20.335071472631487</v>
      </c>
      <c r="I21" s="26">
        <f t="shared" si="2"/>
        <v>3.6114038982137902</v>
      </c>
      <c r="J21" s="12">
        <f t="shared" si="3"/>
        <v>23.946475370845278</v>
      </c>
    </row>
    <row r="22" spans="1:10">
      <c r="A22" s="134">
        <v>2004</v>
      </c>
      <c r="B22" s="15">
        <f>'4G'!D22</f>
        <v>21089.401995427877</v>
      </c>
      <c r="C22" s="15">
        <f>('10'!M21)*-1</f>
        <v>13539.42709918214</v>
      </c>
      <c r="D22" s="55">
        <f t="shared" si="0"/>
        <v>285.5384208824421</v>
      </c>
      <c r="E22" s="15">
        <f>'10'!N21</f>
        <v>1792.5444145185484</v>
      </c>
      <c r="F22" s="15">
        <f>'4D'!$L21</f>
        <v>82772.111193458026</v>
      </c>
      <c r="G22" s="15">
        <f>'4G'!$B22-'4D'!$L21</f>
        <v>19321.716521081078</v>
      </c>
      <c r="H22" s="51">
        <f t="shared" si="1"/>
        <v>148.37268559774139</v>
      </c>
      <c r="I22" s="26">
        <f t="shared" si="2"/>
        <v>34.635035028774638</v>
      </c>
      <c r="J22" s="12">
        <f t="shared" si="3"/>
        <v>183.00772062651603</v>
      </c>
    </row>
    <row r="23" spans="1:10">
      <c r="A23" s="134">
        <v>2005</v>
      </c>
      <c r="B23" s="15">
        <f>'4G'!D23</f>
        <v>34465.518073573257</v>
      </c>
      <c r="C23" s="15">
        <f>('10'!M22)*-1</f>
        <v>24164.264253812395</v>
      </c>
      <c r="D23" s="55">
        <f t="shared" si="0"/>
        <v>832.83388637437133</v>
      </c>
      <c r="E23" s="15">
        <f>'10'!N22</f>
        <v>3691.9397011925321</v>
      </c>
      <c r="F23" s="15">
        <f>'4D'!$L22</f>
        <v>87044.720211848893</v>
      </c>
      <c r="G23" s="15">
        <f>'4G'!$B23-'4D'!$L22</f>
        <v>31621.73329511004</v>
      </c>
      <c r="H23" s="51">
        <f t="shared" si="1"/>
        <v>321.36385832932098</v>
      </c>
      <c r="I23" s="26">
        <f t="shared" si="2"/>
        <v>116.7455325727385</v>
      </c>
      <c r="J23" s="12">
        <f t="shared" si="3"/>
        <v>438.10939090205949</v>
      </c>
    </row>
    <row r="24" spans="1:10" s="30" customFormat="1">
      <c r="A24" s="134">
        <v>2006</v>
      </c>
      <c r="B24" s="15">
        <f>'4G'!D24</f>
        <v>34950.731954288043</v>
      </c>
      <c r="C24" s="15">
        <f>('10'!M23)*-1</f>
        <v>28710.109510381983</v>
      </c>
      <c r="D24" s="55">
        <f t="shared" si="0"/>
        <v>1003.4393418756166</v>
      </c>
      <c r="E24" s="15">
        <f>'10'!N23</f>
        <v>4505.2930984863779</v>
      </c>
      <c r="F24" s="15">
        <f>'4D'!$L23</f>
        <v>90161.302116976018</v>
      </c>
      <c r="G24" s="15">
        <f>'4G'!$B24-'4D'!$L23</f>
        <v>30898.221323804595</v>
      </c>
      <c r="H24" s="51">
        <f t="shared" ref="H24:H32" si="4">E24*F24/1000000</f>
        <v>406.20309217815731</v>
      </c>
      <c r="I24" s="26">
        <f t="shared" ref="I24:I32" si="5">E24*G24/1000000</f>
        <v>139.20554328564145</v>
      </c>
      <c r="J24" s="12">
        <f t="shared" ref="J24:J32" si="6">I24+H24</f>
        <v>545.40863546379876</v>
      </c>
    </row>
    <row r="25" spans="1:10">
      <c r="A25" s="134">
        <v>2007</v>
      </c>
      <c r="B25" s="15">
        <f>'4G'!D25</f>
        <v>23365.674711390544</v>
      </c>
      <c r="C25" s="15">
        <f>('10'!M24)*-1</f>
        <v>17919.632631069577</v>
      </c>
      <c r="D25" s="55">
        <f t="shared" si="0"/>
        <v>418.7043070051912</v>
      </c>
      <c r="E25" s="15">
        <f>'10'!N24</f>
        <v>1613.74424633733</v>
      </c>
      <c r="F25" s="15">
        <f>'4D'!$L24</f>
        <v>92714.214309515883</v>
      </c>
      <c r="G25" s="15">
        <f>'4G'!$B25-'4D'!$L24</f>
        <v>18227.861099701244</v>
      </c>
      <c r="H25" s="51">
        <f t="shared" si="4"/>
        <v>149.6170298956674</v>
      </c>
      <c r="I25" s="26">
        <f t="shared" si="5"/>
        <v>29.415105972678919</v>
      </c>
      <c r="J25" s="12">
        <f t="shared" si="6"/>
        <v>179.03213586834633</v>
      </c>
    </row>
    <row r="26" spans="1:10">
      <c r="A26" s="134">
        <v>2008</v>
      </c>
      <c r="B26" s="15">
        <f>'4G'!D26</f>
        <v>40890.674334913449</v>
      </c>
      <c r="C26" s="15">
        <f>('10'!M25)*-1</f>
        <v>16045.374513395782</v>
      </c>
      <c r="D26" s="55">
        <f t="shared" si="0"/>
        <v>656.10618380898723</v>
      </c>
      <c r="E26" s="15">
        <f>'10'!N25</f>
        <v>1975.4726557619142</v>
      </c>
      <c r="F26" s="15">
        <f>'4D'!$L25</f>
        <v>95822.418858340054</v>
      </c>
      <c r="G26" s="15">
        <f>'4G'!$B26-'4D'!$L25</f>
        <v>32535.662018339921</v>
      </c>
      <c r="H26" s="51">
        <f t="shared" si="4"/>
        <v>189.29456826361556</v>
      </c>
      <c r="I26" s="26">
        <f t="shared" si="5"/>
        <v>64.273310654341998</v>
      </c>
      <c r="J26" s="12">
        <f t="shared" si="6"/>
        <v>253.56787891795756</v>
      </c>
    </row>
    <row r="27" spans="1:10">
      <c r="A27" s="134">
        <v>2009</v>
      </c>
      <c r="B27" s="15">
        <f>'4G'!D27</f>
        <v>15325.272708935663</v>
      </c>
      <c r="C27" s="15">
        <f>('10'!M26)*-1</f>
        <v>8058.9166863898981</v>
      </c>
      <c r="D27" s="55">
        <f t="shared" si="0"/>
        <v>123.50509595751733</v>
      </c>
      <c r="E27" s="15">
        <f>'10'!N26</f>
        <v>200.22290820005492</v>
      </c>
      <c r="F27" s="15">
        <f>'4D'!$L26</f>
        <v>92745.061886267271</v>
      </c>
      <c r="G27" s="15">
        <f>'4G'!$B27-'4D'!$L26</f>
        <v>11000.056902542856</v>
      </c>
      <c r="H27" s="51">
        <f t="shared" si="4"/>
        <v>18.569686012062505</v>
      </c>
      <c r="I27" s="26">
        <f t="shared" si="5"/>
        <v>2.2024633833932188</v>
      </c>
      <c r="J27" s="12">
        <f t="shared" si="6"/>
        <v>20.772149395455724</v>
      </c>
    </row>
    <row r="28" spans="1:10">
      <c r="A28" s="134">
        <v>2010</v>
      </c>
      <c r="B28" s="15">
        <f>'4G'!D28</f>
        <v>22907.299543645757</v>
      </c>
      <c r="C28" s="15">
        <f>('10'!M27)*-1</f>
        <v>5647.2181550160167</v>
      </c>
      <c r="D28" s="55">
        <f t="shared" si="0"/>
        <v>129.36251786526643</v>
      </c>
      <c r="E28" s="15">
        <f>'10'!N27</f>
        <v>152.82820563888163</v>
      </c>
      <c r="F28" s="15">
        <f>'4D'!$L27</f>
        <v>97043.659409659056</v>
      </c>
      <c r="G28" s="15">
        <f>'4G'!$B28-'4D'!$L27</f>
        <v>15907.436367991075</v>
      </c>
      <c r="H28" s="51">
        <f t="shared" si="4"/>
        <v>14.831008336208964</v>
      </c>
      <c r="I28" s="26">
        <f t="shared" si="5"/>
        <v>2.4311049564347647</v>
      </c>
      <c r="J28" s="12">
        <f t="shared" si="6"/>
        <v>17.262113292643729</v>
      </c>
    </row>
    <row r="29" spans="1:10">
      <c r="A29" s="134">
        <v>2011</v>
      </c>
      <c r="B29" s="15">
        <f>'4G'!D29</f>
        <v>51053.196563196776</v>
      </c>
      <c r="C29" s="15">
        <f>('10'!M28)*-1</f>
        <v>9295.3117328773387</v>
      </c>
      <c r="D29" s="55">
        <f t="shared" si="0"/>
        <v>474.55537701477601</v>
      </c>
      <c r="E29" s="15">
        <f>'10'!N28</f>
        <v>1194.149071339305</v>
      </c>
      <c r="F29" s="15">
        <f>'4D'!$L28</f>
        <v>101741.22568790374</v>
      </c>
      <c r="G29" s="15">
        <f>'4G'!$B29-'4D'!$L28</f>
        <v>40578.328820647104</v>
      </c>
      <c r="H29" s="51">
        <f t="shared" si="4"/>
        <v>121.49419017213289</v>
      </c>
      <c r="I29" s="26">
        <f t="shared" si="5"/>
        <v>48.456573677676694</v>
      </c>
      <c r="J29" s="12">
        <f t="shared" si="6"/>
        <v>169.95076384980959</v>
      </c>
    </row>
    <row r="30" spans="1:10">
      <c r="A30" s="134">
        <v>2012</v>
      </c>
      <c r="B30" s="15">
        <f>'4G'!D30</f>
        <v>50117.27944875411</v>
      </c>
      <c r="C30" s="15">
        <f>('10'!M29)*-1</f>
        <v>20245.457625029885</v>
      </c>
      <c r="D30" s="55">
        <f t="shared" si="0"/>
        <v>1014.6472573615324</v>
      </c>
      <c r="E30" s="15">
        <f>'10'!N29</f>
        <v>3190.5796423083157</v>
      </c>
      <c r="F30" s="15">
        <f>'4D'!$L29</f>
        <v>104068.60981168287</v>
      </c>
      <c r="G30" s="15">
        <f>'4G'!$B30-'4D'!$L29</f>
        <v>41201.776240132924</v>
      </c>
      <c r="H30" s="51">
        <f t="shared" si="4"/>
        <v>332.03918786848277</v>
      </c>
      <c r="I30" s="26">
        <f t="shared" si="5"/>
        <v>131.45754849871057</v>
      </c>
      <c r="J30" s="12">
        <f t="shared" si="6"/>
        <v>463.49673636719331</v>
      </c>
    </row>
    <row r="31" spans="1:10">
      <c r="A31" s="86">
        <v>2013</v>
      </c>
      <c r="B31" s="15">
        <f>'4G'!D31</f>
        <v>55895.04997258693</v>
      </c>
      <c r="C31" s="15">
        <f>('10'!M30)*-1</f>
        <v>18744.737986800392</v>
      </c>
      <c r="D31" s="55">
        <f t="shared" si="0"/>
        <v>1047.7380664952564</v>
      </c>
      <c r="E31" s="15">
        <f>'10'!N30</f>
        <v>3326.5224999339916</v>
      </c>
      <c r="F31" s="15">
        <f>'4D'!$L30</f>
        <v>106273.85625338386</v>
      </c>
      <c r="G31" s="15">
        <f>'4G'!$B31-'4D'!$L30</f>
        <v>45526.577252318879</v>
      </c>
      <c r="H31" s="51">
        <f t="shared" si="4"/>
        <v>353.52237398163209</v>
      </c>
      <c r="I31" s="26">
        <f t="shared" si="5"/>
        <v>151.44518357482181</v>
      </c>
      <c r="J31" s="12">
        <f t="shared" si="6"/>
        <v>504.96755755645393</v>
      </c>
    </row>
    <row r="32" spans="1:10">
      <c r="A32" s="737">
        <v>2014</v>
      </c>
      <c r="B32" s="15">
        <f>'4G'!D32</f>
        <v>42927.35577372546</v>
      </c>
      <c r="C32" s="15">
        <f>('10'!M31)*-1</f>
        <v>20749.493916609812</v>
      </c>
      <c r="D32" s="55">
        <f t="shared" si="0"/>
        <v>890.72090748306152</v>
      </c>
      <c r="E32" s="15">
        <f>'10'!N31</f>
        <v>2864.9290574680454</v>
      </c>
      <c r="F32" s="15">
        <f>'4D'!$L31</f>
        <v>108866.0111550782</v>
      </c>
      <c r="G32" s="15">
        <f>'4G'!$B32-'4D'!$L31</f>
        <v>34909.133616386665</v>
      </c>
      <c r="H32" s="51">
        <f t="shared" si="4"/>
        <v>311.89339872882391</v>
      </c>
      <c r="I32" s="26">
        <f t="shared" si="5"/>
        <v>100.0121912686207</v>
      </c>
      <c r="J32" s="12">
        <f t="shared" si="6"/>
        <v>411.90558999744462</v>
      </c>
    </row>
    <row r="33" spans="1:10">
      <c r="A33" s="797" t="s">
        <v>323</v>
      </c>
      <c r="B33" s="798"/>
      <c r="C33" s="798"/>
      <c r="D33" s="798"/>
      <c r="E33" s="798"/>
      <c r="F33" s="798"/>
      <c r="G33" s="798"/>
      <c r="H33" s="798"/>
      <c r="I33" s="798"/>
      <c r="J33" s="799"/>
    </row>
    <row r="34" spans="1:10">
      <c r="A34" s="310" t="s">
        <v>321</v>
      </c>
      <c r="B34" s="210">
        <f>(POWER(B14/B5,1/($A14-$A5))-1)*100</f>
        <v>24.30334399019516</v>
      </c>
      <c r="C34" s="39">
        <f t="shared" ref="C34:J34" si="7">(POWER(C14/C5,1/($A14-$A5))-1)*100</f>
        <v>-6.6364538216924007</v>
      </c>
      <c r="D34" s="39">
        <f t="shared" si="7"/>
        <v>16.054009967466399</v>
      </c>
      <c r="E34" s="39">
        <f t="shared" si="7"/>
        <v>6.8559142901923442</v>
      </c>
      <c r="F34" s="39">
        <f t="shared" si="7"/>
        <v>3.6541526402293911</v>
      </c>
      <c r="G34" s="39">
        <f t="shared" si="7"/>
        <v>7.6748309557820305</v>
      </c>
      <c r="H34" s="39">
        <f t="shared" si="7"/>
        <v>10.760592503468679</v>
      </c>
      <c r="I34" s="39">
        <f t="shared" si="7"/>
        <v>15.056925078219962</v>
      </c>
      <c r="J34" s="39">
        <f t="shared" si="7"/>
        <v>10.921281392289384</v>
      </c>
    </row>
    <row r="35" spans="1:10">
      <c r="A35" s="327" t="s">
        <v>120</v>
      </c>
      <c r="B35" s="211">
        <f>(POWER(B24/B5,1/($A24-$A5))-1)*100</f>
        <v>20.133580088955139</v>
      </c>
      <c r="C35" s="40">
        <f t="shared" ref="C35:J35" si="8">(POWER(C24/C5,1/($A24-$A5))-1)*100</f>
        <v>0.64717188739984444</v>
      </c>
      <c r="D35" s="40">
        <f t="shared" si="8"/>
        <v>20.91105084661784</v>
      </c>
      <c r="E35" s="40">
        <f t="shared" si="8"/>
        <v>5.5890381671140688</v>
      </c>
      <c r="F35" s="40">
        <f t="shared" si="8"/>
        <v>3.616253003863501</v>
      </c>
      <c r="G35" s="40">
        <f t="shared" si="8"/>
        <v>17.157692524132351</v>
      </c>
      <c r="H35" s="40">
        <f t="shared" si="8"/>
        <v>9.4074049315829189</v>
      </c>
      <c r="I35" s="40">
        <f t="shared" si="8"/>
        <v>23.705680675016282</v>
      </c>
      <c r="J35" s="40">
        <f t="shared" si="8"/>
        <v>10.926537265489555</v>
      </c>
    </row>
    <row r="36" spans="1:10">
      <c r="A36" s="327" t="s">
        <v>322</v>
      </c>
      <c r="B36" s="211">
        <f>(POWER(B24/B15,1/($A24-$A15))-1)*100</f>
        <v>10.210710786092058</v>
      </c>
      <c r="C36" s="40">
        <f t="shared" ref="C36:J36" si="9">(POWER(C24/C15,1/($A24-$A15))-1)*100</f>
        <v>6.3334173129898419</v>
      </c>
      <c r="D36" s="40">
        <f t="shared" si="9"/>
        <v>17.190815023787586</v>
      </c>
      <c r="E36" s="40">
        <f t="shared" si="9"/>
        <v>-0.41071477437805148</v>
      </c>
      <c r="F36" s="40">
        <f t="shared" si="9"/>
        <v>3.621500823333812</v>
      </c>
      <c r="G36" s="40">
        <f t="shared" si="9"/>
        <v>16.029487947591026</v>
      </c>
      <c r="H36" s="40">
        <f t="shared" si="9"/>
        <v>3.1959120100201188</v>
      </c>
      <c r="I36" s="40">
        <f t="shared" si="9"/>
        <v>15.552937697955072</v>
      </c>
      <c r="J36" s="40">
        <f t="shared" si="9"/>
        <v>5.2564454448506659</v>
      </c>
    </row>
    <row r="37" spans="1:10">
      <c r="A37" s="327" t="s">
        <v>371</v>
      </c>
      <c r="B37" s="211">
        <f t="shared" ref="B37:J37" si="10">(POWER(B32/B25,1/($A32-$A25))-1)*100</f>
        <v>9.0778438176795326</v>
      </c>
      <c r="C37" s="40">
        <f t="shared" si="10"/>
        <v>2.1167337481740267</v>
      </c>
      <c r="D37" s="40">
        <f t="shared" si="10"/>
        <v>11.386731349548906</v>
      </c>
      <c r="E37" s="40">
        <f t="shared" si="10"/>
        <v>8.5453714947683714</v>
      </c>
      <c r="F37" s="40">
        <f t="shared" si="10"/>
        <v>2.3207494843243692</v>
      </c>
      <c r="G37" s="40">
        <f t="shared" si="10"/>
        <v>9.7273184018209502</v>
      </c>
      <c r="H37" s="40">
        <f t="shared" si="10"/>
        <v>11.064437643991187</v>
      </c>
      <c r="I37" s="40">
        <f t="shared" si="10"/>
        <v>19.103925390503875</v>
      </c>
      <c r="J37" s="40">
        <f t="shared" si="10"/>
        <v>12.640674360472426</v>
      </c>
    </row>
    <row r="38" spans="1:10">
      <c r="A38" s="633" t="s">
        <v>372</v>
      </c>
      <c r="B38" s="298" t="s">
        <v>332</v>
      </c>
      <c r="C38" s="785">
        <f>(POWER(C32/C5,1/($A32-$A5))-1)*100</f>
        <v>-0.74594824257984138</v>
      </c>
      <c r="D38" s="786" t="s">
        <v>332</v>
      </c>
      <c r="E38" s="785">
        <f t="shared" ref="E38:J38" si="11">(POWER(E32/E5,1/($A32-$A5))-1)*100</f>
        <v>2.1736338290327062</v>
      </c>
      <c r="F38" s="785">
        <f t="shared" si="11"/>
        <v>3.2497383688140369</v>
      </c>
      <c r="G38" s="785">
        <f t="shared" si="11"/>
        <v>12.294230469721734</v>
      </c>
      <c r="H38" s="785">
        <f t="shared" si="11"/>
        <v>5.4940096103863301</v>
      </c>
      <c r="I38" s="785">
        <f t="shared" si="11"/>
        <v>14.735095851263535</v>
      </c>
      <c r="J38" s="785">
        <f t="shared" si="11"/>
        <v>6.4574113481600248</v>
      </c>
    </row>
    <row r="40" spans="1:10">
      <c r="A40" t="s">
        <v>136</v>
      </c>
    </row>
  </sheetData>
  <mergeCells count="1">
    <mergeCell ref="A33:J33"/>
  </mergeCells>
  <phoneticPr fontId="4" type="noConversion"/>
  <pageMargins left="0.75" right="0.75" top="1" bottom="1" header="0.5" footer="0.5"/>
  <pageSetup scale="69" orientation="landscape" r:id="rId1"/>
  <headerFooter alignWithMargins="0"/>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sheetPr codeName="Sheet24" enableFormatConditionsCalculation="0"/>
  <dimension ref="A1:Y45"/>
  <sheetViews>
    <sheetView zoomScale="85" zoomScaleNormal="85" zoomScaleSheetLayoutView="70" workbookViewId="0">
      <pane xSplit="1" ySplit="3" topLeftCell="B4" activePane="bottomRight" state="frozen"/>
      <selection pane="topRight" activeCell="B1" sqref="B1"/>
      <selection pane="bottomLeft" activeCell="A4" sqref="A4"/>
      <selection pane="bottomRight" activeCell="W43" sqref="W43"/>
    </sheetView>
  </sheetViews>
  <sheetFormatPr defaultColWidth="8.83203125" defaultRowHeight="12.75"/>
  <cols>
    <col min="1" max="1" width="11.83203125" style="121" customWidth="1"/>
    <col min="2" max="10" width="8.83203125" style="121"/>
    <col min="11" max="11" width="10.1640625" style="121" customWidth="1"/>
    <col min="12" max="12" width="9" style="121" bestFit="1" customWidth="1"/>
    <col min="13" max="13" width="4.6640625" style="121" customWidth="1"/>
    <col min="14" max="23" width="8.83203125" style="121"/>
    <col min="24" max="24" width="10.1640625" style="121" customWidth="1"/>
    <col min="25" max="16384" width="8.83203125" style="121"/>
  </cols>
  <sheetData>
    <row r="1" spans="1:25">
      <c r="A1" s="95" t="s">
        <v>454</v>
      </c>
      <c r="N1" s="95" t="s">
        <v>455</v>
      </c>
    </row>
    <row r="2" spans="1:25">
      <c r="M2" s="389"/>
    </row>
    <row r="3" spans="1:25" ht="25.5">
      <c r="A3" s="245"/>
      <c r="B3" s="141" t="s">
        <v>299</v>
      </c>
      <c r="C3" s="142" t="s">
        <v>298</v>
      </c>
      <c r="D3" s="142" t="s">
        <v>2</v>
      </c>
      <c r="E3" s="142" t="s">
        <v>3</v>
      </c>
      <c r="F3" s="142" t="s">
        <v>293</v>
      </c>
      <c r="G3" s="142" t="s">
        <v>294</v>
      </c>
      <c r="H3" s="142" t="s">
        <v>295</v>
      </c>
      <c r="I3" s="142" t="s">
        <v>296</v>
      </c>
      <c r="J3" s="142" t="s">
        <v>9</v>
      </c>
      <c r="K3" s="127" t="s">
        <v>24</v>
      </c>
      <c r="L3" s="127" t="s">
        <v>25</v>
      </c>
      <c r="M3" s="527"/>
      <c r="N3" s="245"/>
      <c r="O3" s="141" t="s">
        <v>299</v>
      </c>
      <c r="P3" s="142" t="s">
        <v>298</v>
      </c>
      <c r="Q3" s="142" t="s">
        <v>2</v>
      </c>
      <c r="R3" s="142" t="s">
        <v>3</v>
      </c>
      <c r="S3" s="142" t="s">
        <v>293</v>
      </c>
      <c r="T3" s="142" t="s">
        <v>294</v>
      </c>
      <c r="U3" s="142" t="s">
        <v>295</v>
      </c>
      <c r="V3" s="142" t="s">
        <v>296</v>
      </c>
      <c r="W3" s="142" t="s">
        <v>9</v>
      </c>
      <c r="X3" s="127" t="s">
        <v>24</v>
      </c>
      <c r="Y3" s="127" t="s">
        <v>25</v>
      </c>
    </row>
    <row r="4" spans="1:25">
      <c r="A4" s="246">
        <v>1987</v>
      </c>
      <c r="B4" s="393">
        <f>'12A'!B4-'12B'!B4</f>
        <v>-315</v>
      </c>
      <c r="C4" s="185">
        <f>'12A'!C4-'12B'!C4</f>
        <v>-115</v>
      </c>
      <c r="D4" s="185">
        <f>'12A'!D4-'12B'!D4</f>
        <v>-621</v>
      </c>
      <c r="E4" s="185">
        <f>'12A'!E4-'12B'!E4</f>
        <v>-308</v>
      </c>
      <c r="F4" s="185">
        <f>'12A'!F4-'12B'!F4</f>
        <v>-618</v>
      </c>
      <c r="G4" s="185">
        <f>'12A'!G4-'12B'!G4</f>
        <v>-12045</v>
      </c>
      <c r="H4" s="185">
        <f>'12A'!H4-'12B'!H4</f>
        <v>18</v>
      </c>
      <c r="I4" s="185">
        <f>'12A'!I4-'12B'!I4</f>
        <v>3979</v>
      </c>
      <c r="J4" s="315">
        <f>'12A'!J4-'12B'!J4</f>
        <v>-13071</v>
      </c>
      <c r="K4" s="186">
        <f>'12A'!K4-'12B'!K4</f>
        <v>-1359</v>
      </c>
      <c r="L4" s="186">
        <f>'12A'!L4-'12B'!L4</f>
        <v>-23096</v>
      </c>
      <c r="M4" s="174"/>
      <c r="N4" s="246">
        <v>1987</v>
      </c>
      <c r="O4" s="203">
        <f t="shared" ref="O4" si="0">B4/$L4*100</f>
        <v>1.3638725320401801</v>
      </c>
      <c r="P4" s="469">
        <f t="shared" ref="P4" si="1">C4/$L4*100</f>
        <v>0.497921718046415</v>
      </c>
      <c r="Q4" s="469">
        <f t="shared" ref="Q4" si="2">D4/$L4*100</f>
        <v>2.6887772774506407</v>
      </c>
      <c r="R4" s="469">
        <f t="shared" ref="R4" si="3">E4/$L4*100</f>
        <v>1.3335642535503984</v>
      </c>
      <c r="S4" s="469">
        <f t="shared" ref="S4" si="4">F4/$L4*100</f>
        <v>2.6757880152407343</v>
      </c>
      <c r="T4" s="469">
        <f t="shared" ref="T4" si="5">G4/$L4*100</f>
        <v>52.151887772774508</v>
      </c>
      <c r="U4" s="469">
        <f t="shared" ref="U4" si="6">H4/$L4*100</f>
        <v>-7.7935573259438867E-2</v>
      </c>
      <c r="V4" s="469">
        <f t="shared" ref="V4" si="7">I4/$L4*100</f>
        <v>-17.228091444405958</v>
      </c>
      <c r="W4" s="469">
        <f t="shared" ref="W4" si="8">J4/$L4*100</f>
        <v>56.594215448562522</v>
      </c>
      <c r="X4" s="204">
        <f t="shared" ref="X4" si="9">K4/$L4*100</f>
        <v>5.8841357810876342</v>
      </c>
      <c r="Y4" s="204">
        <f t="shared" ref="Y4" si="10">L4/$L4*100</f>
        <v>100</v>
      </c>
    </row>
    <row r="5" spans="1:25">
      <c r="A5" s="247">
        <v>1988</v>
      </c>
      <c r="B5" s="187">
        <f>'12A'!B5-'12B'!B5</f>
        <v>-41</v>
      </c>
      <c r="C5" s="157">
        <f>'12A'!C5-'12B'!C5</f>
        <v>-107</v>
      </c>
      <c r="D5" s="157">
        <f>'12A'!D5-'12B'!D5</f>
        <v>-16</v>
      </c>
      <c r="E5" s="157">
        <f>'12A'!E5-'12B'!E5</f>
        <v>-2</v>
      </c>
      <c r="F5" s="157">
        <f>'12A'!F5-'12B'!F5</f>
        <v>146</v>
      </c>
      <c r="G5" s="157">
        <f>'12A'!G5-'12B'!G5</f>
        <v>-2458</v>
      </c>
      <c r="H5" s="157">
        <f>'12A'!H5-'12B'!H5</f>
        <v>2203</v>
      </c>
      <c r="I5" s="157">
        <f>'12A'!I5-'12B'!I5</f>
        <v>8585</v>
      </c>
      <c r="J5" s="158">
        <f>'12A'!J5-'12B'!J5</f>
        <v>-9969</v>
      </c>
      <c r="K5" s="174">
        <f>'12A'!K5-'12B'!K5</f>
        <v>-166</v>
      </c>
      <c r="L5" s="174">
        <f>'12A'!L5-'12B'!L5</f>
        <v>-1659</v>
      </c>
      <c r="M5" s="174"/>
      <c r="N5" s="247">
        <v>1988</v>
      </c>
      <c r="O5" s="205">
        <f t="shared" ref="O5:O30" si="11">B5/$L5*100</f>
        <v>2.4713682941531041</v>
      </c>
      <c r="P5" s="439">
        <f t="shared" ref="P5:P30" si="12">C5/$L5*100</f>
        <v>6.4496684749849305</v>
      </c>
      <c r="Q5" s="439">
        <f t="shared" ref="Q5:Q30" si="13">D5/$L5*100</f>
        <v>0.96443640747438208</v>
      </c>
      <c r="R5" s="439">
        <f t="shared" ref="R5:R30" si="14">E5/$L5*100</f>
        <v>0.12055455093429776</v>
      </c>
      <c r="S5" s="439">
        <f t="shared" ref="S5:S30" si="15">F5/$L5*100</f>
        <v>-8.8004822182037366</v>
      </c>
      <c r="T5" s="439">
        <f t="shared" ref="T5:T30" si="16">G5/$L5*100</f>
        <v>148.16154309825197</v>
      </c>
      <c r="U5" s="439">
        <f t="shared" ref="U5:U30" si="17">H5/$L5*100</f>
        <v>-132.79083785412899</v>
      </c>
      <c r="V5" s="439">
        <f t="shared" ref="V5:V30" si="18">I5/$L5*100</f>
        <v>-517.48040988547314</v>
      </c>
      <c r="W5" s="439">
        <f t="shared" ref="W5:W30" si="19">J5/$L5*100</f>
        <v>600.90415913200729</v>
      </c>
      <c r="X5" s="206">
        <f t="shared" ref="X5:X30" si="20">K5/$L5*100</f>
        <v>10.006027727546716</v>
      </c>
      <c r="Y5" s="206">
        <f t="shared" ref="Y5:Y30" si="21">L5/$L5*100</f>
        <v>100</v>
      </c>
    </row>
    <row r="6" spans="1:25">
      <c r="A6" s="247">
        <v>1989</v>
      </c>
      <c r="B6" s="187">
        <f>'12A'!B6-'12B'!B6</f>
        <v>259</v>
      </c>
      <c r="C6" s="157">
        <f>'12A'!C6-'12B'!C6</f>
        <v>34</v>
      </c>
      <c r="D6" s="157">
        <f>'12A'!D6-'12B'!D6</f>
        <v>31</v>
      </c>
      <c r="E6" s="157">
        <f>'12A'!E6-'12B'!E6</f>
        <v>44</v>
      </c>
      <c r="F6" s="157">
        <f>'12A'!F6-'12B'!F6</f>
        <v>689</v>
      </c>
      <c r="G6" s="157">
        <f>'12A'!G6-'12B'!G6</f>
        <v>3877</v>
      </c>
      <c r="H6" s="157">
        <f>'12A'!H6-'12B'!H6</f>
        <v>3369</v>
      </c>
      <c r="I6" s="157">
        <f>'12A'!I6-'12B'!I6</f>
        <v>10501</v>
      </c>
      <c r="J6" s="158">
        <f>'12A'!J6-'12B'!J6</f>
        <v>-13225</v>
      </c>
      <c r="K6" s="174">
        <f>'12A'!K6-'12B'!K6</f>
        <v>368</v>
      </c>
      <c r="L6" s="174">
        <f>'12A'!L6-'12B'!L6</f>
        <v>5579</v>
      </c>
      <c r="M6" s="174"/>
      <c r="N6" s="247">
        <v>1989</v>
      </c>
      <c r="O6" s="205">
        <f t="shared" si="11"/>
        <v>4.6424090338770387</v>
      </c>
      <c r="P6" s="439">
        <f t="shared" si="12"/>
        <v>0.60942821294138727</v>
      </c>
      <c r="Q6" s="439">
        <f t="shared" si="13"/>
        <v>0.55565513532891198</v>
      </c>
      <c r="R6" s="439">
        <f t="shared" si="14"/>
        <v>0.78867180498297196</v>
      </c>
      <c r="S6" s="439">
        <f t="shared" si="15"/>
        <v>12.349883491665173</v>
      </c>
      <c r="T6" s="439">
        <f t="shared" si="16"/>
        <v>69.49274063452232</v>
      </c>
      <c r="U6" s="439">
        <f t="shared" si="17"/>
        <v>60.387166158809826</v>
      </c>
      <c r="V6" s="439">
        <f t="shared" si="18"/>
        <v>188.22369600286791</v>
      </c>
      <c r="W6" s="439">
        <f t="shared" si="19"/>
        <v>-237.04965047499553</v>
      </c>
      <c r="X6" s="206">
        <f t="shared" si="20"/>
        <v>6.5961641871303103</v>
      </c>
      <c r="Y6" s="206">
        <f t="shared" si="21"/>
        <v>100</v>
      </c>
    </row>
    <row r="7" spans="1:25">
      <c r="A7" s="247">
        <v>1990</v>
      </c>
      <c r="B7" s="187">
        <f>'12A'!B7-'12B'!B7</f>
        <v>380</v>
      </c>
      <c r="C7" s="157">
        <f>'12A'!C7-'12B'!C7</f>
        <v>59</v>
      </c>
      <c r="D7" s="157">
        <f>'12A'!D7-'12B'!D7</f>
        <v>247</v>
      </c>
      <c r="E7" s="157">
        <f>'12A'!E7-'12B'!E7</f>
        <v>219</v>
      </c>
      <c r="F7" s="157">
        <f>'12A'!F7-'12B'!F7</f>
        <v>1165</v>
      </c>
      <c r="G7" s="157">
        <f>'12A'!G7-'12B'!G7</f>
        <v>5780</v>
      </c>
      <c r="H7" s="157">
        <f>'12A'!H7-'12B'!H7</f>
        <v>2677</v>
      </c>
      <c r="I7" s="157">
        <f>'12A'!I7-'12B'!I7</f>
        <v>8020</v>
      </c>
      <c r="J7" s="158">
        <f>'12A'!J7-'12B'!J7</f>
        <v>-9737</v>
      </c>
      <c r="K7" s="174">
        <f>'12A'!K7-'12B'!K7</f>
        <v>905</v>
      </c>
      <c r="L7" s="174">
        <f>'12A'!L7-'12B'!L7</f>
        <v>8810</v>
      </c>
      <c r="M7" s="174"/>
      <c r="N7" s="247">
        <v>1990</v>
      </c>
      <c r="O7" s="205">
        <f t="shared" si="11"/>
        <v>4.3132803632236092</v>
      </c>
      <c r="P7" s="439">
        <f t="shared" si="12"/>
        <v>0.6696935300794552</v>
      </c>
      <c r="Q7" s="439">
        <f t="shared" si="13"/>
        <v>2.8036322360953458</v>
      </c>
      <c r="R7" s="439">
        <f t="shared" si="14"/>
        <v>2.4858115777525542</v>
      </c>
      <c r="S7" s="439">
        <f t="shared" si="15"/>
        <v>13.223609534619751</v>
      </c>
      <c r="T7" s="439">
        <f t="shared" si="16"/>
        <v>65.607264472190693</v>
      </c>
      <c r="U7" s="439">
        <f t="shared" si="17"/>
        <v>30.385925085130534</v>
      </c>
      <c r="V7" s="439">
        <f t="shared" si="18"/>
        <v>91.032917139614085</v>
      </c>
      <c r="W7" s="439">
        <f t="shared" si="19"/>
        <v>-110.52213393870602</v>
      </c>
      <c r="X7" s="206">
        <f t="shared" si="20"/>
        <v>10.272417707150964</v>
      </c>
      <c r="Y7" s="206">
        <f t="shared" si="21"/>
        <v>100</v>
      </c>
    </row>
    <row r="8" spans="1:25">
      <c r="A8" s="247">
        <v>1991</v>
      </c>
      <c r="B8" s="187">
        <f>'12A'!B8-'12B'!B8</f>
        <v>481</v>
      </c>
      <c r="C8" s="157">
        <f>'12A'!C8-'12B'!C8</f>
        <v>178</v>
      </c>
      <c r="D8" s="157">
        <f>'12A'!D8-'12B'!D8</f>
        <v>347</v>
      </c>
      <c r="E8" s="157">
        <f>'12A'!E8-'12B'!E8</f>
        <v>327</v>
      </c>
      <c r="F8" s="157">
        <f>'12A'!F8-'12B'!F8</f>
        <v>1006</v>
      </c>
      <c r="G8" s="157">
        <f>'12A'!G8-'12B'!G8</f>
        <v>3922</v>
      </c>
      <c r="H8" s="157">
        <f>'12A'!H8-'12B'!H8</f>
        <v>2302</v>
      </c>
      <c r="I8" s="157">
        <f>'12A'!I8-'12B'!I8</f>
        <v>4985</v>
      </c>
      <c r="J8" s="158">
        <f>'12A'!J8-'12B'!J8</f>
        <v>-10398</v>
      </c>
      <c r="K8" s="174">
        <f>'12A'!K8-'12B'!K8</f>
        <v>1333</v>
      </c>
      <c r="L8" s="174">
        <f>'12A'!L8-'12B'!L8</f>
        <v>3150</v>
      </c>
      <c r="M8" s="174"/>
      <c r="N8" s="247">
        <v>1991</v>
      </c>
      <c r="O8" s="205">
        <f t="shared" si="11"/>
        <v>15.269841269841269</v>
      </c>
      <c r="P8" s="439">
        <f t="shared" si="12"/>
        <v>5.6507936507936503</v>
      </c>
      <c r="Q8" s="439">
        <f t="shared" si="13"/>
        <v>11.015873015873016</v>
      </c>
      <c r="R8" s="439">
        <f t="shared" si="14"/>
        <v>10.380952380952381</v>
      </c>
      <c r="S8" s="439">
        <f t="shared" si="15"/>
        <v>31.936507936507937</v>
      </c>
      <c r="T8" s="439">
        <f t="shared" si="16"/>
        <v>124.50793650793651</v>
      </c>
      <c r="U8" s="439">
        <f t="shared" si="17"/>
        <v>73.079365079365076</v>
      </c>
      <c r="V8" s="439">
        <f t="shared" si="18"/>
        <v>158.25396825396825</v>
      </c>
      <c r="W8" s="439">
        <f t="shared" si="19"/>
        <v>-330.09523809523807</v>
      </c>
      <c r="X8" s="206">
        <f t="shared" si="20"/>
        <v>42.317460317460316</v>
      </c>
      <c r="Y8" s="206">
        <f t="shared" si="21"/>
        <v>100</v>
      </c>
    </row>
    <row r="9" spans="1:25">
      <c r="A9" s="247">
        <v>1992</v>
      </c>
      <c r="B9" s="187">
        <f>'12A'!B9-'12B'!B9</f>
        <v>472</v>
      </c>
      <c r="C9" s="157">
        <f>'12A'!C9-'12B'!C9</f>
        <v>-69</v>
      </c>
      <c r="D9" s="157">
        <f>'12A'!D9-'12B'!D9</f>
        <v>294</v>
      </c>
      <c r="E9" s="157">
        <f>'12A'!E9-'12B'!E9</f>
        <v>499</v>
      </c>
      <c r="F9" s="157">
        <f>'12A'!F9-'12B'!F9</f>
        <v>466</v>
      </c>
      <c r="G9" s="157">
        <f>'12A'!G9-'12B'!G9</f>
        <v>2726</v>
      </c>
      <c r="H9" s="157">
        <f>'12A'!H9-'12B'!H9</f>
        <v>1427</v>
      </c>
      <c r="I9" s="157">
        <f>'12A'!I9-'12B'!I9</f>
        <v>3619</v>
      </c>
      <c r="J9" s="158">
        <f>'12A'!J9-'12B'!J9</f>
        <v>-10948</v>
      </c>
      <c r="K9" s="174">
        <f>'12A'!K9-'12B'!K9</f>
        <v>1196</v>
      </c>
      <c r="L9" s="174">
        <f>'12A'!L9-'12B'!L9</f>
        <v>-1514</v>
      </c>
      <c r="M9" s="174"/>
      <c r="N9" s="247">
        <v>1992</v>
      </c>
      <c r="O9" s="205">
        <f t="shared" si="11"/>
        <v>-31.175693527080583</v>
      </c>
      <c r="P9" s="439">
        <f t="shared" si="12"/>
        <v>4.5574636723910169</v>
      </c>
      <c r="Q9" s="439">
        <f t="shared" si="13"/>
        <v>-19.418758256274767</v>
      </c>
      <c r="R9" s="439">
        <f t="shared" si="14"/>
        <v>-32.959048877146628</v>
      </c>
      <c r="S9" s="439">
        <f t="shared" si="15"/>
        <v>-30.779392338177015</v>
      </c>
      <c r="T9" s="439">
        <f t="shared" si="16"/>
        <v>-180.05284015852047</v>
      </c>
      <c r="U9" s="439">
        <f t="shared" si="17"/>
        <v>-94.253632760898284</v>
      </c>
      <c r="V9" s="439">
        <f t="shared" si="18"/>
        <v>-239.0356671070013</v>
      </c>
      <c r="W9" s="439">
        <f t="shared" si="19"/>
        <v>723.11756935270807</v>
      </c>
      <c r="X9" s="206">
        <f t="shared" si="20"/>
        <v>-78.996036988110959</v>
      </c>
      <c r="Y9" s="206">
        <f t="shared" si="21"/>
        <v>100</v>
      </c>
    </row>
    <row r="10" spans="1:25">
      <c r="A10" s="247">
        <v>1993</v>
      </c>
      <c r="B10" s="187">
        <f>'12A'!B10-'12B'!B10</f>
        <v>618</v>
      </c>
      <c r="C10" s="157">
        <f>'12A'!C10-'12B'!C10</f>
        <v>13</v>
      </c>
      <c r="D10" s="157">
        <f>'12A'!D10-'12B'!D10</f>
        <v>409</v>
      </c>
      <c r="E10" s="157">
        <f>'12A'!E10-'12B'!E10</f>
        <v>363</v>
      </c>
      <c r="F10" s="157">
        <f>'12A'!F10-'12B'!F10</f>
        <v>368</v>
      </c>
      <c r="G10" s="157">
        <f>'12A'!G10-'12B'!G10</f>
        <v>2222</v>
      </c>
      <c r="H10" s="157">
        <f>'12A'!H10-'12B'!H10</f>
        <v>1138</v>
      </c>
      <c r="I10" s="157">
        <f>'12A'!I10-'12B'!I10</f>
        <v>3128</v>
      </c>
      <c r="J10" s="158">
        <f>'12A'!J10-'12B'!J10</f>
        <v>-10221</v>
      </c>
      <c r="K10" s="174">
        <f>'12A'!K10-'12B'!K10</f>
        <v>1403</v>
      </c>
      <c r="L10" s="174">
        <f>'12A'!L10-'12B'!L10</f>
        <v>-1962</v>
      </c>
      <c r="M10" s="174"/>
      <c r="N10" s="247">
        <v>1993</v>
      </c>
      <c r="O10" s="205">
        <f t="shared" si="11"/>
        <v>-31.49847094801223</v>
      </c>
      <c r="P10" s="439">
        <f t="shared" si="12"/>
        <v>-0.66258919469928645</v>
      </c>
      <c r="Q10" s="439">
        <f t="shared" si="13"/>
        <v>-20.846075433231395</v>
      </c>
      <c r="R10" s="439">
        <f t="shared" si="14"/>
        <v>-18.501529051987767</v>
      </c>
      <c r="S10" s="439">
        <f t="shared" si="15"/>
        <v>-18.756371049949031</v>
      </c>
      <c r="T10" s="439">
        <f t="shared" si="16"/>
        <v>-113.25178389398573</v>
      </c>
      <c r="U10" s="439">
        <f t="shared" si="17"/>
        <v>-58.002038735983689</v>
      </c>
      <c r="V10" s="439">
        <f t="shared" si="18"/>
        <v>-159.42915392456675</v>
      </c>
      <c r="W10" s="439">
        <f t="shared" si="19"/>
        <v>520.94801223241586</v>
      </c>
      <c r="X10" s="206">
        <f t="shared" si="20"/>
        <v>-71.508664627930685</v>
      </c>
      <c r="Y10" s="206">
        <f t="shared" si="21"/>
        <v>100</v>
      </c>
    </row>
    <row r="11" spans="1:25">
      <c r="A11" s="247">
        <v>1994</v>
      </c>
      <c r="B11" s="187">
        <f>'12A'!B11-'12B'!B11</f>
        <v>1269</v>
      </c>
      <c r="C11" s="157">
        <f>'12A'!C11-'12B'!C11</f>
        <v>60</v>
      </c>
      <c r="D11" s="157">
        <f>'12A'!D11-'12B'!D11</f>
        <v>680</v>
      </c>
      <c r="E11" s="157">
        <f>'12A'!E11-'12B'!E11</f>
        <v>368</v>
      </c>
      <c r="F11" s="157">
        <f>'12A'!F11-'12B'!F11</f>
        <v>243</v>
      </c>
      <c r="G11" s="157">
        <f>'12A'!G11-'12B'!G11</f>
        <v>1173</v>
      </c>
      <c r="H11" s="157">
        <f>'12A'!H11-'12B'!H11</f>
        <v>1214</v>
      </c>
      <c r="I11" s="157">
        <f>'12A'!I11-'12B'!I11</f>
        <v>2149</v>
      </c>
      <c r="J11" s="158">
        <f>'12A'!J11-'12B'!J11</f>
        <v>-7681</v>
      </c>
      <c r="K11" s="174">
        <f>'12A'!K11-'12B'!K11</f>
        <v>2377</v>
      </c>
      <c r="L11" s="174">
        <f>'12A'!L11-'12B'!L11</f>
        <v>-525</v>
      </c>
      <c r="M11" s="174"/>
      <c r="N11" s="247">
        <v>1994</v>
      </c>
      <c r="O11" s="205">
        <f t="shared" si="11"/>
        <v>-241.71428571428572</v>
      </c>
      <c r="P11" s="439">
        <f t="shared" si="12"/>
        <v>-11.428571428571429</v>
      </c>
      <c r="Q11" s="439">
        <f t="shared" si="13"/>
        <v>-129.52380952380952</v>
      </c>
      <c r="R11" s="439">
        <f t="shared" si="14"/>
        <v>-70.095238095238102</v>
      </c>
      <c r="S11" s="439">
        <f t="shared" si="15"/>
        <v>-46.285714285714285</v>
      </c>
      <c r="T11" s="439">
        <f t="shared" si="16"/>
        <v>-223.42857142857144</v>
      </c>
      <c r="U11" s="439">
        <f t="shared" si="17"/>
        <v>-231.23809523809524</v>
      </c>
      <c r="V11" s="439">
        <f t="shared" si="18"/>
        <v>-409.33333333333337</v>
      </c>
      <c r="W11" s="439">
        <f t="shared" si="19"/>
        <v>1463.047619047619</v>
      </c>
      <c r="X11" s="206">
        <f t="shared" si="20"/>
        <v>-452.76190476190482</v>
      </c>
      <c r="Y11" s="206">
        <f t="shared" si="21"/>
        <v>100</v>
      </c>
    </row>
    <row r="12" spans="1:25">
      <c r="A12" s="247">
        <v>1995</v>
      </c>
      <c r="B12" s="187">
        <f>'12A'!B12-'12B'!B12</f>
        <v>1917</v>
      </c>
      <c r="C12" s="157">
        <f>'12A'!C12-'12B'!C12</f>
        <v>49</v>
      </c>
      <c r="D12" s="157">
        <f>'12A'!D12-'12B'!D12</f>
        <v>787</v>
      </c>
      <c r="E12" s="157">
        <f>'12A'!E12-'12B'!E12</f>
        <v>442</v>
      </c>
      <c r="F12" s="157">
        <f>'12A'!F12-'12B'!F12</f>
        <v>1414</v>
      </c>
      <c r="G12" s="157">
        <f>'12A'!G12-'12B'!G12</f>
        <v>3339</v>
      </c>
      <c r="H12" s="157">
        <f>'12A'!H12-'12B'!H12</f>
        <v>1610</v>
      </c>
      <c r="I12" s="157">
        <f>'12A'!I12-'12B'!I12</f>
        <v>1898</v>
      </c>
      <c r="J12" s="158">
        <f>'12A'!J12-'12B'!J12</f>
        <v>-3987</v>
      </c>
      <c r="K12" s="174">
        <f>'12A'!K12-'12B'!K12</f>
        <v>3195</v>
      </c>
      <c r="L12" s="174">
        <f>'12A'!L12-'12B'!L12</f>
        <v>7469</v>
      </c>
      <c r="M12" s="174"/>
      <c r="N12" s="247">
        <v>1995</v>
      </c>
      <c r="O12" s="205">
        <f t="shared" si="11"/>
        <v>25.666086490828761</v>
      </c>
      <c r="P12" s="439">
        <f t="shared" si="12"/>
        <v>0.65604498594189309</v>
      </c>
      <c r="Q12" s="439">
        <f t="shared" si="13"/>
        <v>10.536885794617753</v>
      </c>
      <c r="R12" s="439">
        <f t="shared" si="14"/>
        <v>5.9177935466595262</v>
      </c>
      <c r="S12" s="439">
        <f t="shared" si="15"/>
        <v>18.93158388003749</v>
      </c>
      <c r="T12" s="439">
        <f t="shared" si="16"/>
        <v>44.704779756326147</v>
      </c>
      <c r="U12" s="439">
        <f t="shared" si="17"/>
        <v>21.555763823805059</v>
      </c>
      <c r="V12" s="439">
        <f t="shared" si="18"/>
        <v>25.411701700361494</v>
      </c>
      <c r="W12" s="439">
        <f t="shared" si="19"/>
        <v>-53.380639978578124</v>
      </c>
      <c r="X12" s="206">
        <f t="shared" si="20"/>
        <v>42.776810818047935</v>
      </c>
      <c r="Y12" s="206">
        <f t="shared" si="21"/>
        <v>100</v>
      </c>
    </row>
    <row r="13" spans="1:25">
      <c r="A13" s="247">
        <v>1996</v>
      </c>
      <c r="B13" s="187">
        <f>'12A'!B13-'12B'!B13</f>
        <v>3609</v>
      </c>
      <c r="C13" s="157">
        <f>'12A'!C13-'12B'!C13</f>
        <v>219</v>
      </c>
      <c r="D13" s="157">
        <f>'12A'!D13-'12B'!D13</f>
        <v>1632</v>
      </c>
      <c r="E13" s="157">
        <f>'12A'!E13-'12B'!E13</f>
        <v>1203</v>
      </c>
      <c r="F13" s="157">
        <f>'12A'!F13-'12B'!F13</f>
        <v>2658</v>
      </c>
      <c r="G13" s="157">
        <f>'12A'!G13-'12B'!G13</f>
        <v>5144</v>
      </c>
      <c r="H13" s="157">
        <f>'12A'!H13-'12B'!H13</f>
        <v>2958</v>
      </c>
      <c r="I13" s="157">
        <f>'12A'!I13-'12B'!I13</f>
        <v>3482</v>
      </c>
      <c r="J13" s="158">
        <f>'12A'!J13-'12B'!J13</f>
        <v>4332</v>
      </c>
      <c r="K13" s="174">
        <f>'12A'!K13-'12B'!K13</f>
        <v>6663</v>
      </c>
      <c r="L13" s="174">
        <f>'12A'!L13-'12B'!L13</f>
        <v>25237</v>
      </c>
      <c r="M13" s="174"/>
      <c r="N13" s="247">
        <v>1996</v>
      </c>
      <c r="O13" s="205">
        <f t="shared" si="11"/>
        <v>14.300431905535524</v>
      </c>
      <c r="P13" s="439">
        <f t="shared" si="12"/>
        <v>0.86777350715219714</v>
      </c>
      <c r="Q13" s="439">
        <f t="shared" si="13"/>
        <v>6.4666957245314416</v>
      </c>
      <c r="R13" s="439">
        <f t="shared" si="14"/>
        <v>4.7668106351785076</v>
      </c>
      <c r="S13" s="439">
        <f t="shared" si="15"/>
        <v>10.5321551689979</v>
      </c>
      <c r="T13" s="439">
        <f t="shared" si="16"/>
        <v>20.382771327812339</v>
      </c>
      <c r="U13" s="439">
        <f t="shared" si="17"/>
        <v>11.720886000713239</v>
      </c>
      <c r="V13" s="439">
        <f t="shared" si="18"/>
        <v>13.797202520109364</v>
      </c>
      <c r="W13" s="439">
        <f t="shared" si="19"/>
        <v>17.165273209969488</v>
      </c>
      <c r="X13" s="206">
        <f t="shared" si="20"/>
        <v>26.401711772397668</v>
      </c>
      <c r="Y13" s="206">
        <f t="shared" si="21"/>
        <v>100</v>
      </c>
    </row>
    <row r="14" spans="1:25">
      <c r="A14" s="247">
        <v>1997</v>
      </c>
      <c r="B14" s="187">
        <f>'12A'!B14-'12B'!B14</f>
        <v>4850</v>
      </c>
      <c r="C14" s="157">
        <f>'12A'!C14-'12B'!C14</f>
        <v>414</v>
      </c>
      <c r="D14" s="157">
        <f>'12A'!D14-'12B'!D14</f>
        <v>2516</v>
      </c>
      <c r="E14" s="157">
        <f>'12A'!E14-'12B'!E14</f>
        <v>1975</v>
      </c>
      <c r="F14" s="157">
        <f>'12A'!F14-'12B'!F14</f>
        <v>2694</v>
      </c>
      <c r="G14" s="157">
        <f>'12A'!G14-'12B'!G14</f>
        <v>6155</v>
      </c>
      <c r="H14" s="157">
        <f>'12A'!H14-'12B'!H14</f>
        <v>3808</v>
      </c>
      <c r="I14" s="157">
        <f>'12A'!I14-'12B'!I14</f>
        <v>3851</v>
      </c>
      <c r="J14" s="158">
        <f>'12A'!J14-'12B'!J14</f>
        <v>15126</v>
      </c>
      <c r="K14" s="174">
        <f>'12A'!K14-'12B'!K14</f>
        <v>9755</v>
      </c>
      <c r="L14" s="174">
        <f>'12A'!L14-'12B'!L14</f>
        <v>41389</v>
      </c>
      <c r="M14" s="174"/>
      <c r="N14" s="247">
        <v>1997</v>
      </c>
      <c r="O14" s="205">
        <f t="shared" si="11"/>
        <v>11.718089347411148</v>
      </c>
      <c r="P14" s="439">
        <f t="shared" si="12"/>
        <v>1.0002657710986012</v>
      </c>
      <c r="Q14" s="439">
        <f t="shared" si="13"/>
        <v>6.0789098552755565</v>
      </c>
      <c r="R14" s="439">
        <f t="shared" si="14"/>
        <v>4.7717992703375298</v>
      </c>
      <c r="S14" s="439">
        <f t="shared" si="15"/>
        <v>6.508975814830027</v>
      </c>
      <c r="T14" s="439">
        <f t="shared" si="16"/>
        <v>14.871101017178479</v>
      </c>
      <c r="U14" s="439">
        <f t="shared" si="17"/>
        <v>9.2005122133900308</v>
      </c>
      <c r="V14" s="439">
        <f t="shared" si="18"/>
        <v>9.3044045519340877</v>
      </c>
      <c r="W14" s="439">
        <f t="shared" si="19"/>
        <v>36.545942158544541</v>
      </c>
      <c r="X14" s="206">
        <f t="shared" si="20"/>
        <v>23.569064244122835</v>
      </c>
      <c r="Y14" s="206">
        <f t="shared" si="21"/>
        <v>100</v>
      </c>
    </row>
    <row r="15" spans="1:25">
      <c r="A15" s="247">
        <v>1998</v>
      </c>
      <c r="B15" s="187">
        <f>'12A'!B15-'12B'!B15</f>
        <v>1718</v>
      </c>
      <c r="C15" s="157">
        <f>'12A'!C15-'12B'!C15</f>
        <v>67</v>
      </c>
      <c r="D15" s="157">
        <f>'12A'!D15-'12B'!D15</f>
        <v>598</v>
      </c>
      <c r="E15" s="157">
        <f>'12A'!E15-'12B'!E15</f>
        <v>492</v>
      </c>
      <c r="F15" s="157">
        <f>'12A'!F15-'12B'!F15</f>
        <v>1344</v>
      </c>
      <c r="G15" s="157">
        <f>'12A'!G15-'12B'!G15</f>
        <v>1356</v>
      </c>
      <c r="H15" s="157">
        <f>'12A'!H15-'12B'!H15</f>
        <v>1474</v>
      </c>
      <c r="I15" s="157">
        <f>'12A'!I15-'12B'!I15</f>
        <v>3900</v>
      </c>
      <c r="J15" s="158">
        <f>'12A'!J15-'12B'!J15</f>
        <v>13162</v>
      </c>
      <c r="K15" s="174">
        <f>'12A'!K15-'12B'!K15</f>
        <v>2875</v>
      </c>
      <c r="L15" s="174">
        <f>'12A'!L15-'12B'!L15</f>
        <v>24111</v>
      </c>
      <c r="M15" s="174"/>
      <c r="N15" s="247">
        <v>1998</v>
      </c>
      <c r="O15" s="205">
        <f t="shared" si="11"/>
        <v>7.1253784579652439</v>
      </c>
      <c r="P15" s="439">
        <f t="shared" si="12"/>
        <v>0.27788146489154331</v>
      </c>
      <c r="Q15" s="439">
        <f t="shared" si="13"/>
        <v>2.4801957612707892</v>
      </c>
      <c r="R15" s="439">
        <f t="shared" si="14"/>
        <v>2.0405623989050641</v>
      </c>
      <c r="S15" s="439">
        <f t="shared" si="15"/>
        <v>5.574219236033346</v>
      </c>
      <c r="T15" s="439">
        <f t="shared" si="16"/>
        <v>5.6239890506407857</v>
      </c>
      <c r="U15" s="439">
        <f t="shared" si="17"/>
        <v>6.1133922276139518</v>
      </c>
      <c r="V15" s="439">
        <f t="shared" si="18"/>
        <v>16.175189747418191</v>
      </c>
      <c r="W15" s="439">
        <f t="shared" si="19"/>
        <v>54.589191655261082</v>
      </c>
      <c r="X15" s="206">
        <f t="shared" si="20"/>
        <v>11.924018083032641</v>
      </c>
      <c r="Y15" s="206">
        <f t="shared" si="21"/>
        <v>100</v>
      </c>
    </row>
    <row r="16" spans="1:25">
      <c r="A16" s="247">
        <v>1999</v>
      </c>
      <c r="B16" s="187">
        <f>'12A'!B16-'12B'!B16</f>
        <v>1196</v>
      </c>
      <c r="C16" s="157">
        <f>'12A'!C16-'12B'!C16</f>
        <v>70</v>
      </c>
      <c r="D16" s="157">
        <f>'12A'!D16-'12B'!D16</f>
        <v>406</v>
      </c>
      <c r="E16" s="157">
        <f>'12A'!E16-'12B'!E16</f>
        <v>269</v>
      </c>
      <c r="F16" s="157">
        <f>'12A'!F16-'12B'!F16</f>
        <v>1060</v>
      </c>
      <c r="G16" s="157">
        <f>'12A'!G16-'12B'!G16</f>
        <v>-925</v>
      </c>
      <c r="H16" s="157">
        <f>'12A'!H16-'12B'!H16</f>
        <v>2162</v>
      </c>
      <c r="I16" s="157">
        <f>'12A'!I16-'12B'!I16</f>
        <v>6110</v>
      </c>
      <c r="J16" s="158">
        <f>'12A'!J16-'12B'!J16</f>
        <v>11337</v>
      </c>
      <c r="K16" s="174">
        <f>'12A'!K16-'12B'!K16</f>
        <v>1941</v>
      </c>
      <c r="L16" s="174">
        <f>'12A'!L16-'12B'!L16</f>
        <v>21685</v>
      </c>
      <c r="M16" s="174"/>
      <c r="N16" s="247">
        <v>1999</v>
      </c>
      <c r="O16" s="205">
        <f t="shared" si="11"/>
        <v>5.5153331796172465</v>
      </c>
      <c r="P16" s="439">
        <f t="shared" si="12"/>
        <v>0.32280378141572519</v>
      </c>
      <c r="Q16" s="439">
        <f t="shared" si="13"/>
        <v>1.872261932211206</v>
      </c>
      <c r="R16" s="439">
        <f t="shared" si="14"/>
        <v>1.2404888171547153</v>
      </c>
      <c r="S16" s="439">
        <f t="shared" si="15"/>
        <v>4.8881715471524094</v>
      </c>
      <c r="T16" s="439">
        <f t="shared" si="16"/>
        <v>-4.2656213972792258</v>
      </c>
      <c r="U16" s="439">
        <f t="shared" si="17"/>
        <v>9.9700253631542548</v>
      </c>
      <c r="V16" s="439">
        <f t="shared" si="18"/>
        <v>28.176158635001151</v>
      </c>
      <c r="W16" s="439">
        <f t="shared" si="19"/>
        <v>52.280378141572513</v>
      </c>
      <c r="X16" s="206">
        <f t="shared" si="20"/>
        <v>8.9508877103988933</v>
      </c>
      <c r="Y16" s="206">
        <f t="shared" si="21"/>
        <v>100</v>
      </c>
    </row>
    <row r="17" spans="1:25">
      <c r="A17" s="247">
        <v>2000</v>
      </c>
      <c r="B17" s="187">
        <f>'12A'!B17-'12B'!B17</f>
        <v>1243</v>
      </c>
      <c r="C17" s="157">
        <f>'12A'!C17-'12B'!C17</f>
        <v>94</v>
      </c>
      <c r="D17" s="157">
        <f>'12A'!D17-'12B'!D17</f>
        <v>892</v>
      </c>
      <c r="E17" s="157">
        <f>'12A'!E17-'12B'!E17</f>
        <v>485</v>
      </c>
      <c r="F17" s="157">
        <f>'12A'!F17-'12B'!F17</f>
        <v>430</v>
      </c>
      <c r="G17" s="157">
        <f>'12A'!G17-'12B'!G17</f>
        <v>-644</v>
      </c>
      <c r="H17" s="157">
        <f>'12A'!H17-'12B'!H17</f>
        <v>2314</v>
      </c>
      <c r="I17" s="157">
        <f>'12A'!I17-'12B'!I17</f>
        <v>6623</v>
      </c>
      <c r="J17" s="158">
        <f>'12A'!J17-'12B'!J17</f>
        <v>8431</v>
      </c>
      <c r="K17" s="174">
        <f>'12A'!K17-'12B'!K17</f>
        <v>2714</v>
      </c>
      <c r="L17" s="174">
        <f>'12A'!L17-'12B'!L17</f>
        <v>19868</v>
      </c>
      <c r="M17" s="174"/>
      <c r="N17" s="247">
        <v>2000</v>
      </c>
      <c r="O17" s="205">
        <f t="shared" si="11"/>
        <v>6.2562915240587884</v>
      </c>
      <c r="P17" s="439">
        <f t="shared" si="12"/>
        <v>0.47312260922085764</v>
      </c>
      <c r="Q17" s="439">
        <f t="shared" si="13"/>
        <v>4.4896315683511174</v>
      </c>
      <c r="R17" s="439">
        <f t="shared" si="14"/>
        <v>2.4411113348097442</v>
      </c>
      <c r="S17" s="439">
        <f t="shared" si="15"/>
        <v>2.1642842762230723</v>
      </c>
      <c r="T17" s="439">
        <f t="shared" si="16"/>
        <v>-3.2413931950875781</v>
      </c>
      <c r="U17" s="439">
        <f t="shared" si="17"/>
        <v>11.646869337628347</v>
      </c>
      <c r="V17" s="439">
        <f t="shared" si="18"/>
        <v>33.335011073082342</v>
      </c>
      <c r="W17" s="439">
        <f t="shared" si="19"/>
        <v>42.435071471713307</v>
      </c>
      <c r="X17" s="206">
        <f t="shared" si="20"/>
        <v>13.660157036440507</v>
      </c>
      <c r="Y17" s="206">
        <f t="shared" si="21"/>
        <v>100</v>
      </c>
    </row>
    <row r="18" spans="1:25">
      <c r="A18" s="247">
        <v>2001</v>
      </c>
      <c r="B18" s="187">
        <f>'12A'!B18-'12B'!B18</f>
        <v>1703</v>
      </c>
      <c r="C18" s="157">
        <f>'12A'!C18-'12B'!C18</f>
        <v>138</v>
      </c>
      <c r="D18" s="157">
        <f>'12A'!D18-'12B'!D18</f>
        <v>636</v>
      </c>
      <c r="E18" s="157">
        <f>'12A'!E18-'12B'!E18</f>
        <v>903</v>
      </c>
      <c r="F18" s="157">
        <f>'12A'!F18-'12B'!F18</f>
        <v>691</v>
      </c>
      <c r="G18" s="157">
        <f>'12A'!G18-'12B'!G18</f>
        <v>2101</v>
      </c>
      <c r="H18" s="157">
        <f>'12A'!H18-'12B'!H18</f>
        <v>2777</v>
      </c>
      <c r="I18" s="157">
        <f>'12A'!I18-'12B'!I18</f>
        <v>7122</v>
      </c>
      <c r="J18" s="158">
        <f>'12A'!J18-'12B'!J18</f>
        <v>9558</v>
      </c>
      <c r="K18" s="174">
        <f>'12A'!K18-'12B'!K18</f>
        <v>3380</v>
      </c>
      <c r="L18" s="174">
        <f>'12A'!L18-'12B'!L18</f>
        <v>25629</v>
      </c>
      <c r="M18" s="174"/>
      <c r="N18" s="247">
        <v>2001</v>
      </c>
      <c r="O18" s="205">
        <f t="shared" si="11"/>
        <v>6.644816418900465</v>
      </c>
      <c r="P18" s="439">
        <f t="shared" si="12"/>
        <v>0.53845253423855788</v>
      </c>
      <c r="Q18" s="439">
        <f t="shared" si="13"/>
        <v>2.481563853447267</v>
      </c>
      <c r="R18" s="439">
        <f t="shared" si="14"/>
        <v>3.5233524523001289</v>
      </c>
      <c r="S18" s="439">
        <f t="shared" si="15"/>
        <v>2.6961645011510398</v>
      </c>
      <c r="T18" s="439">
        <f t="shared" si="16"/>
        <v>8.1977447422841312</v>
      </c>
      <c r="U18" s="439">
        <f t="shared" si="17"/>
        <v>10.835381794061414</v>
      </c>
      <c r="V18" s="439">
        <f t="shared" si="18"/>
        <v>27.788832962659487</v>
      </c>
      <c r="W18" s="439">
        <f t="shared" si="19"/>
        <v>37.293690740957508</v>
      </c>
      <c r="X18" s="206">
        <f t="shared" si="20"/>
        <v>13.188185258886417</v>
      </c>
      <c r="Y18" s="206">
        <f t="shared" si="21"/>
        <v>100</v>
      </c>
    </row>
    <row r="19" spans="1:25">
      <c r="A19" s="247">
        <v>2002</v>
      </c>
      <c r="B19" s="187">
        <f>'12A'!B19-'12B'!B19</f>
        <v>697</v>
      </c>
      <c r="C19" s="157">
        <f>'12A'!C19-'12B'!C19</f>
        <v>43</v>
      </c>
      <c r="D19" s="157">
        <f>'12A'!D19-'12B'!D19</f>
        <v>366</v>
      </c>
      <c r="E19" s="157">
        <f>'12A'!E19-'12B'!E19</f>
        <v>100</v>
      </c>
      <c r="F19" s="157">
        <f>'12A'!F19-'12B'!F19</f>
        <v>326</v>
      </c>
      <c r="G19" s="157">
        <f>'12A'!G19-'12B'!G19</f>
        <v>1494</v>
      </c>
      <c r="H19" s="157">
        <f>'12A'!H19-'12B'!H19</f>
        <v>1423</v>
      </c>
      <c r="I19" s="157">
        <f>'12A'!I19-'12B'!I19</f>
        <v>4331</v>
      </c>
      <c r="J19" s="158">
        <f>'12A'!J19-'12B'!J19</f>
        <v>2780</v>
      </c>
      <c r="K19" s="174">
        <f>'12A'!K19-'12B'!K19</f>
        <v>1206</v>
      </c>
      <c r="L19" s="174">
        <f>'12A'!L19-'12B'!L19</f>
        <v>11560</v>
      </c>
      <c r="M19" s="174"/>
      <c r="N19" s="247">
        <v>2002</v>
      </c>
      <c r="O19" s="205">
        <f t="shared" si="11"/>
        <v>6.0294117647058822</v>
      </c>
      <c r="P19" s="439">
        <f t="shared" si="12"/>
        <v>0.37197231833910038</v>
      </c>
      <c r="Q19" s="439">
        <f t="shared" si="13"/>
        <v>3.1660899653979238</v>
      </c>
      <c r="R19" s="439">
        <f t="shared" si="14"/>
        <v>0.86505190311418689</v>
      </c>
      <c r="S19" s="439">
        <f t="shared" si="15"/>
        <v>2.820069204152249</v>
      </c>
      <c r="T19" s="439">
        <f t="shared" si="16"/>
        <v>12.923875432525952</v>
      </c>
      <c r="U19" s="439">
        <f t="shared" si="17"/>
        <v>12.309688581314878</v>
      </c>
      <c r="V19" s="439">
        <f t="shared" si="18"/>
        <v>37.465397923875429</v>
      </c>
      <c r="W19" s="439">
        <f t="shared" si="19"/>
        <v>24.048442906574394</v>
      </c>
      <c r="X19" s="206">
        <f t="shared" si="20"/>
        <v>10.432525951557095</v>
      </c>
      <c r="Y19" s="206">
        <f t="shared" si="21"/>
        <v>100</v>
      </c>
    </row>
    <row r="20" spans="1:25">
      <c r="A20" s="247">
        <v>2003</v>
      </c>
      <c r="B20" s="187">
        <f>'12A'!B20-'12B'!B20</f>
        <v>1133</v>
      </c>
      <c r="C20" s="157">
        <f>'12A'!C20-'12B'!C20</f>
        <v>150</v>
      </c>
      <c r="D20" s="157">
        <f>'12A'!D20-'12B'!D20</f>
        <v>1074</v>
      </c>
      <c r="E20" s="157">
        <f>'12A'!E20-'12B'!E20</f>
        <v>403</v>
      </c>
      <c r="F20" s="157">
        <f>'12A'!F20-'12B'!F20</f>
        <v>566</v>
      </c>
      <c r="G20" s="157">
        <f>'12A'!G20-'12B'!G20</f>
        <v>2605</v>
      </c>
      <c r="H20" s="157">
        <f>'12A'!H20-'12B'!H20</f>
        <v>1553</v>
      </c>
      <c r="I20" s="157">
        <f>'12A'!I20-'12B'!I20</f>
        <v>3465</v>
      </c>
      <c r="J20" s="158">
        <f>'12A'!J20-'12B'!J20</f>
        <v>-686</v>
      </c>
      <c r="K20" s="174">
        <f>'12A'!K20-'12B'!K20</f>
        <v>2760</v>
      </c>
      <c r="L20" s="174">
        <f>'12A'!L20-'12B'!L20</f>
        <v>10263</v>
      </c>
      <c r="M20" s="174"/>
      <c r="N20" s="247">
        <v>2003</v>
      </c>
      <c r="O20" s="205">
        <f t="shared" si="11"/>
        <v>11.039657020364416</v>
      </c>
      <c r="P20" s="439">
        <f t="shared" si="12"/>
        <v>1.4615609470914936</v>
      </c>
      <c r="Q20" s="439">
        <f t="shared" si="13"/>
        <v>10.464776381175096</v>
      </c>
      <c r="R20" s="439">
        <f t="shared" si="14"/>
        <v>3.9267270778524801</v>
      </c>
      <c r="S20" s="439">
        <f t="shared" si="15"/>
        <v>5.5149566403585695</v>
      </c>
      <c r="T20" s="439">
        <f t="shared" si="16"/>
        <v>25.382441781155606</v>
      </c>
      <c r="U20" s="439">
        <f t="shared" si="17"/>
        <v>15.1320276722206</v>
      </c>
      <c r="V20" s="439">
        <f t="shared" si="18"/>
        <v>33.762057877813504</v>
      </c>
      <c r="W20" s="439">
        <f t="shared" si="19"/>
        <v>-6.6842053980317644</v>
      </c>
      <c r="X20" s="206">
        <f t="shared" si="20"/>
        <v>26.892721426483483</v>
      </c>
      <c r="Y20" s="206">
        <f t="shared" si="21"/>
        <v>100</v>
      </c>
    </row>
    <row r="21" spans="1:25">
      <c r="A21" s="247">
        <v>2004</v>
      </c>
      <c r="B21" s="187">
        <f>'12A'!B21-'12B'!B21</f>
        <v>2966</v>
      </c>
      <c r="C21" s="157">
        <f>'12A'!C21-'12B'!C21</f>
        <v>405</v>
      </c>
      <c r="D21" s="157">
        <f>'12A'!D21-'12B'!D21</f>
        <v>2724</v>
      </c>
      <c r="E21" s="157">
        <f>'12A'!E21-'12B'!E21</f>
        <v>1511</v>
      </c>
      <c r="F21" s="157">
        <f>'12A'!F21-'12B'!F21</f>
        <v>1783</v>
      </c>
      <c r="G21" s="157">
        <f>'12A'!G21-'12B'!G21</f>
        <v>9026</v>
      </c>
      <c r="H21" s="157">
        <f>'12A'!H21-'12B'!H21</f>
        <v>4234</v>
      </c>
      <c r="I21" s="157">
        <f>'12A'!I21-'12B'!I21</f>
        <v>8150</v>
      </c>
      <c r="J21" s="158">
        <f>'12A'!J21-'12B'!J21</f>
        <v>2670</v>
      </c>
      <c r="K21" s="174">
        <f>'12A'!K21-'12B'!K21</f>
        <v>7606</v>
      </c>
      <c r="L21" s="174">
        <f>'12A'!L21-'12B'!L21</f>
        <v>33469</v>
      </c>
      <c r="M21" s="174"/>
      <c r="N21" s="247">
        <v>2004</v>
      </c>
      <c r="O21" s="205">
        <f t="shared" si="11"/>
        <v>8.8619319370163439</v>
      </c>
      <c r="P21" s="439">
        <f t="shared" si="12"/>
        <v>1.2100749947712808</v>
      </c>
      <c r="Q21" s="439">
        <f t="shared" si="13"/>
        <v>8.1388747796468373</v>
      </c>
      <c r="R21" s="439">
        <f t="shared" si="14"/>
        <v>4.5146254743195193</v>
      </c>
      <c r="S21" s="439">
        <f t="shared" si="15"/>
        <v>5.3273178164868984</v>
      </c>
      <c r="T21" s="439">
        <f t="shared" si="16"/>
        <v>26.968239266186622</v>
      </c>
      <c r="U21" s="439">
        <f t="shared" si="17"/>
        <v>12.650512414473095</v>
      </c>
      <c r="V21" s="439">
        <f t="shared" si="18"/>
        <v>24.350891870088738</v>
      </c>
      <c r="W21" s="439">
        <f t="shared" si="19"/>
        <v>7.9775314470106657</v>
      </c>
      <c r="X21" s="206">
        <f t="shared" si="20"/>
        <v>22.725507185753983</v>
      </c>
      <c r="Y21" s="206">
        <f t="shared" si="21"/>
        <v>100</v>
      </c>
    </row>
    <row r="22" spans="1:25">
      <c r="A22" s="247">
        <v>2005</v>
      </c>
      <c r="B22" s="187">
        <f>'12A'!B22-'12B'!B22</f>
        <v>4187</v>
      </c>
      <c r="C22" s="157">
        <f>'12A'!C22-'12B'!C22</f>
        <v>653</v>
      </c>
      <c r="D22" s="157">
        <f>'12A'!D22-'12B'!D22</f>
        <v>3686</v>
      </c>
      <c r="E22" s="157">
        <f>'12A'!E22-'12B'!E22</f>
        <v>2813</v>
      </c>
      <c r="F22" s="157">
        <f>'12A'!F22-'12B'!F22</f>
        <v>3967</v>
      </c>
      <c r="G22" s="157">
        <f>'12A'!G22-'12B'!G22</f>
        <v>14946</v>
      </c>
      <c r="H22" s="157">
        <f>'12A'!H22-'12B'!H22</f>
        <v>4551</v>
      </c>
      <c r="I22" s="157">
        <f>'12A'!I22-'12B'!I22</f>
        <v>6752</v>
      </c>
      <c r="J22" s="158">
        <f>'12A'!J22-'12B'!J22</f>
        <v>3241</v>
      </c>
      <c r="K22" s="174">
        <f>'12A'!K22-'12B'!K22</f>
        <v>11339</v>
      </c>
      <c r="L22" s="174">
        <f>'12A'!L22-'12B'!L22</f>
        <v>44796</v>
      </c>
      <c r="M22" s="174"/>
      <c r="N22" s="247">
        <v>2005</v>
      </c>
      <c r="O22" s="205">
        <f t="shared" si="11"/>
        <v>9.3468166800607193</v>
      </c>
      <c r="P22" s="439">
        <f t="shared" si="12"/>
        <v>1.4577194392356461</v>
      </c>
      <c r="Q22" s="439">
        <f t="shared" si="13"/>
        <v>8.2284132511831416</v>
      </c>
      <c r="R22" s="439">
        <f t="shared" si="14"/>
        <v>6.2795785337976611</v>
      </c>
      <c r="S22" s="439">
        <f t="shared" si="15"/>
        <v>8.8557014019108848</v>
      </c>
      <c r="T22" s="439">
        <f t="shared" si="16"/>
        <v>33.36458612376105</v>
      </c>
      <c r="U22" s="439">
        <f t="shared" si="17"/>
        <v>10.159389231181356</v>
      </c>
      <c r="V22" s="439">
        <f t="shared" si="18"/>
        <v>15.072774354853111</v>
      </c>
      <c r="W22" s="439">
        <f t="shared" si="19"/>
        <v>7.2350209840164297</v>
      </c>
      <c r="X22" s="206">
        <f t="shared" si="20"/>
        <v>25.312527904277164</v>
      </c>
      <c r="Y22" s="206">
        <f t="shared" si="21"/>
        <v>100</v>
      </c>
    </row>
    <row r="23" spans="1:25" s="389" customFormat="1">
      <c r="A23" s="247">
        <v>2006</v>
      </c>
      <c r="B23" s="187">
        <f>'12A'!B23-'12B'!B23</f>
        <v>4139</v>
      </c>
      <c r="C23" s="157">
        <f>'12A'!C23-'12B'!C23</f>
        <v>768</v>
      </c>
      <c r="D23" s="157">
        <f>'12A'!D23-'12B'!D23</f>
        <v>4101</v>
      </c>
      <c r="E23" s="157">
        <f>'12A'!E23-'12B'!E23</f>
        <v>2808</v>
      </c>
      <c r="F23" s="157">
        <f>'12A'!F23-'12B'!F23</f>
        <v>5641</v>
      </c>
      <c r="G23" s="157">
        <f>'12A'!G23-'12B'!G23</f>
        <v>17968</v>
      </c>
      <c r="H23" s="157">
        <f>'12A'!H23-'12B'!H23</f>
        <v>2996</v>
      </c>
      <c r="I23" s="157">
        <f>'12A'!I23-'12B'!I23</f>
        <v>-437</v>
      </c>
      <c r="J23" s="158">
        <f>'12A'!J23-'12B'!J23</f>
        <v>-4712</v>
      </c>
      <c r="K23" s="174">
        <f>'12A'!K23-'12B'!K23</f>
        <v>11816</v>
      </c>
      <c r="L23" s="174">
        <f>'12A'!L23-'12B'!L23</f>
        <v>33272</v>
      </c>
      <c r="M23" s="174"/>
      <c r="N23" s="247">
        <v>2006</v>
      </c>
      <c r="O23" s="205">
        <f t="shared" si="11"/>
        <v>12.439889396489541</v>
      </c>
      <c r="P23" s="439">
        <f t="shared" si="12"/>
        <v>2.3082471748016351</v>
      </c>
      <c r="Q23" s="439">
        <f t="shared" si="13"/>
        <v>12.325679249819668</v>
      </c>
      <c r="R23" s="439">
        <f t="shared" si="14"/>
        <v>8.439528732868478</v>
      </c>
      <c r="S23" s="439">
        <f t="shared" si="15"/>
        <v>16.954195720125028</v>
      </c>
      <c r="T23" s="439">
        <f t="shared" si="16"/>
        <v>54.003366193796587</v>
      </c>
      <c r="U23" s="439">
        <f t="shared" si="17"/>
        <v>9.0045684058667952</v>
      </c>
      <c r="V23" s="439">
        <f t="shared" si="18"/>
        <v>-1.3134166867035346</v>
      </c>
      <c r="W23" s="439">
        <f t="shared" si="19"/>
        <v>-14.162058187064197</v>
      </c>
      <c r="X23" s="206">
        <f t="shared" si="20"/>
        <v>35.513344553979323</v>
      </c>
      <c r="Y23" s="206">
        <f t="shared" si="21"/>
        <v>100</v>
      </c>
    </row>
    <row r="24" spans="1:25">
      <c r="A24" s="247">
        <v>2007</v>
      </c>
      <c r="B24" s="187">
        <f>'12A'!B24-'12B'!B24</f>
        <v>1312</v>
      </c>
      <c r="C24" s="157">
        <f>'12A'!C24-'12B'!C24</f>
        <v>337</v>
      </c>
      <c r="D24" s="157">
        <f>'12A'!D24-'12B'!D24</f>
        <v>1510</v>
      </c>
      <c r="E24" s="157">
        <f>'12A'!E24-'12B'!E24</f>
        <v>1153</v>
      </c>
      <c r="F24" s="157">
        <f>'12A'!F24-'12B'!F24</f>
        <v>5343</v>
      </c>
      <c r="G24" s="157">
        <f>'12A'!G24-'12B'!G24</f>
        <v>14472</v>
      </c>
      <c r="H24" s="157">
        <f>'12A'!H24-'12B'!H24</f>
        <v>1333</v>
      </c>
      <c r="I24" s="157">
        <f>'12A'!I24-'12B'!I24</f>
        <v>-2727</v>
      </c>
      <c r="J24" s="158">
        <f>'12A'!J24-'12B'!J24</f>
        <v>-7893</v>
      </c>
      <c r="K24" s="174">
        <f>'12A'!K24-'12B'!K24</f>
        <v>4312</v>
      </c>
      <c r="L24" s="174">
        <f>'12A'!L24-'12B'!L24</f>
        <v>14840</v>
      </c>
      <c r="M24" s="174"/>
      <c r="N24" s="247">
        <v>2007</v>
      </c>
      <c r="O24" s="205">
        <f t="shared" si="11"/>
        <v>8.840970350404314</v>
      </c>
      <c r="P24" s="439">
        <f t="shared" si="12"/>
        <v>2.2708894878706198</v>
      </c>
      <c r="Q24" s="439">
        <f t="shared" si="13"/>
        <v>10.175202156334231</v>
      </c>
      <c r="R24" s="439">
        <f t="shared" si="14"/>
        <v>7.7695417789757411</v>
      </c>
      <c r="S24" s="439">
        <f t="shared" si="15"/>
        <v>36.004043126684635</v>
      </c>
      <c r="T24" s="439">
        <f t="shared" si="16"/>
        <v>97.520215633423177</v>
      </c>
      <c r="U24" s="439">
        <f t="shared" si="17"/>
        <v>8.9824797843665767</v>
      </c>
      <c r="V24" s="439">
        <f t="shared" si="18"/>
        <v>-18.376010781671159</v>
      </c>
      <c r="W24" s="439">
        <f t="shared" si="19"/>
        <v>-53.187331536388136</v>
      </c>
      <c r="X24" s="206">
        <f t="shared" si="20"/>
        <v>29.056603773584904</v>
      </c>
      <c r="Y24" s="206">
        <f t="shared" si="21"/>
        <v>100</v>
      </c>
    </row>
    <row r="25" spans="1:25">
      <c r="A25" s="247">
        <v>2008</v>
      </c>
      <c r="B25" s="187">
        <f>'12A'!B25-'12B'!B25</f>
        <v>40</v>
      </c>
      <c r="C25" s="157">
        <f>'12A'!C25-'12B'!C25</f>
        <v>118</v>
      </c>
      <c r="D25" s="157">
        <f>'12A'!D25-'12B'!D25</f>
        <v>1094</v>
      </c>
      <c r="E25" s="157">
        <f>'12A'!E25-'12B'!E25</f>
        <v>522</v>
      </c>
      <c r="F25" s="157">
        <f>'12A'!F25-'12B'!F25</f>
        <v>2916</v>
      </c>
      <c r="G25" s="157">
        <f>'12A'!G25-'12B'!G25</f>
        <v>11722</v>
      </c>
      <c r="H25" s="157">
        <f>'12A'!H25-'12B'!H25</f>
        <v>1000</v>
      </c>
      <c r="I25" s="157">
        <f>'12A'!I25-'12B'!I25</f>
        <v>-828</v>
      </c>
      <c r="J25" s="158">
        <f>'12A'!J25-'12B'!J25</f>
        <v>-3894</v>
      </c>
      <c r="K25" s="174">
        <f>'12A'!K25-'12B'!K25</f>
        <v>1774</v>
      </c>
      <c r="L25" s="174">
        <f>'12A'!L25-'12B'!L25</f>
        <v>12690</v>
      </c>
      <c r="M25" s="174"/>
      <c r="N25" s="247">
        <v>2008</v>
      </c>
      <c r="O25" s="205">
        <f t="shared" si="11"/>
        <v>0.31520882584712373</v>
      </c>
      <c r="P25" s="439">
        <f t="shared" si="12"/>
        <v>0.92986603624901498</v>
      </c>
      <c r="Q25" s="439">
        <f t="shared" si="13"/>
        <v>8.6209613869188342</v>
      </c>
      <c r="R25" s="439">
        <f t="shared" si="14"/>
        <v>4.1134751773049638</v>
      </c>
      <c r="S25" s="439">
        <f t="shared" si="15"/>
        <v>22.978723404255319</v>
      </c>
      <c r="T25" s="439">
        <f t="shared" si="16"/>
        <v>92.371946414499604</v>
      </c>
      <c r="U25" s="439">
        <f t="shared" si="17"/>
        <v>7.8802206461780937</v>
      </c>
      <c r="V25" s="439">
        <f t="shared" si="18"/>
        <v>-6.5248226950354606</v>
      </c>
      <c r="W25" s="439">
        <f t="shared" si="19"/>
        <v>-30.685579196217493</v>
      </c>
      <c r="X25" s="206">
        <f t="shared" si="20"/>
        <v>13.979511426319938</v>
      </c>
      <c r="Y25" s="206">
        <f t="shared" si="21"/>
        <v>100</v>
      </c>
    </row>
    <row r="26" spans="1:25">
      <c r="A26" s="247">
        <v>2009</v>
      </c>
      <c r="B26" s="187">
        <f>'12A'!B26-'12B'!B26</f>
        <v>-441</v>
      </c>
      <c r="C26" s="157">
        <f>'12A'!C26-'12B'!C26</f>
        <v>-35</v>
      </c>
      <c r="D26" s="157">
        <f>'12A'!D26-'12B'!D26</f>
        <v>-41</v>
      </c>
      <c r="E26" s="157">
        <f>'12A'!E26-'12B'!E26</f>
        <v>-166</v>
      </c>
      <c r="F26" s="157">
        <f>'12A'!F26-'12B'!F26</f>
        <v>283</v>
      </c>
      <c r="G26" s="157">
        <f>'12A'!G26-'12B'!G26</f>
        <v>2425</v>
      </c>
      <c r="H26" s="157">
        <f>'12A'!H26-'12B'!H26</f>
        <v>483</v>
      </c>
      <c r="I26" s="157">
        <f>'12A'!I26-'12B'!I26</f>
        <v>-946</v>
      </c>
      <c r="J26" s="158">
        <f>'12A'!J26-'12B'!J26</f>
        <v>-5092</v>
      </c>
      <c r="K26" s="174">
        <f>'12A'!K26-'12B'!K26</f>
        <v>-683</v>
      </c>
      <c r="L26" s="174">
        <f>'12A'!L26-'12B'!L26</f>
        <v>-3530</v>
      </c>
      <c r="M26" s="174"/>
      <c r="N26" s="247">
        <v>2009</v>
      </c>
      <c r="O26" s="205">
        <f t="shared" si="11"/>
        <v>12.492917847025495</v>
      </c>
      <c r="P26" s="439">
        <f t="shared" si="12"/>
        <v>0.99150141643059486</v>
      </c>
      <c r="Q26" s="439">
        <f t="shared" si="13"/>
        <v>1.161473087818697</v>
      </c>
      <c r="R26" s="439">
        <f t="shared" si="14"/>
        <v>4.7025495750708215</v>
      </c>
      <c r="S26" s="439">
        <f t="shared" si="15"/>
        <v>-8.0169971671388112</v>
      </c>
      <c r="T26" s="439">
        <f t="shared" si="16"/>
        <v>-68.696883852691215</v>
      </c>
      <c r="U26" s="439">
        <f t="shared" si="17"/>
        <v>-13.682719546742209</v>
      </c>
      <c r="V26" s="439">
        <f t="shared" si="18"/>
        <v>26.798866855524079</v>
      </c>
      <c r="W26" s="439">
        <f t="shared" si="19"/>
        <v>144.24929178470256</v>
      </c>
      <c r="X26" s="206">
        <f t="shared" si="20"/>
        <v>19.348441926345608</v>
      </c>
      <c r="Y26" s="206">
        <f t="shared" si="21"/>
        <v>100</v>
      </c>
    </row>
    <row r="27" spans="1:25">
      <c r="A27" s="247">
        <v>2010</v>
      </c>
      <c r="B27" s="187">
        <f>'12A'!B27-'12B'!B27</f>
        <v>790</v>
      </c>
      <c r="C27" s="157">
        <f>'12A'!C27-'12B'!C27</f>
        <v>94</v>
      </c>
      <c r="D27" s="157">
        <f>'12A'!D27-'12B'!D27</f>
        <v>838</v>
      </c>
      <c r="E27" s="157">
        <f>'12A'!E27-'12B'!E27</f>
        <v>445</v>
      </c>
      <c r="F27" s="157">
        <f>'12A'!F27-'12B'!F27</f>
        <v>1049</v>
      </c>
      <c r="G27" s="157">
        <f>'12A'!G27-'12B'!G27</f>
        <v>3801</v>
      </c>
      <c r="H27" s="157">
        <f>'12A'!H27-'12B'!H27</f>
        <v>1218</v>
      </c>
      <c r="I27" s="157">
        <f>'12A'!I27-'12B'!I27</f>
        <v>934</v>
      </c>
      <c r="J27" s="158">
        <f>'12A'!J27-'12B'!J27</f>
        <v>-889</v>
      </c>
      <c r="K27" s="174">
        <f>'12A'!K27-'12B'!K27</f>
        <v>2167</v>
      </c>
      <c r="L27" s="174">
        <f>'12A'!L27-'12B'!L27</f>
        <v>8280</v>
      </c>
      <c r="M27" s="174"/>
      <c r="N27" s="247">
        <v>2010</v>
      </c>
      <c r="O27" s="205">
        <f t="shared" si="11"/>
        <v>9.541062801932366</v>
      </c>
      <c r="P27" s="439">
        <f t="shared" si="12"/>
        <v>1.1352657004830917</v>
      </c>
      <c r="Q27" s="439">
        <f t="shared" si="13"/>
        <v>10.120772946859903</v>
      </c>
      <c r="R27" s="439">
        <f t="shared" si="14"/>
        <v>5.3743961352657008</v>
      </c>
      <c r="S27" s="439">
        <f t="shared" si="15"/>
        <v>12.669082125603865</v>
      </c>
      <c r="T27" s="439">
        <f t="shared" si="16"/>
        <v>45.905797101449274</v>
      </c>
      <c r="U27" s="439">
        <f t="shared" si="17"/>
        <v>14.710144927536231</v>
      </c>
      <c r="V27" s="439">
        <f t="shared" si="18"/>
        <v>11.280193236714977</v>
      </c>
      <c r="W27" s="439">
        <f t="shared" si="19"/>
        <v>-10.736714975845411</v>
      </c>
      <c r="X27" s="206">
        <f t="shared" si="20"/>
        <v>26.171497584541065</v>
      </c>
      <c r="Y27" s="206">
        <f t="shared" si="21"/>
        <v>100</v>
      </c>
    </row>
    <row r="28" spans="1:25">
      <c r="A28" s="247">
        <v>2011</v>
      </c>
      <c r="B28" s="187">
        <f>'12A'!B28-'12B'!B28</f>
        <v>606</v>
      </c>
      <c r="C28" s="157">
        <f>'12A'!C28-'12B'!C28</f>
        <v>399</v>
      </c>
      <c r="D28" s="157">
        <f>'12A'!D28-'12B'!D28</f>
        <v>2717</v>
      </c>
      <c r="E28" s="157">
        <f>'12A'!E28-'12B'!E28</f>
        <v>1343</v>
      </c>
      <c r="F28" s="157">
        <f>'12A'!F28-'12B'!F28</f>
        <v>1998</v>
      </c>
      <c r="G28" s="157">
        <f>'12A'!G28-'12B'!G28</f>
        <v>10798</v>
      </c>
      <c r="H28" s="157">
        <f>'12A'!H28-'12B'!H28</f>
        <v>2129</v>
      </c>
      <c r="I28" s="157">
        <f>'12A'!I28-'12B'!I28</f>
        <v>1762</v>
      </c>
      <c r="J28" s="158">
        <f>'12A'!J28-'12B'!J28</f>
        <v>5361</v>
      </c>
      <c r="K28" s="174">
        <f>'12A'!K28-'12B'!K28</f>
        <v>5065</v>
      </c>
      <c r="L28" s="174">
        <f>'12A'!L28-'12B'!L28</f>
        <v>27113</v>
      </c>
      <c r="M28" s="174"/>
      <c r="N28" s="247">
        <v>2011</v>
      </c>
      <c r="O28" s="205">
        <f t="shared" si="11"/>
        <v>2.2350901781433263</v>
      </c>
      <c r="P28" s="439">
        <f t="shared" si="12"/>
        <v>1.4716187806587244</v>
      </c>
      <c r="Q28" s="439">
        <f t="shared" si="13"/>
        <v>10.021023125437981</v>
      </c>
      <c r="R28" s="439">
        <f t="shared" si="14"/>
        <v>4.9533434145981632</v>
      </c>
      <c r="S28" s="439">
        <f t="shared" si="15"/>
        <v>7.3691587061557193</v>
      </c>
      <c r="T28" s="439">
        <f t="shared" si="16"/>
        <v>39.825913768303032</v>
      </c>
      <c r="U28" s="439">
        <f t="shared" si="17"/>
        <v>7.852321764467229</v>
      </c>
      <c r="V28" s="439">
        <f t="shared" si="18"/>
        <v>6.4987275476708586</v>
      </c>
      <c r="W28" s="439">
        <f t="shared" si="19"/>
        <v>19.772802714564968</v>
      </c>
      <c r="X28" s="206">
        <f t="shared" si="20"/>
        <v>18.681075498838197</v>
      </c>
      <c r="Y28" s="206">
        <f t="shared" si="21"/>
        <v>100</v>
      </c>
    </row>
    <row r="29" spans="1:25">
      <c r="A29" s="247">
        <v>2012</v>
      </c>
      <c r="B29" s="187">
        <f>'12A'!B29-'12B'!B29</f>
        <v>384</v>
      </c>
      <c r="C29" s="157">
        <f>'12A'!C29-'12B'!C29</f>
        <v>545</v>
      </c>
      <c r="D29" s="157">
        <f>'12A'!D29-'12B'!D29</f>
        <v>3253</v>
      </c>
      <c r="E29" s="157">
        <f>'12A'!E29-'12B'!E29</f>
        <v>2397</v>
      </c>
      <c r="F29" s="157">
        <f>'12A'!F29-'12B'!F29</f>
        <v>3642</v>
      </c>
      <c r="G29" s="157">
        <f>'12A'!G29-'12B'!G29</f>
        <v>16157</v>
      </c>
      <c r="H29" s="157">
        <f>'12A'!H29-'12B'!H29</f>
        <v>2827</v>
      </c>
      <c r="I29" s="157">
        <f>'12A'!I29-'12B'!I29</f>
        <v>2367</v>
      </c>
      <c r="J29" s="158">
        <f>'12A'!J29-'12B'!J29</f>
        <v>6359</v>
      </c>
      <c r="K29" s="174">
        <f>'12A'!K29-'12B'!K29</f>
        <v>6579</v>
      </c>
      <c r="L29" s="174">
        <f>'12A'!L29-'12B'!L29</f>
        <v>37931</v>
      </c>
      <c r="M29" s="174"/>
      <c r="N29" s="247">
        <v>2012</v>
      </c>
      <c r="O29" s="205">
        <f t="shared" si="11"/>
        <v>1.0123645566950514</v>
      </c>
      <c r="P29" s="439">
        <f t="shared" si="12"/>
        <v>1.4368194880177165</v>
      </c>
      <c r="Q29" s="439">
        <f t="shared" si="13"/>
        <v>8.5760987055442772</v>
      </c>
      <c r="R29" s="439">
        <f t="shared" si="14"/>
        <v>6.3193693812448926</v>
      </c>
      <c r="S29" s="439">
        <f t="shared" si="15"/>
        <v>9.6016450924046293</v>
      </c>
      <c r="T29" s="439">
        <f t="shared" si="16"/>
        <v>42.595765996150909</v>
      </c>
      <c r="U29" s="439">
        <f t="shared" si="17"/>
        <v>7.4530067754607048</v>
      </c>
      <c r="V29" s="439">
        <f t="shared" si="18"/>
        <v>6.2402784002530911</v>
      </c>
      <c r="W29" s="439">
        <f t="shared" si="19"/>
        <v>16.764651604228732</v>
      </c>
      <c r="X29" s="206">
        <f t="shared" si="20"/>
        <v>17.344652131501938</v>
      </c>
      <c r="Y29" s="206">
        <f t="shared" si="21"/>
        <v>100</v>
      </c>
    </row>
    <row r="30" spans="1:25">
      <c r="A30" s="291">
        <v>2013</v>
      </c>
      <c r="B30" s="187">
        <f>'12A'!B30-'12B'!B30</f>
        <v>429</v>
      </c>
      <c r="C30" s="157">
        <f>'12A'!C30-'12B'!C30</f>
        <v>537</v>
      </c>
      <c r="D30" s="157">
        <f>'12A'!D30-'12B'!D30</f>
        <v>3090</v>
      </c>
      <c r="E30" s="157">
        <f>'12A'!E30-'12B'!E30</f>
        <v>2407</v>
      </c>
      <c r="F30" s="157">
        <f>'12A'!F30-'12B'!F30</f>
        <v>4985</v>
      </c>
      <c r="G30" s="157">
        <f>'12A'!G30-'12B'!G30</f>
        <v>16789</v>
      </c>
      <c r="H30" s="157">
        <f>'12A'!H30-'12B'!H30</f>
        <v>3221</v>
      </c>
      <c r="I30" s="157">
        <f>'12A'!I30-'12B'!I30</f>
        <v>2729</v>
      </c>
      <c r="J30" s="158">
        <f>'12A'!J30-'12B'!J30</f>
        <v>569</v>
      </c>
      <c r="K30" s="174">
        <f>'12A'!K30-'12B'!K30</f>
        <v>6463</v>
      </c>
      <c r="L30" s="174">
        <f>'12A'!L30-'12B'!L30</f>
        <v>34756</v>
      </c>
      <c r="M30" s="174"/>
      <c r="N30" s="291">
        <v>2013</v>
      </c>
      <c r="O30" s="208">
        <f t="shared" si="11"/>
        <v>1.2343192542294856</v>
      </c>
      <c r="P30" s="207">
        <f t="shared" si="12"/>
        <v>1.5450569685809645</v>
      </c>
      <c r="Q30" s="207">
        <f t="shared" si="13"/>
        <v>8.8905512717228685</v>
      </c>
      <c r="R30" s="207">
        <f t="shared" si="14"/>
        <v>6.9254229485556458</v>
      </c>
      <c r="S30" s="207">
        <f t="shared" si="15"/>
        <v>14.342847278167797</v>
      </c>
      <c r="T30" s="207">
        <f t="shared" si="16"/>
        <v>48.305328576360921</v>
      </c>
      <c r="U30" s="207">
        <f t="shared" si="17"/>
        <v>9.2674646104269769</v>
      </c>
      <c r="V30" s="207">
        <f t="shared" si="18"/>
        <v>7.851881689492461</v>
      </c>
      <c r="W30" s="207">
        <f t="shared" si="19"/>
        <v>1.6371274024628841</v>
      </c>
      <c r="X30" s="209">
        <f t="shared" si="20"/>
        <v>18.595350443088961</v>
      </c>
      <c r="Y30" s="209">
        <f t="shared" si="21"/>
        <v>100</v>
      </c>
    </row>
    <row r="31" spans="1:25">
      <c r="A31" s="291">
        <v>2014</v>
      </c>
      <c r="B31" s="187">
        <f>'12A'!B31-'12B'!B31</f>
        <v>420</v>
      </c>
      <c r="C31" s="157">
        <f>'12A'!C31-'12B'!C31</f>
        <v>752</v>
      </c>
      <c r="D31" s="157">
        <f>'12A'!D31-'12B'!D31</f>
        <v>2408</v>
      </c>
      <c r="E31" s="157">
        <f>'12A'!E31-'12B'!E31</f>
        <v>1687</v>
      </c>
      <c r="F31" s="157">
        <f>'12A'!F31-'12B'!F31</f>
        <v>5270</v>
      </c>
      <c r="G31" s="157">
        <f>'12A'!G31-'12B'!G31</f>
        <v>12922</v>
      </c>
      <c r="H31" s="157">
        <f>'12A'!H31-'12B'!H31</f>
        <v>3913</v>
      </c>
      <c r="I31" s="157">
        <f>'12A'!I31-'12B'!I31</f>
        <v>2904</v>
      </c>
      <c r="J31" s="158">
        <f>'12A'!J31-'12B'!J31</f>
        <v>-2051</v>
      </c>
      <c r="K31" s="174">
        <f>'12A'!K31-'12B'!K31</f>
        <v>5267</v>
      </c>
      <c r="L31" s="174">
        <f>'12A'!L31-'12B'!L31</f>
        <v>28225</v>
      </c>
      <c r="M31" s="157"/>
      <c r="N31" s="291">
        <v>2014</v>
      </c>
      <c r="O31" s="208">
        <f t="shared" ref="O31" si="22">B31/$L31*100</f>
        <v>1.4880425155004429</v>
      </c>
      <c r="P31" s="207">
        <f t="shared" ref="P31" si="23">C31/$L31*100</f>
        <v>2.6643046944198407</v>
      </c>
      <c r="Q31" s="207">
        <f t="shared" ref="Q31" si="24">D31/$L31*100</f>
        <v>8.5314437555358715</v>
      </c>
      <c r="R31" s="207">
        <f t="shared" ref="R31" si="25">E31/$L31*100</f>
        <v>5.9769707705934456</v>
      </c>
      <c r="S31" s="207">
        <f t="shared" ref="S31" si="26">F31/$L31*100</f>
        <v>18.671390611160319</v>
      </c>
      <c r="T31" s="207">
        <f t="shared" ref="T31" si="27">G31/$L31*100</f>
        <v>45.782108060230293</v>
      </c>
      <c r="U31" s="207">
        <f t="shared" ref="U31" si="28">H31/$L31*100</f>
        <v>13.863596102745793</v>
      </c>
      <c r="V31" s="207">
        <f t="shared" ref="V31" si="29">I31/$L31*100</f>
        <v>10.288751107174491</v>
      </c>
      <c r="W31" s="207">
        <f t="shared" ref="W31" si="30">J31/$L31*100</f>
        <v>-7.2666076173604957</v>
      </c>
      <c r="X31" s="209">
        <f t="shared" ref="X31" si="31">K31/$L31*100</f>
        <v>18.660761736049601</v>
      </c>
      <c r="Y31" s="209">
        <f t="shared" ref="Y31" si="32">L31/$L31*100</f>
        <v>100</v>
      </c>
    </row>
    <row r="32" spans="1:25">
      <c r="A32" s="793" t="s">
        <v>34</v>
      </c>
      <c r="B32" s="788"/>
      <c r="C32" s="788"/>
      <c r="D32" s="788"/>
      <c r="E32" s="788"/>
      <c r="F32" s="788"/>
      <c r="G32" s="788"/>
      <c r="H32" s="788"/>
      <c r="I32" s="788"/>
      <c r="J32" s="788"/>
      <c r="K32" s="788"/>
      <c r="L32" s="789"/>
      <c r="M32" s="157"/>
    </row>
    <row r="33" spans="1:16">
      <c r="A33" s="523" t="s">
        <v>321</v>
      </c>
      <c r="B33" s="393">
        <f>SUM(B4:B13)</f>
        <v>8649</v>
      </c>
      <c r="C33" s="185">
        <f t="shared" ref="C33:L33" si="33">SUM(C4:C13)</f>
        <v>321</v>
      </c>
      <c r="D33" s="185">
        <f t="shared" si="33"/>
        <v>3790</v>
      </c>
      <c r="E33" s="185">
        <f t="shared" si="33"/>
        <v>3155</v>
      </c>
      <c r="F33" s="185">
        <f t="shared" si="33"/>
        <v>7537</v>
      </c>
      <c r="G33" s="185">
        <f t="shared" si="33"/>
        <v>13680</v>
      </c>
      <c r="H33" s="185">
        <f t="shared" si="33"/>
        <v>18916</v>
      </c>
      <c r="I33" s="185">
        <f t="shared" si="33"/>
        <v>50346</v>
      </c>
      <c r="J33" s="185">
        <f t="shared" si="33"/>
        <v>-84905</v>
      </c>
      <c r="K33" s="186">
        <f t="shared" si="33"/>
        <v>15915</v>
      </c>
      <c r="L33" s="315">
        <f t="shared" si="33"/>
        <v>21489</v>
      </c>
      <c r="M33" s="157"/>
    </row>
    <row r="34" spans="1:16">
      <c r="A34" s="524" t="s">
        <v>120</v>
      </c>
      <c r="B34" s="187">
        <f>SUM(B4:B23)</f>
        <v>32481</v>
      </c>
      <c r="C34" s="157">
        <f t="shared" ref="C34:L34" si="34">SUM(C4:C23)</f>
        <v>3123</v>
      </c>
      <c r="D34" s="157">
        <f t="shared" si="34"/>
        <v>20789</v>
      </c>
      <c r="E34" s="157">
        <f t="shared" si="34"/>
        <v>14914</v>
      </c>
      <c r="F34" s="157">
        <f t="shared" si="34"/>
        <v>26039</v>
      </c>
      <c r="G34" s="157">
        <f t="shared" si="34"/>
        <v>67762</v>
      </c>
      <c r="H34" s="157">
        <f t="shared" si="34"/>
        <v>46208</v>
      </c>
      <c r="I34" s="157">
        <f t="shared" si="34"/>
        <v>100213</v>
      </c>
      <c r="J34" s="157">
        <f t="shared" si="34"/>
        <v>-23998</v>
      </c>
      <c r="K34" s="174">
        <f t="shared" si="34"/>
        <v>71307</v>
      </c>
      <c r="L34" s="158">
        <f t="shared" si="34"/>
        <v>287531</v>
      </c>
      <c r="M34" s="157"/>
    </row>
    <row r="35" spans="1:16">
      <c r="A35" s="524" t="s">
        <v>322</v>
      </c>
      <c r="B35" s="157">
        <f>SUM(B14:B23)</f>
        <v>23832</v>
      </c>
      <c r="C35" s="157">
        <f t="shared" ref="C35:L35" si="35">SUM(C14:C23)</f>
        <v>2802</v>
      </c>
      <c r="D35" s="157">
        <f t="shared" si="35"/>
        <v>16999</v>
      </c>
      <c r="E35" s="157">
        <f t="shared" si="35"/>
        <v>11759</v>
      </c>
      <c r="F35" s="157">
        <f t="shared" si="35"/>
        <v>18502</v>
      </c>
      <c r="G35" s="157">
        <f t="shared" si="35"/>
        <v>54082</v>
      </c>
      <c r="H35" s="157">
        <f t="shared" si="35"/>
        <v>27292</v>
      </c>
      <c r="I35" s="157">
        <f t="shared" si="35"/>
        <v>49867</v>
      </c>
      <c r="J35" s="158">
        <f t="shared" si="35"/>
        <v>60907</v>
      </c>
      <c r="K35" s="158">
        <f t="shared" si="35"/>
        <v>55392</v>
      </c>
      <c r="L35" s="158">
        <f t="shared" si="35"/>
        <v>266042</v>
      </c>
      <c r="M35" s="157"/>
    </row>
    <row r="36" spans="1:16">
      <c r="A36" s="525" t="s">
        <v>371</v>
      </c>
      <c r="B36" s="157">
        <f>SUM(B24:B31)</f>
        <v>3540</v>
      </c>
      <c r="C36" s="157">
        <f t="shared" ref="C36:J36" si="36">SUM(C24:C31)</f>
        <v>2747</v>
      </c>
      <c r="D36" s="157">
        <f t="shared" si="36"/>
        <v>14869</v>
      </c>
      <c r="E36" s="157">
        <f t="shared" si="36"/>
        <v>9788</v>
      </c>
      <c r="F36" s="157">
        <f t="shared" si="36"/>
        <v>25486</v>
      </c>
      <c r="G36" s="157">
        <f t="shared" si="36"/>
        <v>89086</v>
      </c>
      <c r="H36" s="157">
        <f t="shared" si="36"/>
        <v>16124</v>
      </c>
      <c r="I36" s="157">
        <f t="shared" si="36"/>
        <v>6195</v>
      </c>
      <c r="J36" s="158">
        <f t="shared" si="36"/>
        <v>-7530</v>
      </c>
      <c r="K36" s="174">
        <f t="shared" ref="K36:L36" si="37">SUM(K24:K31)</f>
        <v>30944</v>
      </c>
      <c r="L36" s="174">
        <f t="shared" si="37"/>
        <v>160305</v>
      </c>
      <c r="M36" s="157"/>
      <c r="P36" s="389"/>
    </row>
    <row r="37" spans="1:16">
      <c r="A37" s="312" t="s">
        <v>372</v>
      </c>
      <c r="B37" s="159">
        <f>SUM(B4:B31)</f>
        <v>36021</v>
      </c>
      <c r="C37" s="159">
        <f t="shared" ref="C37:J37" si="38">SUM(C4:C31)</f>
        <v>5870</v>
      </c>
      <c r="D37" s="159">
        <f t="shared" si="38"/>
        <v>35658</v>
      </c>
      <c r="E37" s="159">
        <f t="shared" si="38"/>
        <v>24702</v>
      </c>
      <c r="F37" s="159">
        <f t="shared" si="38"/>
        <v>51525</v>
      </c>
      <c r="G37" s="159">
        <f t="shared" si="38"/>
        <v>156848</v>
      </c>
      <c r="H37" s="159">
        <f t="shared" si="38"/>
        <v>62332</v>
      </c>
      <c r="I37" s="159">
        <f t="shared" si="38"/>
        <v>106408</v>
      </c>
      <c r="J37" s="160">
        <f t="shared" si="38"/>
        <v>-31528</v>
      </c>
      <c r="K37" s="175">
        <f t="shared" ref="K37:L37" si="39">SUM(K4:K31)</f>
        <v>102251</v>
      </c>
      <c r="L37" s="159">
        <f t="shared" si="39"/>
        <v>447836</v>
      </c>
      <c r="M37" s="187"/>
      <c r="N37" s="389"/>
    </row>
    <row r="38" spans="1:16" ht="14.25" customHeight="1">
      <c r="A38" s="787" t="s">
        <v>49</v>
      </c>
      <c r="B38" s="795"/>
      <c r="C38" s="795"/>
      <c r="D38" s="795"/>
      <c r="E38" s="795"/>
      <c r="F38" s="795"/>
      <c r="G38" s="795"/>
      <c r="H38" s="795"/>
      <c r="I38" s="795"/>
      <c r="J38" s="795"/>
      <c r="K38" s="788"/>
      <c r="L38" s="788"/>
      <c r="M38" s="526"/>
      <c r="N38" s="467"/>
    </row>
    <row r="39" spans="1:16" ht="14.25" customHeight="1">
      <c r="A39" s="417" t="s">
        <v>321</v>
      </c>
      <c r="B39" s="185">
        <f>AVERAGE(B4:B13)</f>
        <v>864.9</v>
      </c>
      <c r="C39" s="185">
        <f t="shared" ref="C39:L39" si="40">AVERAGE(C4:C13)</f>
        <v>32.1</v>
      </c>
      <c r="D39" s="185">
        <f t="shared" si="40"/>
        <v>379</v>
      </c>
      <c r="E39" s="185">
        <f t="shared" si="40"/>
        <v>315.5</v>
      </c>
      <c r="F39" s="185">
        <f t="shared" si="40"/>
        <v>753.7</v>
      </c>
      <c r="G39" s="185">
        <f t="shared" si="40"/>
        <v>1368</v>
      </c>
      <c r="H39" s="185">
        <f t="shared" si="40"/>
        <v>1891.6</v>
      </c>
      <c r="I39" s="185">
        <f t="shared" si="40"/>
        <v>5034.6000000000004</v>
      </c>
      <c r="J39" s="315">
        <f t="shared" si="40"/>
        <v>-8490.5</v>
      </c>
      <c r="K39" s="315">
        <f t="shared" si="40"/>
        <v>1591.5</v>
      </c>
      <c r="L39" s="315">
        <f t="shared" si="40"/>
        <v>2148.9</v>
      </c>
      <c r="M39" s="187"/>
      <c r="N39" s="157"/>
      <c r="O39" s="389"/>
    </row>
    <row r="40" spans="1:16">
      <c r="A40" s="418" t="s">
        <v>120</v>
      </c>
      <c r="B40" s="157">
        <f>AVERAGE(B4:B23)</f>
        <v>1624.05</v>
      </c>
      <c r="C40" s="157">
        <f t="shared" ref="C40:L40" si="41">AVERAGE(C4:C23)</f>
        <v>156.15</v>
      </c>
      <c r="D40" s="157">
        <f t="shared" si="41"/>
        <v>1039.45</v>
      </c>
      <c r="E40" s="157">
        <f t="shared" si="41"/>
        <v>745.7</v>
      </c>
      <c r="F40" s="157">
        <f t="shared" si="41"/>
        <v>1301.95</v>
      </c>
      <c r="G40" s="157">
        <f t="shared" si="41"/>
        <v>3388.1</v>
      </c>
      <c r="H40" s="157">
        <f t="shared" si="41"/>
        <v>2310.4</v>
      </c>
      <c r="I40" s="157">
        <f t="shared" si="41"/>
        <v>5010.6499999999996</v>
      </c>
      <c r="J40" s="158">
        <f t="shared" si="41"/>
        <v>-1199.9000000000001</v>
      </c>
      <c r="K40" s="158">
        <f t="shared" si="41"/>
        <v>3565.35</v>
      </c>
      <c r="L40" s="158">
        <f t="shared" si="41"/>
        <v>14376.55</v>
      </c>
      <c r="M40" s="157"/>
      <c r="N40" s="157"/>
    </row>
    <row r="41" spans="1:16">
      <c r="A41" s="349" t="s">
        <v>322</v>
      </c>
      <c r="B41" s="157">
        <f>AVERAGE(B14:B23)</f>
        <v>2383.1999999999998</v>
      </c>
      <c r="C41" s="157">
        <f t="shared" ref="C41:L41" si="42">AVERAGE(C14:C23)</f>
        <v>280.2</v>
      </c>
      <c r="D41" s="157">
        <f t="shared" si="42"/>
        <v>1699.9</v>
      </c>
      <c r="E41" s="157">
        <f t="shared" si="42"/>
        <v>1175.9000000000001</v>
      </c>
      <c r="F41" s="157">
        <f t="shared" si="42"/>
        <v>1850.2</v>
      </c>
      <c r="G41" s="157">
        <f t="shared" si="42"/>
        <v>5408.2</v>
      </c>
      <c r="H41" s="157">
        <f t="shared" si="42"/>
        <v>2729.2</v>
      </c>
      <c r="I41" s="157">
        <f t="shared" si="42"/>
        <v>4986.7</v>
      </c>
      <c r="J41" s="158">
        <f t="shared" si="42"/>
        <v>6090.7</v>
      </c>
      <c r="K41" s="158">
        <f t="shared" si="42"/>
        <v>5539.2</v>
      </c>
      <c r="L41" s="158">
        <f t="shared" si="42"/>
        <v>26604.2</v>
      </c>
      <c r="M41" s="157"/>
      <c r="N41" s="157"/>
    </row>
    <row r="42" spans="1:16">
      <c r="A42" s="350" t="s">
        <v>371</v>
      </c>
      <c r="B42" s="157">
        <f>AVERAGE(B24:B31)</f>
        <v>442.5</v>
      </c>
      <c r="C42" s="157">
        <f t="shared" ref="C42:J42" si="43">AVERAGE(C24:C31)</f>
        <v>343.375</v>
      </c>
      <c r="D42" s="157">
        <f t="shared" si="43"/>
        <v>1858.625</v>
      </c>
      <c r="E42" s="157">
        <f t="shared" si="43"/>
        <v>1223.5</v>
      </c>
      <c r="F42" s="157">
        <f t="shared" si="43"/>
        <v>3185.75</v>
      </c>
      <c r="G42" s="157">
        <f t="shared" si="43"/>
        <v>11135.75</v>
      </c>
      <c r="H42" s="157">
        <f t="shared" si="43"/>
        <v>2015.5</v>
      </c>
      <c r="I42" s="157">
        <f t="shared" si="43"/>
        <v>774.375</v>
      </c>
      <c r="J42" s="158">
        <f t="shared" si="43"/>
        <v>-941.25</v>
      </c>
      <c r="K42" s="174">
        <f t="shared" ref="K42:L42" si="44">AVERAGE(K24:K31)</f>
        <v>3868</v>
      </c>
      <c r="L42" s="174">
        <f t="shared" si="44"/>
        <v>20038.125</v>
      </c>
      <c r="M42" s="157"/>
      <c r="N42" s="157"/>
    </row>
    <row r="43" spans="1:16">
      <c r="A43" s="348" t="s">
        <v>372</v>
      </c>
      <c r="B43" s="159">
        <f>AVERAGE(B4:B31)</f>
        <v>1286.4642857142858</v>
      </c>
      <c r="C43" s="159">
        <f t="shared" ref="C43:J43" si="45">AVERAGE(C4:C31)</f>
        <v>209.64285714285714</v>
      </c>
      <c r="D43" s="159">
        <f t="shared" si="45"/>
        <v>1273.5</v>
      </c>
      <c r="E43" s="159">
        <f t="shared" si="45"/>
        <v>882.21428571428567</v>
      </c>
      <c r="F43" s="159">
        <f t="shared" si="45"/>
        <v>1840.1785714285713</v>
      </c>
      <c r="G43" s="159">
        <f t="shared" si="45"/>
        <v>5601.7142857142853</v>
      </c>
      <c r="H43" s="159">
        <f t="shared" si="45"/>
        <v>2226.1428571428573</v>
      </c>
      <c r="I43" s="159">
        <f t="shared" si="45"/>
        <v>3800.2857142857142</v>
      </c>
      <c r="J43" s="160">
        <f t="shared" si="45"/>
        <v>-1126</v>
      </c>
      <c r="K43" s="175">
        <f t="shared" ref="K43:L43" si="46">AVERAGE(K4:K31)</f>
        <v>3651.8214285714284</v>
      </c>
      <c r="L43" s="159">
        <f t="shared" si="46"/>
        <v>15994.142857142857</v>
      </c>
      <c r="M43" s="187"/>
      <c r="N43" s="157"/>
    </row>
    <row r="44" spans="1:16">
      <c r="B44" s="157"/>
      <c r="C44" s="157"/>
      <c r="D44" s="157"/>
      <c r="E44" s="157"/>
      <c r="F44" s="157"/>
      <c r="G44" s="157"/>
      <c r="H44" s="157"/>
      <c r="I44" s="157"/>
      <c r="J44" s="157"/>
      <c r="K44" s="157"/>
      <c r="L44" s="157"/>
      <c r="M44" s="157"/>
      <c r="N44" s="389"/>
    </row>
    <row r="45" spans="1:16">
      <c r="A45" s="284" t="s">
        <v>38</v>
      </c>
      <c r="N45" s="389"/>
    </row>
  </sheetData>
  <mergeCells count="2">
    <mergeCell ref="A38:L38"/>
    <mergeCell ref="A32:L32"/>
  </mergeCells>
  <phoneticPr fontId="4" type="noConversion"/>
  <pageMargins left="0.75" right="0.75" top="1" bottom="1" header="0.5" footer="0.5"/>
  <pageSetup scale="82" orientation="landscape" r:id="rId1"/>
  <headerFooter alignWithMargins="0"/>
  <colBreaks count="1" manualBreakCount="1">
    <brk id="13" max="43"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sheetPr codeName="Sheet25" enableFormatConditionsCalculation="0"/>
  <dimension ref="A1:Y51"/>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O37" sqref="O37"/>
    </sheetView>
  </sheetViews>
  <sheetFormatPr defaultColWidth="8.83203125" defaultRowHeight="12.75"/>
  <cols>
    <col min="1" max="1" width="12.33203125" style="121" customWidth="1"/>
    <col min="2" max="10" width="8.83203125" style="121"/>
    <col min="11" max="11" width="10.1640625" style="121" customWidth="1"/>
    <col min="12" max="12" width="10.6640625" style="121" customWidth="1"/>
    <col min="13" max="23" width="8.83203125" style="121"/>
    <col min="24" max="24" width="10.83203125" style="121" customWidth="1"/>
    <col min="25" max="16384" width="8.83203125" style="121"/>
  </cols>
  <sheetData>
    <row r="1" spans="1:25" s="95" customFormat="1">
      <c r="A1" s="95" t="s">
        <v>458</v>
      </c>
      <c r="N1" s="95" t="s">
        <v>459</v>
      </c>
    </row>
    <row r="2" spans="1:25">
      <c r="M2" s="389"/>
    </row>
    <row r="3" spans="1:25" ht="25.5">
      <c r="A3" s="245"/>
      <c r="B3" s="141" t="s">
        <v>299</v>
      </c>
      <c r="C3" s="142" t="s">
        <v>298</v>
      </c>
      <c r="D3" s="142" t="s">
        <v>2</v>
      </c>
      <c r="E3" s="142" t="s">
        <v>3</v>
      </c>
      <c r="F3" s="142" t="s">
        <v>293</v>
      </c>
      <c r="G3" s="142" t="s">
        <v>294</v>
      </c>
      <c r="H3" s="142" t="s">
        <v>295</v>
      </c>
      <c r="I3" s="142" t="s">
        <v>296</v>
      </c>
      <c r="J3" s="142" t="s">
        <v>9</v>
      </c>
      <c r="K3" s="127" t="s">
        <v>24</v>
      </c>
      <c r="L3" s="140" t="s">
        <v>25</v>
      </c>
      <c r="M3" s="528"/>
      <c r="N3" s="245"/>
      <c r="O3" s="141" t="s">
        <v>299</v>
      </c>
      <c r="P3" s="142" t="s">
        <v>298</v>
      </c>
      <c r="Q3" s="142" t="s">
        <v>2</v>
      </c>
      <c r="R3" s="142" t="s">
        <v>3</v>
      </c>
      <c r="S3" s="142" t="s">
        <v>293</v>
      </c>
      <c r="T3" s="142" t="s">
        <v>294</v>
      </c>
      <c r="U3" s="142" t="s">
        <v>295</v>
      </c>
      <c r="V3" s="142" t="s">
        <v>296</v>
      </c>
      <c r="W3" s="142" t="s">
        <v>9</v>
      </c>
      <c r="X3" s="127" t="s">
        <v>24</v>
      </c>
      <c r="Y3" s="140" t="s">
        <v>25</v>
      </c>
    </row>
    <row r="4" spans="1:25">
      <c r="A4" s="246">
        <v>1987</v>
      </c>
      <c r="B4" s="187">
        <v>810</v>
      </c>
      <c r="C4" s="157">
        <v>209</v>
      </c>
      <c r="D4" s="157">
        <v>1461</v>
      </c>
      <c r="E4" s="157">
        <v>943</v>
      </c>
      <c r="F4" s="157">
        <v>1804</v>
      </c>
      <c r="G4" s="157">
        <v>10755</v>
      </c>
      <c r="H4" s="157">
        <v>4037</v>
      </c>
      <c r="I4" s="157">
        <v>10315</v>
      </c>
      <c r="J4" s="157">
        <v>15475</v>
      </c>
      <c r="K4" s="174">
        <f>SUM(B4:E4)</f>
        <v>3423</v>
      </c>
      <c r="L4" s="174">
        <f>SUM(B4:J4)</f>
        <v>45809</v>
      </c>
      <c r="M4" s="174"/>
      <c r="N4" s="246">
        <v>1987</v>
      </c>
      <c r="O4" s="203">
        <f t="shared" ref="O4:O22" si="0">B4/$L4*100</f>
        <v>1.768211486825733</v>
      </c>
      <c r="P4" s="469">
        <f t="shared" ref="P4:P22" si="1">C4/$L4*100</f>
        <v>0.45624222314392365</v>
      </c>
      <c r="Q4" s="469">
        <f t="shared" ref="Q4:Q22" si="2">D4/$L4*100</f>
        <v>3.189329607719007</v>
      </c>
      <c r="R4" s="469">
        <f t="shared" ref="R4:R22" si="3">E4/$L4*100</f>
        <v>2.0585474470082299</v>
      </c>
      <c r="S4" s="469">
        <f t="shared" ref="S4:S22" si="4">F4/$L4*100</f>
        <v>3.9380907681896575</v>
      </c>
      <c r="T4" s="469">
        <f t="shared" ref="T4:T22" si="5">G4/$L4*100</f>
        <v>23.477919186186121</v>
      </c>
      <c r="U4" s="469">
        <f t="shared" ref="U4:U22" si="6">H4/$L4*100</f>
        <v>8.8126787312536834</v>
      </c>
      <c r="V4" s="469">
        <f t="shared" ref="V4:V22" si="7">I4/$L4*100</f>
        <v>22.517409242725229</v>
      </c>
      <c r="W4" s="469">
        <f t="shared" ref="W4:W22" si="8">J4/$L4*100</f>
        <v>33.781571306948415</v>
      </c>
      <c r="X4" s="204">
        <f t="shared" ref="X4:X22" si="9">K4/$L4*100</f>
        <v>7.4723307646968937</v>
      </c>
      <c r="Y4" s="204">
        <f t="shared" ref="Y4:Y22" si="10">L4/$L4*100</f>
        <v>100</v>
      </c>
    </row>
    <row r="5" spans="1:25">
      <c r="A5" s="247">
        <v>1988</v>
      </c>
      <c r="B5" s="187">
        <v>961</v>
      </c>
      <c r="C5" s="157">
        <v>204</v>
      </c>
      <c r="D5" s="157">
        <v>1673</v>
      </c>
      <c r="E5" s="157">
        <v>1179</v>
      </c>
      <c r="F5" s="157">
        <v>2020</v>
      </c>
      <c r="G5" s="157">
        <v>12909</v>
      </c>
      <c r="H5" s="157">
        <v>5445</v>
      </c>
      <c r="I5" s="157">
        <v>14292</v>
      </c>
      <c r="J5" s="157">
        <v>17447</v>
      </c>
      <c r="K5" s="174">
        <f t="shared" ref="K5:K22" si="11">SUM(B5:E5)</f>
        <v>4017</v>
      </c>
      <c r="L5" s="174">
        <f t="shared" ref="L5:L22" si="12">SUM(B5:J5)</f>
        <v>56130</v>
      </c>
      <c r="M5" s="174"/>
      <c r="N5" s="247">
        <v>1988</v>
      </c>
      <c r="O5" s="205">
        <f t="shared" si="0"/>
        <v>1.712096917869232</v>
      </c>
      <c r="P5" s="439">
        <f t="shared" si="1"/>
        <v>0.36344200962052381</v>
      </c>
      <c r="Q5" s="439">
        <f t="shared" si="2"/>
        <v>2.9805807945840015</v>
      </c>
      <c r="R5" s="439">
        <f t="shared" si="3"/>
        <v>2.100481026189204</v>
      </c>
      <c r="S5" s="439">
        <f t="shared" si="4"/>
        <v>3.5987885266345985</v>
      </c>
      <c r="T5" s="439">
        <f t="shared" si="5"/>
        <v>22.99839657936932</v>
      </c>
      <c r="U5" s="439">
        <f t="shared" si="6"/>
        <v>9.7006948156066279</v>
      </c>
      <c r="V5" s="439">
        <f t="shared" si="7"/>
        <v>25.462319615179048</v>
      </c>
      <c r="W5" s="439">
        <f t="shared" si="8"/>
        <v>31.083199714947447</v>
      </c>
      <c r="X5" s="206">
        <f t="shared" si="9"/>
        <v>7.1566007482629601</v>
      </c>
      <c r="Y5" s="206">
        <f t="shared" si="10"/>
        <v>100</v>
      </c>
    </row>
    <row r="6" spans="1:25">
      <c r="A6" s="247">
        <v>1989</v>
      </c>
      <c r="B6" s="187">
        <v>1121</v>
      </c>
      <c r="C6" s="157">
        <v>286</v>
      </c>
      <c r="D6" s="157">
        <v>1805</v>
      </c>
      <c r="E6" s="157">
        <v>1211</v>
      </c>
      <c r="F6" s="157">
        <v>2533</v>
      </c>
      <c r="G6" s="157">
        <v>16825</v>
      </c>
      <c r="H6" s="157">
        <v>6537</v>
      </c>
      <c r="I6" s="157">
        <v>16925</v>
      </c>
      <c r="J6" s="157">
        <v>18870</v>
      </c>
      <c r="K6" s="174">
        <f t="shared" si="11"/>
        <v>4423</v>
      </c>
      <c r="L6" s="174">
        <f t="shared" si="12"/>
        <v>66113</v>
      </c>
      <c r="M6" s="174"/>
      <c r="N6" s="247">
        <v>1989</v>
      </c>
      <c r="O6" s="205">
        <f t="shared" si="0"/>
        <v>1.6955818069063571</v>
      </c>
      <c r="P6" s="439">
        <f t="shared" si="1"/>
        <v>0.43259268222588598</v>
      </c>
      <c r="Q6" s="439">
        <f t="shared" si="2"/>
        <v>2.7301740958661687</v>
      </c>
      <c r="R6" s="439">
        <f t="shared" si="3"/>
        <v>1.8317123712431747</v>
      </c>
      <c r="S6" s="439">
        <f t="shared" si="4"/>
        <v>3.8313191051684239</v>
      </c>
      <c r="T6" s="439">
        <f t="shared" si="5"/>
        <v>25.448852721855005</v>
      </c>
      <c r="U6" s="439">
        <f t="shared" si="6"/>
        <v>9.8876166563308274</v>
      </c>
      <c r="V6" s="439">
        <f t="shared" si="7"/>
        <v>25.600108904451467</v>
      </c>
      <c r="W6" s="439">
        <f t="shared" si="8"/>
        <v>28.542041655952687</v>
      </c>
      <c r="X6" s="206">
        <f t="shared" si="9"/>
        <v>6.6900609562415863</v>
      </c>
      <c r="Y6" s="206">
        <f t="shared" si="10"/>
        <v>100</v>
      </c>
    </row>
    <row r="7" spans="1:25">
      <c r="A7" s="247">
        <v>1990</v>
      </c>
      <c r="B7" s="187">
        <v>1180</v>
      </c>
      <c r="C7" s="157">
        <v>297</v>
      </c>
      <c r="D7" s="157">
        <v>1797</v>
      </c>
      <c r="E7" s="157">
        <v>1103</v>
      </c>
      <c r="F7" s="157">
        <v>2698</v>
      </c>
      <c r="G7" s="157">
        <v>15912</v>
      </c>
      <c r="H7" s="157">
        <v>5863</v>
      </c>
      <c r="I7" s="157">
        <v>14964</v>
      </c>
      <c r="J7" s="157">
        <v>16975</v>
      </c>
      <c r="K7" s="174">
        <f t="shared" si="11"/>
        <v>4377</v>
      </c>
      <c r="L7" s="174">
        <f t="shared" si="12"/>
        <v>60789</v>
      </c>
      <c r="M7" s="174"/>
      <c r="N7" s="247">
        <v>1990</v>
      </c>
      <c r="O7" s="205">
        <f t="shared" si="0"/>
        <v>1.9411406668969715</v>
      </c>
      <c r="P7" s="439">
        <f t="shared" si="1"/>
        <v>0.48857523565118688</v>
      </c>
      <c r="Q7" s="439">
        <f t="shared" si="2"/>
        <v>2.9561269308592015</v>
      </c>
      <c r="R7" s="439">
        <f t="shared" si="3"/>
        <v>1.8144730132096265</v>
      </c>
      <c r="S7" s="439">
        <f t="shared" si="4"/>
        <v>4.4383029824474827</v>
      </c>
      <c r="T7" s="439">
        <f t="shared" si="5"/>
        <v>26.175788382766619</v>
      </c>
      <c r="U7" s="439">
        <f t="shared" si="6"/>
        <v>9.6448370593363926</v>
      </c>
      <c r="V7" s="439">
        <f t="shared" si="7"/>
        <v>24.616295711395153</v>
      </c>
      <c r="W7" s="439">
        <f t="shared" si="8"/>
        <v>27.924460017437365</v>
      </c>
      <c r="X7" s="206">
        <f t="shared" si="9"/>
        <v>7.2003158466169861</v>
      </c>
      <c r="Y7" s="206">
        <f t="shared" si="10"/>
        <v>100</v>
      </c>
    </row>
    <row r="8" spans="1:25">
      <c r="A8" s="247">
        <v>1991</v>
      </c>
      <c r="B8" s="187">
        <v>1278</v>
      </c>
      <c r="C8" s="157">
        <v>374</v>
      </c>
      <c r="D8" s="157">
        <v>1971</v>
      </c>
      <c r="E8" s="157">
        <v>1193</v>
      </c>
      <c r="F8" s="157">
        <v>2701</v>
      </c>
      <c r="G8" s="157">
        <v>14190</v>
      </c>
      <c r="H8" s="157">
        <v>5668</v>
      </c>
      <c r="I8" s="157">
        <v>13165</v>
      </c>
      <c r="J8" s="157">
        <v>17586</v>
      </c>
      <c r="K8" s="174">
        <f t="shared" si="11"/>
        <v>4816</v>
      </c>
      <c r="L8" s="174">
        <f t="shared" si="12"/>
        <v>58126</v>
      </c>
      <c r="M8" s="174"/>
      <c r="N8" s="247">
        <v>1991</v>
      </c>
      <c r="O8" s="205">
        <f t="shared" si="0"/>
        <v>2.1986718508068681</v>
      </c>
      <c r="P8" s="439">
        <f t="shared" si="1"/>
        <v>0.64342979045521798</v>
      </c>
      <c r="Q8" s="439">
        <f t="shared" si="2"/>
        <v>3.3909094037091836</v>
      </c>
      <c r="R8" s="439">
        <f t="shared" si="3"/>
        <v>2.0524378075215908</v>
      </c>
      <c r="S8" s="439">
        <f t="shared" si="4"/>
        <v>4.6468017754533255</v>
      </c>
      <c r="T8" s="439">
        <f t="shared" si="5"/>
        <v>24.412483226095034</v>
      </c>
      <c r="U8" s="439">
        <f t="shared" si="6"/>
        <v>9.7512300863641066</v>
      </c>
      <c r="V8" s="439">
        <f t="shared" si="7"/>
        <v>22.649072704125519</v>
      </c>
      <c r="W8" s="439">
        <f t="shared" si="8"/>
        <v>30.254963355469155</v>
      </c>
      <c r="X8" s="206">
        <f t="shared" si="9"/>
        <v>8.2854488524928609</v>
      </c>
      <c r="Y8" s="206">
        <f t="shared" si="10"/>
        <v>100</v>
      </c>
    </row>
    <row r="9" spans="1:25">
      <c r="A9" s="247">
        <v>1992</v>
      </c>
      <c r="B9" s="187">
        <v>1261</v>
      </c>
      <c r="C9" s="157">
        <v>133</v>
      </c>
      <c r="D9" s="157">
        <v>1835</v>
      </c>
      <c r="E9" s="157">
        <v>1374</v>
      </c>
      <c r="F9" s="157">
        <v>2249</v>
      </c>
      <c r="G9" s="157">
        <v>12607</v>
      </c>
      <c r="H9" s="157">
        <v>4784</v>
      </c>
      <c r="I9" s="157">
        <v>11406</v>
      </c>
      <c r="J9" s="157">
        <v>16570</v>
      </c>
      <c r="K9" s="174">
        <f t="shared" si="11"/>
        <v>4603</v>
      </c>
      <c r="L9" s="174">
        <f t="shared" si="12"/>
        <v>52219</v>
      </c>
      <c r="M9" s="174"/>
      <c r="N9" s="247">
        <v>1992</v>
      </c>
      <c r="O9" s="205">
        <f t="shared" si="0"/>
        <v>2.4148298512035851</v>
      </c>
      <c r="P9" s="439">
        <f t="shared" si="1"/>
        <v>0.25469656638388322</v>
      </c>
      <c r="Q9" s="439">
        <f t="shared" si="2"/>
        <v>3.51404661138666</v>
      </c>
      <c r="R9" s="439">
        <f t="shared" si="3"/>
        <v>2.6312261820410194</v>
      </c>
      <c r="S9" s="439">
        <f t="shared" si="4"/>
        <v>4.3068614871981463</v>
      </c>
      <c r="T9" s="439">
        <f t="shared" si="5"/>
        <v>24.142553476703881</v>
      </c>
      <c r="U9" s="439">
        <f t="shared" si="6"/>
        <v>9.161416342710508</v>
      </c>
      <c r="V9" s="439">
        <f t="shared" si="7"/>
        <v>21.842624332139643</v>
      </c>
      <c r="W9" s="439">
        <f t="shared" si="8"/>
        <v>31.731745150232676</v>
      </c>
      <c r="X9" s="206">
        <f t="shared" si="9"/>
        <v>8.8147992110151474</v>
      </c>
      <c r="Y9" s="206">
        <f t="shared" si="10"/>
        <v>100</v>
      </c>
    </row>
    <row r="10" spans="1:25">
      <c r="A10" s="247">
        <v>1993</v>
      </c>
      <c r="B10" s="187">
        <v>1340</v>
      </c>
      <c r="C10" s="157">
        <v>188</v>
      </c>
      <c r="D10" s="157">
        <v>1734</v>
      </c>
      <c r="E10" s="157">
        <v>1106</v>
      </c>
      <c r="F10" s="157">
        <v>1897</v>
      </c>
      <c r="G10" s="157">
        <v>11928</v>
      </c>
      <c r="H10" s="157">
        <v>4612</v>
      </c>
      <c r="I10" s="157">
        <v>10900</v>
      </c>
      <c r="J10" s="157">
        <v>16303</v>
      </c>
      <c r="K10" s="174">
        <f t="shared" si="11"/>
        <v>4368</v>
      </c>
      <c r="L10" s="174">
        <f t="shared" si="12"/>
        <v>50008</v>
      </c>
      <c r="M10" s="174"/>
      <c r="N10" s="247">
        <v>1993</v>
      </c>
      <c r="O10" s="205">
        <f t="shared" si="0"/>
        <v>2.6795712685970243</v>
      </c>
      <c r="P10" s="439">
        <f t="shared" si="1"/>
        <v>0.37593984962406013</v>
      </c>
      <c r="Q10" s="439">
        <f t="shared" si="2"/>
        <v>3.4674452087665975</v>
      </c>
      <c r="R10" s="439">
        <f t="shared" si="3"/>
        <v>2.2116461366181412</v>
      </c>
      <c r="S10" s="439">
        <f t="shared" si="4"/>
        <v>3.7933930571108623</v>
      </c>
      <c r="T10" s="439">
        <f t="shared" si="5"/>
        <v>23.852183650615903</v>
      </c>
      <c r="U10" s="439">
        <f t="shared" si="6"/>
        <v>9.2225243960966257</v>
      </c>
      <c r="V10" s="439">
        <f t="shared" si="7"/>
        <v>21.79651255799072</v>
      </c>
      <c r="W10" s="439">
        <f t="shared" si="8"/>
        <v>32.600783874580067</v>
      </c>
      <c r="X10" s="206">
        <f t="shared" si="9"/>
        <v>8.7346024636058228</v>
      </c>
      <c r="Y10" s="206">
        <f t="shared" si="10"/>
        <v>100</v>
      </c>
    </row>
    <row r="11" spans="1:25">
      <c r="A11" s="247">
        <v>1994</v>
      </c>
      <c r="B11" s="187">
        <v>1968</v>
      </c>
      <c r="C11" s="157">
        <v>228</v>
      </c>
      <c r="D11" s="157">
        <v>2175</v>
      </c>
      <c r="E11" s="157">
        <v>1191</v>
      </c>
      <c r="F11" s="157">
        <v>1788</v>
      </c>
      <c r="G11" s="157">
        <v>10952</v>
      </c>
      <c r="H11" s="157">
        <v>4757</v>
      </c>
      <c r="I11" s="157">
        <v>9871</v>
      </c>
      <c r="J11" s="157">
        <v>16780</v>
      </c>
      <c r="K11" s="174">
        <f t="shared" si="11"/>
        <v>5562</v>
      </c>
      <c r="L11" s="174">
        <f t="shared" si="12"/>
        <v>49710</v>
      </c>
      <c r="M11" s="174"/>
      <c r="N11" s="247">
        <v>1994</v>
      </c>
      <c r="O11" s="205">
        <f t="shared" si="0"/>
        <v>3.9589619794809896</v>
      </c>
      <c r="P11" s="439">
        <f t="shared" si="1"/>
        <v>0.45866022933011469</v>
      </c>
      <c r="Q11" s="439">
        <f t="shared" si="2"/>
        <v>4.3753771876885938</v>
      </c>
      <c r="R11" s="439">
        <f t="shared" si="3"/>
        <v>2.3958961979480988</v>
      </c>
      <c r="S11" s="439">
        <f t="shared" si="4"/>
        <v>3.5968617984308988</v>
      </c>
      <c r="T11" s="439">
        <f t="shared" si="5"/>
        <v>22.031784349225507</v>
      </c>
      <c r="U11" s="439">
        <f t="shared" si="6"/>
        <v>9.5695031180848922</v>
      </c>
      <c r="V11" s="439">
        <f t="shared" si="7"/>
        <v>19.857171595252467</v>
      </c>
      <c r="W11" s="439">
        <f t="shared" si="8"/>
        <v>33.75578354455844</v>
      </c>
      <c r="X11" s="206">
        <f t="shared" si="9"/>
        <v>11.188895594447796</v>
      </c>
      <c r="Y11" s="206">
        <f t="shared" si="10"/>
        <v>100</v>
      </c>
    </row>
    <row r="12" spans="1:25">
      <c r="A12" s="247">
        <v>1995</v>
      </c>
      <c r="B12" s="187">
        <v>2743</v>
      </c>
      <c r="C12" s="157">
        <v>236</v>
      </c>
      <c r="D12" s="157">
        <v>2275</v>
      </c>
      <c r="E12" s="157">
        <v>1371</v>
      </c>
      <c r="F12" s="157">
        <v>2675</v>
      </c>
      <c r="G12" s="157">
        <v>12611</v>
      </c>
      <c r="H12" s="157">
        <v>4826</v>
      </c>
      <c r="I12" s="157">
        <v>9808</v>
      </c>
      <c r="J12" s="157">
        <v>18763</v>
      </c>
      <c r="K12" s="174">
        <f t="shared" si="11"/>
        <v>6625</v>
      </c>
      <c r="L12" s="174">
        <f t="shared" si="12"/>
        <v>55308</v>
      </c>
      <c r="M12" s="174"/>
      <c r="N12" s="247">
        <v>1995</v>
      </c>
      <c r="O12" s="205">
        <f t="shared" si="0"/>
        <v>4.9594995299052576</v>
      </c>
      <c r="P12" s="439">
        <f t="shared" si="1"/>
        <v>0.42670138135531926</v>
      </c>
      <c r="Q12" s="439">
        <f t="shared" si="2"/>
        <v>4.1133289939972517</v>
      </c>
      <c r="R12" s="439">
        <f t="shared" si="3"/>
        <v>2.4788457366022998</v>
      </c>
      <c r="S12" s="439">
        <f t="shared" si="4"/>
        <v>4.8365516742605053</v>
      </c>
      <c r="T12" s="439">
        <f t="shared" si="5"/>
        <v>22.80140305199971</v>
      </c>
      <c r="U12" s="439">
        <f t="shared" si="6"/>
        <v>8.7256816373761481</v>
      </c>
      <c r="V12" s="439">
        <f t="shared" si="7"/>
        <v>17.733420120054966</v>
      </c>
      <c r="W12" s="439">
        <f t="shared" si="8"/>
        <v>33.924567874448542</v>
      </c>
      <c r="X12" s="206">
        <f t="shared" si="9"/>
        <v>11.978375641860129</v>
      </c>
      <c r="Y12" s="206">
        <f t="shared" si="10"/>
        <v>100</v>
      </c>
    </row>
    <row r="13" spans="1:25">
      <c r="A13" s="247">
        <v>1996</v>
      </c>
      <c r="B13" s="187">
        <v>4452</v>
      </c>
      <c r="C13" s="157">
        <v>381</v>
      </c>
      <c r="D13" s="157">
        <v>2988</v>
      </c>
      <c r="E13" s="157">
        <v>1986</v>
      </c>
      <c r="F13" s="157">
        <v>3944</v>
      </c>
      <c r="G13" s="157">
        <v>14303</v>
      </c>
      <c r="H13" s="157">
        <v>5796</v>
      </c>
      <c r="I13" s="157">
        <v>10635</v>
      </c>
      <c r="J13" s="157">
        <v>23673</v>
      </c>
      <c r="K13" s="174">
        <f t="shared" si="11"/>
        <v>9807</v>
      </c>
      <c r="L13" s="174">
        <f t="shared" si="12"/>
        <v>68158</v>
      </c>
      <c r="M13" s="174"/>
      <c r="N13" s="247">
        <v>1996</v>
      </c>
      <c r="O13" s="205">
        <f t="shared" si="0"/>
        <v>6.5318818040435458</v>
      </c>
      <c r="P13" s="439">
        <f t="shared" si="1"/>
        <v>0.55899527568297191</v>
      </c>
      <c r="Q13" s="439">
        <f t="shared" si="2"/>
        <v>4.3839314533877172</v>
      </c>
      <c r="R13" s="439">
        <f t="shared" si="3"/>
        <v>2.9138178937175385</v>
      </c>
      <c r="S13" s="439">
        <f t="shared" si="4"/>
        <v>5.7865547697995829</v>
      </c>
      <c r="T13" s="439">
        <f t="shared" si="5"/>
        <v>20.985064115731095</v>
      </c>
      <c r="U13" s="439">
        <f t="shared" si="6"/>
        <v>8.5037706505472581</v>
      </c>
      <c r="V13" s="439">
        <f t="shared" si="7"/>
        <v>15.603450805481382</v>
      </c>
      <c r="W13" s="439">
        <f t="shared" si="8"/>
        <v>34.732533231608912</v>
      </c>
      <c r="X13" s="206">
        <f t="shared" si="9"/>
        <v>14.388626426831774</v>
      </c>
      <c r="Y13" s="206">
        <f t="shared" si="10"/>
        <v>100</v>
      </c>
    </row>
    <row r="14" spans="1:25">
      <c r="A14" s="247">
        <v>1997</v>
      </c>
      <c r="B14" s="187">
        <v>6099</v>
      </c>
      <c r="C14" s="157">
        <v>617</v>
      </c>
      <c r="D14" s="157">
        <v>4143</v>
      </c>
      <c r="E14" s="157">
        <v>2889</v>
      </c>
      <c r="F14" s="157">
        <v>4027</v>
      </c>
      <c r="G14" s="157">
        <v>15679</v>
      </c>
      <c r="H14" s="157">
        <v>6651</v>
      </c>
      <c r="I14" s="157">
        <v>11694</v>
      </c>
      <c r="J14" s="157">
        <v>31789</v>
      </c>
      <c r="K14" s="174">
        <f t="shared" si="11"/>
        <v>13748</v>
      </c>
      <c r="L14" s="174">
        <f t="shared" si="12"/>
        <v>83588</v>
      </c>
      <c r="M14" s="174"/>
      <c r="N14" s="247">
        <v>1997</v>
      </c>
      <c r="O14" s="205">
        <f t="shared" si="0"/>
        <v>7.2965018902234764</v>
      </c>
      <c r="P14" s="439">
        <f t="shared" si="1"/>
        <v>0.73814423122936301</v>
      </c>
      <c r="Q14" s="439">
        <f t="shared" si="2"/>
        <v>4.9564530793893864</v>
      </c>
      <c r="R14" s="439">
        <f t="shared" si="3"/>
        <v>3.4562377374742783</v>
      </c>
      <c r="S14" s="439">
        <f t="shared" si="4"/>
        <v>4.8176771785423744</v>
      </c>
      <c r="T14" s="439">
        <f t="shared" si="5"/>
        <v>18.75747714983012</v>
      </c>
      <c r="U14" s="439">
        <f t="shared" si="6"/>
        <v>7.9568837632196008</v>
      </c>
      <c r="V14" s="439">
        <f t="shared" si="7"/>
        <v>13.990046418146147</v>
      </c>
      <c r="W14" s="439">
        <f t="shared" si="8"/>
        <v>38.030578551945254</v>
      </c>
      <c r="X14" s="206">
        <f t="shared" si="9"/>
        <v>16.447336938316504</v>
      </c>
      <c r="Y14" s="206">
        <f t="shared" si="10"/>
        <v>100</v>
      </c>
    </row>
    <row r="15" spans="1:25">
      <c r="A15" s="247">
        <v>1998</v>
      </c>
      <c r="B15" s="187">
        <v>3869</v>
      </c>
      <c r="C15" s="157">
        <v>360</v>
      </c>
      <c r="D15" s="157">
        <v>2699</v>
      </c>
      <c r="E15" s="157">
        <v>1839</v>
      </c>
      <c r="F15" s="157">
        <v>2920</v>
      </c>
      <c r="G15" s="157">
        <v>12125</v>
      </c>
      <c r="H15" s="157">
        <v>4826</v>
      </c>
      <c r="I15" s="157">
        <v>10895</v>
      </c>
      <c r="J15" s="157">
        <v>29195</v>
      </c>
      <c r="K15" s="174">
        <f t="shared" si="11"/>
        <v>8767</v>
      </c>
      <c r="L15" s="174">
        <f t="shared" si="12"/>
        <v>68728</v>
      </c>
      <c r="M15" s="174"/>
      <c r="N15" s="247">
        <v>1998</v>
      </c>
      <c r="O15" s="205">
        <f t="shared" si="0"/>
        <v>5.6294377837271563</v>
      </c>
      <c r="P15" s="439">
        <f t="shared" si="1"/>
        <v>0.52380398091025493</v>
      </c>
      <c r="Q15" s="439">
        <f t="shared" si="2"/>
        <v>3.9270748457688276</v>
      </c>
      <c r="R15" s="439">
        <f t="shared" si="3"/>
        <v>2.6757653358165521</v>
      </c>
      <c r="S15" s="439">
        <f t="shared" si="4"/>
        <v>4.2486322896054007</v>
      </c>
      <c r="T15" s="439">
        <f t="shared" si="5"/>
        <v>17.642009079269002</v>
      </c>
      <c r="U15" s="439">
        <f t="shared" si="6"/>
        <v>7.0218833663135847</v>
      </c>
      <c r="V15" s="439">
        <f t="shared" si="7"/>
        <v>15.852345477825633</v>
      </c>
      <c r="W15" s="439">
        <f t="shared" si="8"/>
        <v>42.479047840763592</v>
      </c>
      <c r="X15" s="206">
        <f t="shared" si="9"/>
        <v>12.756081946222791</v>
      </c>
      <c r="Y15" s="206">
        <f t="shared" si="10"/>
        <v>100</v>
      </c>
    </row>
    <row r="16" spans="1:25">
      <c r="A16" s="247">
        <v>1999</v>
      </c>
      <c r="B16" s="187">
        <v>3102</v>
      </c>
      <c r="C16" s="157">
        <v>324</v>
      </c>
      <c r="D16" s="157">
        <v>2570</v>
      </c>
      <c r="E16" s="157">
        <v>1695</v>
      </c>
      <c r="F16" s="157">
        <v>2763</v>
      </c>
      <c r="G16" s="157">
        <v>11490</v>
      </c>
      <c r="H16" s="157">
        <v>5362</v>
      </c>
      <c r="I16" s="157">
        <v>13021</v>
      </c>
      <c r="J16" s="157">
        <v>28252</v>
      </c>
      <c r="K16" s="174">
        <f t="shared" si="11"/>
        <v>7691</v>
      </c>
      <c r="L16" s="174">
        <f t="shared" si="12"/>
        <v>68579</v>
      </c>
      <c r="M16" s="174"/>
      <c r="N16" s="247">
        <v>1999</v>
      </c>
      <c r="O16" s="205">
        <f t="shared" si="0"/>
        <v>4.5232505577509148</v>
      </c>
      <c r="P16" s="439">
        <f t="shared" si="1"/>
        <v>0.47244783388500849</v>
      </c>
      <c r="Q16" s="439">
        <f t="shared" si="2"/>
        <v>3.7475028798903458</v>
      </c>
      <c r="R16" s="439">
        <f t="shared" si="3"/>
        <v>2.4716020939354615</v>
      </c>
      <c r="S16" s="439">
        <f t="shared" si="4"/>
        <v>4.0289301389638226</v>
      </c>
      <c r="T16" s="439">
        <f t="shared" si="5"/>
        <v>16.754400034996138</v>
      </c>
      <c r="U16" s="439">
        <f t="shared" si="6"/>
        <v>7.8187200163315307</v>
      </c>
      <c r="V16" s="439">
        <f t="shared" si="7"/>
        <v>18.986861867335481</v>
      </c>
      <c r="W16" s="439">
        <f t="shared" si="8"/>
        <v>41.196284576911303</v>
      </c>
      <c r="X16" s="206">
        <f t="shared" si="9"/>
        <v>11.21480336546173</v>
      </c>
      <c r="Y16" s="206">
        <f t="shared" si="10"/>
        <v>100</v>
      </c>
    </row>
    <row r="17" spans="1:25">
      <c r="A17" s="247">
        <v>2000</v>
      </c>
      <c r="B17" s="187">
        <v>2836</v>
      </c>
      <c r="C17" s="157">
        <v>349</v>
      </c>
      <c r="D17" s="157">
        <v>2745</v>
      </c>
      <c r="E17" s="157">
        <v>1583</v>
      </c>
      <c r="F17" s="157">
        <v>2190</v>
      </c>
      <c r="G17" s="157">
        <v>10358</v>
      </c>
      <c r="H17" s="157">
        <v>5100</v>
      </c>
      <c r="I17" s="157">
        <v>12480</v>
      </c>
      <c r="J17" s="157">
        <v>24859</v>
      </c>
      <c r="K17" s="174">
        <f t="shared" si="11"/>
        <v>7513</v>
      </c>
      <c r="L17" s="174">
        <f t="shared" si="12"/>
        <v>62500</v>
      </c>
      <c r="M17" s="174"/>
      <c r="N17" s="247">
        <v>2000</v>
      </c>
      <c r="O17" s="205">
        <f t="shared" si="0"/>
        <v>4.5376000000000003</v>
      </c>
      <c r="P17" s="439">
        <f t="shared" si="1"/>
        <v>0.55840000000000001</v>
      </c>
      <c r="Q17" s="439">
        <f t="shared" si="2"/>
        <v>4.3920000000000003</v>
      </c>
      <c r="R17" s="439">
        <f t="shared" si="3"/>
        <v>2.5327999999999999</v>
      </c>
      <c r="S17" s="439">
        <f t="shared" si="4"/>
        <v>3.504</v>
      </c>
      <c r="T17" s="439">
        <f t="shared" si="5"/>
        <v>16.572799999999997</v>
      </c>
      <c r="U17" s="439">
        <f t="shared" si="6"/>
        <v>8.16</v>
      </c>
      <c r="V17" s="439">
        <f t="shared" si="7"/>
        <v>19.968</v>
      </c>
      <c r="W17" s="439">
        <f t="shared" si="8"/>
        <v>39.7744</v>
      </c>
      <c r="X17" s="206">
        <f t="shared" si="9"/>
        <v>12.020799999999999</v>
      </c>
      <c r="Y17" s="206">
        <f t="shared" si="10"/>
        <v>100</v>
      </c>
    </row>
    <row r="18" spans="1:25">
      <c r="A18" s="247">
        <v>2001</v>
      </c>
      <c r="B18" s="187">
        <v>3499</v>
      </c>
      <c r="C18" s="157">
        <v>374</v>
      </c>
      <c r="D18" s="157">
        <v>2898</v>
      </c>
      <c r="E18" s="157">
        <v>2271</v>
      </c>
      <c r="F18" s="157">
        <v>2620</v>
      </c>
      <c r="G18" s="157">
        <v>13294</v>
      </c>
      <c r="H18" s="157">
        <v>5832</v>
      </c>
      <c r="I18" s="157">
        <v>14178</v>
      </c>
      <c r="J18" s="157">
        <v>28831</v>
      </c>
      <c r="K18" s="174">
        <f t="shared" si="11"/>
        <v>9042</v>
      </c>
      <c r="L18" s="174">
        <f t="shared" si="12"/>
        <v>73797</v>
      </c>
      <c r="M18" s="174"/>
      <c r="N18" s="247">
        <v>2001</v>
      </c>
      <c r="O18" s="205">
        <f t="shared" si="0"/>
        <v>4.7413851511579068</v>
      </c>
      <c r="P18" s="439">
        <f t="shared" si="1"/>
        <v>0.506795669200645</v>
      </c>
      <c r="Q18" s="439">
        <f t="shared" si="2"/>
        <v>3.9269889019878859</v>
      </c>
      <c r="R18" s="439">
        <f t="shared" si="3"/>
        <v>3.0773608683279807</v>
      </c>
      <c r="S18" s="439">
        <f t="shared" si="4"/>
        <v>3.5502798216729676</v>
      </c>
      <c r="T18" s="439">
        <f t="shared" si="5"/>
        <v>18.014282423404744</v>
      </c>
      <c r="U18" s="439">
        <f t="shared" si="6"/>
        <v>7.9027602748079184</v>
      </c>
      <c r="V18" s="439">
        <f t="shared" si="7"/>
        <v>19.212163096060817</v>
      </c>
      <c r="W18" s="439">
        <f t="shared" si="8"/>
        <v>39.067983793379135</v>
      </c>
      <c r="X18" s="206">
        <f t="shared" si="9"/>
        <v>12.252530590674418</v>
      </c>
      <c r="Y18" s="206">
        <f t="shared" si="10"/>
        <v>100</v>
      </c>
    </row>
    <row r="19" spans="1:25">
      <c r="A19" s="247">
        <v>2002</v>
      </c>
      <c r="B19" s="187">
        <v>2831</v>
      </c>
      <c r="C19" s="157">
        <v>363</v>
      </c>
      <c r="D19" s="157">
        <v>2709</v>
      </c>
      <c r="E19" s="157">
        <v>1667</v>
      </c>
      <c r="F19" s="157">
        <v>2295</v>
      </c>
      <c r="G19" s="157">
        <v>12465</v>
      </c>
      <c r="H19" s="157">
        <v>4830</v>
      </c>
      <c r="I19" s="157">
        <v>11798</v>
      </c>
      <c r="J19" s="157">
        <v>24102</v>
      </c>
      <c r="K19" s="174">
        <f t="shared" si="11"/>
        <v>7570</v>
      </c>
      <c r="L19" s="174">
        <f t="shared" si="12"/>
        <v>63060</v>
      </c>
      <c r="M19" s="174"/>
      <c r="N19" s="247">
        <v>2002</v>
      </c>
      <c r="O19" s="205">
        <f t="shared" si="0"/>
        <v>4.4893751982239136</v>
      </c>
      <c r="P19" s="439">
        <f t="shared" si="1"/>
        <v>0.57564224548049481</v>
      </c>
      <c r="Q19" s="439">
        <f t="shared" si="2"/>
        <v>4.2959086584205517</v>
      </c>
      <c r="R19" s="439">
        <f t="shared" si="3"/>
        <v>2.6435141135426576</v>
      </c>
      <c r="S19" s="439">
        <f t="shared" si="4"/>
        <v>3.6393910561370126</v>
      </c>
      <c r="T19" s="439">
        <f t="shared" si="5"/>
        <v>19.766888677450048</v>
      </c>
      <c r="U19" s="439">
        <f t="shared" si="6"/>
        <v>7.6593720266412939</v>
      </c>
      <c r="V19" s="439">
        <f t="shared" si="7"/>
        <v>18.70916587377101</v>
      </c>
      <c r="W19" s="439">
        <f t="shared" si="8"/>
        <v>38.220742150333017</v>
      </c>
      <c r="X19" s="206">
        <f t="shared" si="9"/>
        <v>12.004440215667618</v>
      </c>
      <c r="Y19" s="206">
        <f t="shared" si="10"/>
        <v>100</v>
      </c>
    </row>
    <row r="20" spans="1:25">
      <c r="A20" s="247">
        <v>2003</v>
      </c>
      <c r="B20" s="187">
        <v>2949</v>
      </c>
      <c r="C20" s="157">
        <v>390</v>
      </c>
      <c r="D20" s="157">
        <v>2894</v>
      </c>
      <c r="E20" s="157">
        <v>1709</v>
      </c>
      <c r="F20" s="157">
        <v>2262</v>
      </c>
      <c r="G20" s="157">
        <v>12525</v>
      </c>
      <c r="H20" s="157">
        <v>4745</v>
      </c>
      <c r="I20" s="157">
        <v>10743</v>
      </c>
      <c r="J20" s="157">
        <v>21092</v>
      </c>
      <c r="K20" s="174">
        <f t="shared" si="11"/>
        <v>7942</v>
      </c>
      <c r="L20" s="174">
        <f t="shared" si="12"/>
        <v>59309</v>
      </c>
      <c r="M20" s="174"/>
      <c r="N20" s="247">
        <v>2003</v>
      </c>
      <c r="O20" s="205">
        <f t="shared" si="0"/>
        <v>4.9722639059839144</v>
      </c>
      <c r="P20" s="439">
        <f t="shared" si="1"/>
        <v>0.657573049621474</v>
      </c>
      <c r="Q20" s="439">
        <f t="shared" si="2"/>
        <v>4.8795292451398611</v>
      </c>
      <c r="R20" s="439">
        <f t="shared" si="3"/>
        <v>2.8815188251361512</v>
      </c>
      <c r="S20" s="439">
        <f t="shared" si="4"/>
        <v>3.8139236878045493</v>
      </c>
      <c r="T20" s="439">
        <f t="shared" si="5"/>
        <v>21.118211401305029</v>
      </c>
      <c r="U20" s="439">
        <f t="shared" si="6"/>
        <v>8.0004721037279332</v>
      </c>
      <c r="V20" s="439">
        <f t="shared" si="7"/>
        <v>18.11360838995768</v>
      </c>
      <c r="W20" s="439">
        <f t="shared" si="8"/>
        <v>35.562899391323413</v>
      </c>
      <c r="X20" s="206">
        <f t="shared" si="9"/>
        <v>13.390885025881403</v>
      </c>
      <c r="Y20" s="206">
        <f t="shared" si="10"/>
        <v>100</v>
      </c>
    </row>
    <row r="21" spans="1:25">
      <c r="A21" s="247">
        <v>2004</v>
      </c>
      <c r="B21" s="187">
        <v>4626</v>
      </c>
      <c r="C21" s="157">
        <v>631</v>
      </c>
      <c r="D21" s="157">
        <v>4506</v>
      </c>
      <c r="E21" s="157">
        <v>2578</v>
      </c>
      <c r="F21" s="157">
        <v>3417</v>
      </c>
      <c r="G21" s="157">
        <v>18451</v>
      </c>
      <c r="H21" s="157">
        <v>6920</v>
      </c>
      <c r="I21" s="157">
        <v>14476</v>
      </c>
      <c r="J21" s="157">
        <v>24822</v>
      </c>
      <c r="K21" s="174">
        <f t="shared" si="11"/>
        <v>12341</v>
      </c>
      <c r="L21" s="174">
        <f t="shared" si="12"/>
        <v>80427</v>
      </c>
      <c r="M21" s="174"/>
      <c r="N21" s="247">
        <v>2004</v>
      </c>
      <c r="O21" s="205">
        <f t="shared" si="0"/>
        <v>5.7517997687343803</v>
      </c>
      <c r="P21" s="439">
        <f t="shared" si="1"/>
        <v>0.78456239819960949</v>
      </c>
      <c r="Q21" s="439">
        <f t="shared" si="2"/>
        <v>5.6025961430862772</v>
      </c>
      <c r="R21" s="439">
        <f t="shared" si="3"/>
        <v>3.2053912243400844</v>
      </c>
      <c r="S21" s="439">
        <f t="shared" si="4"/>
        <v>4.2485732403297405</v>
      </c>
      <c r="T21" s="439">
        <f t="shared" si="5"/>
        <v>22.941300806942941</v>
      </c>
      <c r="U21" s="439">
        <f t="shared" si="6"/>
        <v>8.6040757457072878</v>
      </c>
      <c r="V21" s="439">
        <f t="shared" si="7"/>
        <v>17.998930707349523</v>
      </c>
      <c r="W21" s="439">
        <f t="shared" si="8"/>
        <v>30.862769965310154</v>
      </c>
      <c r="X21" s="206">
        <f t="shared" si="9"/>
        <v>15.344349534360353</v>
      </c>
      <c r="Y21" s="206">
        <f t="shared" si="10"/>
        <v>100</v>
      </c>
    </row>
    <row r="22" spans="1:25">
      <c r="A22" s="247">
        <v>2005</v>
      </c>
      <c r="B22" s="187">
        <v>5985</v>
      </c>
      <c r="C22" s="157">
        <v>866</v>
      </c>
      <c r="D22" s="157">
        <v>5472</v>
      </c>
      <c r="E22" s="157">
        <v>3916</v>
      </c>
      <c r="F22" s="157">
        <v>5354</v>
      </c>
      <c r="G22" s="157">
        <v>23562</v>
      </c>
      <c r="H22" s="157">
        <v>7162</v>
      </c>
      <c r="I22" s="157">
        <v>13231</v>
      </c>
      <c r="J22" s="157">
        <v>24379</v>
      </c>
      <c r="K22" s="174">
        <f t="shared" si="11"/>
        <v>16239</v>
      </c>
      <c r="L22" s="174">
        <f t="shared" si="12"/>
        <v>89927</v>
      </c>
      <c r="M22" s="174"/>
      <c r="N22" s="247">
        <v>2005</v>
      </c>
      <c r="O22" s="205">
        <f t="shared" si="0"/>
        <v>6.6553982674836254</v>
      </c>
      <c r="P22" s="439">
        <f t="shared" si="1"/>
        <v>0.96300332491910112</v>
      </c>
      <c r="Q22" s="439">
        <f t="shared" si="2"/>
        <v>6.0849355588421723</v>
      </c>
      <c r="R22" s="439">
        <f t="shared" si="3"/>
        <v>4.3546432106041566</v>
      </c>
      <c r="S22" s="439">
        <f t="shared" si="4"/>
        <v>5.9537180157238652</v>
      </c>
      <c r="T22" s="439">
        <f t="shared" si="5"/>
        <v>26.201252126725009</v>
      </c>
      <c r="U22" s="439">
        <f t="shared" si="6"/>
        <v>7.9642376594348754</v>
      </c>
      <c r="V22" s="439">
        <f t="shared" si="7"/>
        <v>14.7130450254095</v>
      </c>
      <c r="W22" s="439">
        <f t="shared" si="8"/>
        <v>27.109766810857693</v>
      </c>
      <c r="X22" s="206">
        <f t="shared" si="9"/>
        <v>18.057980361849054</v>
      </c>
      <c r="Y22" s="206">
        <f t="shared" si="10"/>
        <v>100</v>
      </c>
    </row>
    <row r="23" spans="1:25">
      <c r="A23" s="247">
        <v>2006</v>
      </c>
      <c r="B23" s="187">
        <v>6554</v>
      </c>
      <c r="C23" s="157">
        <v>1157</v>
      </c>
      <c r="D23" s="157">
        <v>6636</v>
      </c>
      <c r="E23" s="157">
        <v>4583</v>
      </c>
      <c r="F23" s="157">
        <v>7393</v>
      </c>
      <c r="G23" s="157">
        <v>29402</v>
      </c>
      <c r="H23" s="157">
        <v>6778</v>
      </c>
      <c r="I23" s="157">
        <v>10143</v>
      </c>
      <c r="J23" s="157">
        <v>21442</v>
      </c>
      <c r="K23" s="174">
        <f t="shared" ref="K23:K29" si="13">SUM(B23:E23)</f>
        <v>18930</v>
      </c>
      <c r="L23" s="174">
        <f t="shared" ref="L23:L30" si="14">SUM(B23:J23)</f>
        <v>94088</v>
      </c>
      <c r="M23" s="174"/>
      <c r="N23" s="247">
        <v>2006</v>
      </c>
      <c r="O23" s="205">
        <f t="shared" ref="O23:Q30" si="15">B23/$L23*100</f>
        <v>6.9658192330584141</v>
      </c>
      <c r="P23" s="439">
        <f t="shared" ref="P23:P29" si="16">C23/$L23*100</f>
        <v>1.229699855454468</v>
      </c>
      <c r="Q23" s="439">
        <f t="shared" ref="Q23:Q29" si="17">D23/$L23*100</f>
        <v>7.0529716860811149</v>
      </c>
      <c r="R23" s="439">
        <f t="shared" ref="R23:R30" si="18">E23/$L23*100</f>
        <v>4.8709718561346822</v>
      </c>
      <c r="S23" s="439">
        <f t="shared" ref="S23:S30" si="19">F23/$L23*100</f>
        <v>7.8575376243516706</v>
      </c>
      <c r="T23" s="439">
        <f t="shared" ref="T23:T30" si="20">G23/$L23*100</f>
        <v>31.249468582603519</v>
      </c>
      <c r="U23" s="439">
        <f t="shared" ref="U23:U30" si="21">H23/$L23*100</f>
        <v>7.2038942266814052</v>
      </c>
      <c r="V23" s="439">
        <f t="shared" ref="V23:V30" si="22">I23/$L23*100</f>
        <v>10.780333304991071</v>
      </c>
      <c r="W23" s="439">
        <f t="shared" ref="W23:W30" si="23">J23/$L23*100</f>
        <v>22.789303630643655</v>
      </c>
      <c r="X23" s="206">
        <f t="shared" ref="X23:X30" si="24">K23/$L23*100</f>
        <v>20.11946263072868</v>
      </c>
      <c r="Y23" s="206">
        <f t="shared" ref="Y23:Y30" si="25">L23/$L23*100</f>
        <v>100</v>
      </c>
    </row>
    <row r="24" spans="1:25">
      <c r="A24" s="247">
        <v>2007</v>
      </c>
      <c r="B24" s="187">
        <v>4861</v>
      </c>
      <c r="C24" s="157">
        <v>910</v>
      </c>
      <c r="D24" s="157">
        <v>5100</v>
      </c>
      <c r="E24" s="157">
        <v>3560</v>
      </c>
      <c r="F24" s="157">
        <v>7454</v>
      </c>
      <c r="G24" s="157">
        <v>27957</v>
      </c>
      <c r="H24" s="157">
        <v>5427</v>
      </c>
      <c r="I24" s="157">
        <v>8494</v>
      </c>
      <c r="J24" s="157">
        <v>19256</v>
      </c>
      <c r="K24" s="174">
        <f t="shared" si="13"/>
        <v>14431</v>
      </c>
      <c r="L24" s="174">
        <f t="shared" si="14"/>
        <v>83019</v>
      </c>
      <c r="M24" s="174"/>
      <c r="N24" s="247">
        <v>2007</v>
      </c>
      <c r="O24" s="205">
        <f t="shared" si="15"/>
        <v>5.8552861393175064</v>
      </c>
      <c r="P24" s="439">
        <f t="shared" si="16"/>
        <v>1.0961346197858322</v>
      </c>
      <c r="Q24" s="439">
        <f t="shared" si="17"/>
        <v>6.1431720449535643</v>
      </c>
      <c r="R24" s="439">
        <f t="shared" si="18"/>
        <v>4.2881749960852336</v>
      </c>
      <c r="S24" s="439">
        <f t="shared" si="19"/>
        <v>8.9786675339380153</v>
      </c>
      <c r="T24" s="439">
        <f t="shared" si="20"/>
        <v>33.675423698189569</v>
      </c>
      <c r="U24" s="439">
        <f t="shared" si="21"/>
        <v>6.5370577819535285</v>
      </c>
      <c r="V24" s="439">
        <f t="shared" si="22"/>
        <v>10.231392813693251</v>
      </c>
      <c r="W24" s="439">
        <f t="shared" si="23"/>
        <v>23.1946903720835</v>
      </c>
      <c r="X24" s="206">
        <f t="shared" si="24"/>
        <v>17.382767800142133</v>
      </c>
      <c r="Y24" s="206">
        <f t="shared" si="25"/>
        <v>100</v>
      </c>
    </row>
    <row r="25" spans="1:25">
      <c r="A25" s="247">
        <v>2008</v>
      </c>
      <c r="B25" s="187">
        <v>3790</v>
      </c>
      <c r="C25" s="157">
        <v>733</v>
      </c>
      <c r="D25" s="157">
        <v>4513</v>
      </c>
      <c r="E25" s="157">
        <v>3021</v>
      </c>
      <c r="F25" s="157">
        <v>5583</v>
      </c>
      <c r="G25" s="157">
        <v>24844</v>
      </c>
      <c r="H25" s="157">
        <v>4518</v>
      </c>
      <c r="I25" s="157">
        <v>7823</v>
      </c>
      <c r="J25" s="157">
        <v>19062</v>
      </c>
      <c r="K25" s="174">
        <f t="shared" si="13"/>
        <v>12057</v>
      </c>
      <c r="L25" s="174">
        <f t="shared" si="14"/>
        <v>73887</v>
      </c>
      <c r="M25" s="174"/>
      <c r="N25" s="247">
        <v>2008</v>
      </c>
      <c r="O25" s="205">
        <f t="shared" si="15"/>
        <v>5.1294544371811011</v>
      </c>
      <c r="P25" s="439">
        <f t="shared" si="16"/>
        <v>0.99205543600362711</v>
      </c>
      <c r="Q25" s="439">
        <f t="shared" si="17"/>
        <v>6.1079756926116913</v>
      </c>
      <c r="R25" s="439">
        <f t="shared" si="18"/>
        <v>4.0886759511145403</v>
      </c>
      <c r="S25" s="439">
        <f t="shared" si="19"/>
        <v>7.5561330139266722</v>
      </c>
      <c r="T25" s="439">
        <f t="shared" si="20"/>
        <v>33.624318215653631</v>
      </c>
      <c r="U25" s="439">
        <f t="shared" si="21"/>
        <v>6.1147427828982099</v>
      </c>
      <c r="V25" s="439">
        <f t="shared" si="22"/>
        <v>10.587789462287006</v>
      </c>
      <c r="W25" s="439">
        <f t="shared" si="23"/>
        <v>25.798855008323525</v>
      </c>
      <c r="X25" s="206">
        <f t="shared" si="24"/>
        <v>16.318161516910958</v>
      </c>
      <c r="Y25" s="206">
        <f t="shared" si="25"/>
        <v>100</v>
      </c>
    </row>
    <row r="26" spans="1:25">
      <c r="A26" s="247">
        <v>2009</v>
      </c>
      <c r="B26" s="187">
        <v>2754</v>
      </c>
      <c r="C26" s="157">
        <v>479</v>
      </c>
      <c r="D26" s="157">
        <v>3110</v>
      </c>
      <c r="E26" s="157">
        <v>2031</v>
      </c>
      <c r="F26" s="157">
        <v>3158</v>
      </c>
      <c r="G26" s="157">
        <v>16784</v>
      </c>
      <c r="H26" s="157">
        <v>3458</v>
      </c>
      <c r="I26" s="157">
        <v>7288</v>
      </c>
      <c r="J26" s="157">
        <v>17778</v>
      </c>
      <c r="K26" s="174">
        <f t="shared" si="13"/>
        <v>8374</v>
      </c>
      <c r="L26" s="174">
        <f t="shared" si="14"/>
        <v>56840</v>
      </c>
      <c r="M26" s="174"/>
      <c r="N26" s="247">
        <v>2009</v>
      </c>
      <c r="O26" s="205">
        <f t="shared" si="15"/>
        <v>4.8451794510907806</v>
      </c>
      <c r="P26" s="439">
        <f t="shared" si="16"/>
        <v>0.8427163969035889</v>
      </c>
      <c r="Q26" s="439">
        <f t="shared" si="17"/>
        <v>5.4714989444053481</v>
      </c>
      <c r="R26" s="439">
        <f t="shared" si="18"/>
        <v>3.5731878958479943</v>
      </c>
      <c r="S26" s="439">
        <f t="shared" si="19"/>
        <v>5.5559465165376496</v>
      </c>
      <c r="T26" s="439">
        <f t="shared" si="20"/>
        <v>29.528501055594653</v>
      </c>
      <c r="U26" s="439">
        <f t="shared" si="21"/>
        <v>6.083743842364532</v>
      </c>
      <c r="V26" s="439">
        <f t="shared" si="22"/>
        <v>12.821956368754398</v>
      </c>
      <c r="W26" s="439">
        <f t="shared" si="23"/>
        <v>31.277269528501055</v>
      </c>
      <c r="X26" s="206">
        <f t="shared" si="24"/>
        <v>14.732582688247714</v>
      </c>
      <c r="Y26" s="206">
        <f t="shared" si="25"/>
        <v>100</v>
      </c>
    </row>
    <row r="27" spans="1:25">
      <c r="A27" s="247">
        <v>2010</v>
      </c>
      <c r="B27" s="187">
        <v>3199</v>
      </c>
      <c r="C27" s="157">
        <v>534</v>
      </c>
      <c r="D27" s="157">
        <v>3549</v>
      </c>
      <c r="E27" s="157">
        <v>2201</v>
      </c>
      <c r="F27" s="157">
        <v>3302</v>
      </c>
      <c r="G27" s="157">
        <v>17003</v>
      </c>
      <c r="H27" s="157">
        <v>3997</v>
      </c>
      <c r="I27" s="157">
        <v>8164</v>
      </c>
      <c r="J27" s="157">
        <v>20901</v>
      </c>
      <c r="K27" s="174">
        <f t="shared" si="13"/>
        <v>9483</v>
      </c>
      <c r="L27" s="174">
        <f t="shared" si="14"/>
        <v>62850</v>
      </c>
      <c r="M27" s="174"/>
      <c r="N27" s="247">
        <v>2010</v>
      </c>
      <c r="O27" s="205">
        <f t="shared" si="15"/>
        <v>5.089896579156723</v>
      </c>
      <c r="P27" s="439">
        <f t="shared" si="16"/>
        <v>0.84964200477326979</v>
      </c>
      <c r="Q27" s="439">
        <f t="shared" si="17"/>
        <v>5.6467780429594274</v>
      </c>
      <c r="R27" s="439">
        <f t="shared" si="18"/>
        <v>3.5019888623707236</v>
      </c>
      <c r="S27" s="439">
        <f t="shared" si="19"/>
        <v>5.2537788385043758</v>
      </c>
      <c r="T27" s="439">
        <f t="shared" si="20"/>
        <v>27.053301511535398</v>
      </c>
      <c r="U27" s="439">
        <f t="shared" si="21"/>
        <v>6.3595863166268893</v>
      </c>
      <c r="V27" s="439">
        <f t="shared" si="22"/>
        <v>12.989657915672234</v>
      </c>
      <c r="W27" s="439">
        <f t="shared" si="23"/>
        <v>33.25536992840096</v>
      </c>
      <c r="X27" s="206">
        <f t="shared" si="24"/>
        <v>15.088305489260142</v>
      </c>
      <c r="Y27" s="206">
        <f t="shared" si="25"/>
        <v>100</v>
      </c>
    </row>
    <row r="28" spans="1:25">
      <c r="A28" s="247">
        <v>2011</v>
      </c>
      <c r="B28" s="644">
        <v>3145</v>
      </c>
      <c r="C28" s="644">
        <v>786</v>
      </c>
      <c r="D28" s="644">
        <v>4962</v>
      </c>
      <c r="E28" s="644">
        <v>2990</v>
      </c>
      <c r="F28" s="644">
        <v>4144</v>
      </c>
      <c r="G28" s="644">
        <v>22896</v>
      </c>
      <c r="H28" s="644">
        <v>4737</v>
      </c>
      <c r="I28" s="644">
        <v>9235</v>
      </c>
      <c r="J28" s="644">
        <v>26629</v>
      </c>
      <c r="K28" s="174">
        <f t="shared" si="13"/>
        <v>11883</v>
      </c>
      <c r="L28" s="174">
        <f t="shared" si="14"/>
        <v>79524</v>
      </c>
      <c r="M28" s="174"/>
      <c r="N28" s="247">
        <v>2011</v>
      </c>
      <c r="O28" s="205">
        <f t="shared" si="15"/>
        <v>3.9547809466324635</v>
      </c>
      <c r="P28" s="439">
        <f t="shared" si="16"/>
        <v>0.98838086615361398</v>
      </c>
      <c r="Q28" s="439">
        <f t="shared" si="17"/>
        <v>6.2396257733514409</v>
      </c>
      <c r="R28" s="439">
        <f t="shared" si="18"/>
        <v>3.759871233841356</v>
      </c>
      <c r="S28" s="439">
        <f t="shared" si="19"/>
        <v>5.2110054826215988</v>
      </c>
      <c r="T28" s="439">
        <f t="shared" si="20"/>
        <v>28.791308284291535</v>
      </c>
      <c r="U28" s="439">
        <f t="shared" si="21"/>
        <v>5.956692319299834</v>
      </c>
      <c r="V28" s="439">
        <f t="shared" si="22"/>
        <v>11.61284643629596</v>
      </c>
      <c r="W28" s="439">
        <f t="shared" si="23"/>
        <v>33.485488657512199</v>
      </c>
      <c r="X28" s="206">
        <f t="shared" si="24"/>
        <v>14.942658819978874</v>
      </c>
      <c r="Y28" s="206">
        <f t="shared" si="25"/>
        <v>100</v>
      </c>
    </row>
    <row r="29" spans="1:25">
      <c r="A29" s="247">
        <v>2012</v>
      </c>
      <c r="B29" s="644">
        <v>2674</v>
      </c>
      <c r="C29" s="644">
        <v>911</v>
      </c>
      <c r="D29" s="644">
        <v>5342</v>
      </c>
      <c r="E29" s="644">
        <v>3723</v>
      </c>
      <c r="F29" s="644">
        <v>5158</v>
      </c>
      <c r="G29" s="644">
        <v>26453</v>
      </c>
      <c r="H29" s="644">
        <v>5061</v>
      </c>
      <c r="I29" s="644">
        <v>8811</v>
      </c>
      <c r="J29" s="644">
        <v>25178</v>
      </c>
      <c r="K29" s="174">
        <f t="shared" si="13"/>
        <v>12650</v>
      </c>
      <c r="L29" s="174">
        <f>SUM(B29:J29)</f>
        <v>83311</v>
      </c>
      <c r="M29" s="174"/>
      <c r="N29" s="247">
        <v>2012</v>
      </c>
      <c r="O29" s="205">
        <f t="shared" si="15"/>
        <v>3.2096601889306333</v>
      </c>
      <c r="P29" s="439">
        <f t="shared" si="16"/>
        <v>1.0934930561390452</v>
      </c>
      <c r="Q29" s="439">
        <f t="shared" si="17"/>
        <v>6.4121184477439961</v>
      </c>
      <c r="R29" s="439">
        <f t="shared" si="18"/>
        <v>4.4687976377669214</v>
      </c>
      <c r="S29" s="439">
        <f t="shared" si="19"/>
        <v>6.191259257481005</v>
      </c>
      <c r="T29" s="439">
        <f t="shared" si="20"/>
        <v>31.752109565363519</v>
      </c>
      <c r="U29" s="439">
        <f t="shared" si="21"/>
        <v>6.0748280539184503</v>
      </c>
      <c r="V29" s="439">
        <f t="shared" si="22"/>
        <v>10.576034377213093</v>
      </c>
      <c r="W29" s="439">
        <f t="shared" si="23"/>
        <v>30.221699415443336</v>
      </c>
      <c r="X29" s="206">
        <f t="shared" si="24"/>
        <v>15.184069330580597</v>
      </c>
      <c r="Y29" s="206">
        <f t="shared" si="25"/>
        <v>100</v>
      </c>
    </row>
    <row r="30" spans="1:25">
      <c r="A30" s="291">
        <v>2013</v>
      </c>
      <c r="B30" s="644">
        <v>2648</v>
      </c>
      <c r="C30" s="644">
        <v>908</v>
      </c>
      <c r="D30" s="644">
        <v>5402</v>
      </c>
      <c r="E30" s="644">
        <v>3962</v>
      </c>
      <c r="F30" s="644">
        <v>6610</v>
      </c>
      <c r="G30" s="644">
        <v>28370</v>
      </c>
      <c r="H30" s="644">
        <v>5402</v>
      </c>
      <c r="I30" s="644">
        <v>9267</v>
      </c>
      <c r="J30" s="644">
        <v>23326</v>
      </c>
      <c r="K30" s="174">
        <f>SUM(B30:E30)</f>
        <v>12920</v>
      </c>
      <c r="L30" s="174">
        <f t="shared" si="14"/>
        <v>85895</v>
      </c>
      <c r="M30" s="174"/>
      <c r="N30" s="633">
        <v>2013</v>
      </c>
      <c r="O30" s="208">
        <f t="shared" si="15"/>
        <v>3.0828336922987369</v>
      </c>
      <c r="P30" s="207">
        <f t="shared" si="15"/>
        <v>1.0571046044589325</v>
      </c>
      <c r="Q30" s="207">
        <f t="shared" si="15"/>
        <v>6.2890738692589796</v>
      </c>
      <c r="R30" s="207">
        <f t="shared" si="18"/>
        <v>4.6126084172536235</v>
      </c>
      <c r="S30" s="207">
        <f t="shared" si="19"/>
        <v>7.69544210955236</v>
      </c>
      <c r="T30" s="207">
        <f t="shared" si="20"/>
        <v>33.028697828744399</v>
      </c>
      <c r="U30" s="207">
        <f t="shared" si="21"/>
        <v>6.2890738692589796</v>
      </c>
      <c r="V30" s="207">
        <f t="shared" si="22"/>
        <v>10.788753710926132</v>
      </c>
      <c r="W30" s="207">
        <f t="shared" si="23"/>
        <v>27.15641189824786</v>
      </c>
      <c r="X30" s="209">
        <f t="shared" si="24"/>
        <v>15.041620583270271</v>
      </c>
      <c r="Y30" s="209">
        <f t="shared" si="25"/>
        <v>100</v>
      </c>
    </row>
    <row r="31" spans="1:25">
      <c r="A31" s="312">
        <v>2014</v>
      </c>
      <c r="B31" s="644">
        <v>3315</v>
      </c>
      <c r="C31" s="644">
        <v>1097</v>
      </c>
      <c r="D31" s="644">
        <v>5017</v>
      </c>
      <c r="E31" s="644">
        <v>3520</v>
      </c>
      <c r="F31" s="644">
        <v>7151</v>
      </c>
      <c r="G31" s="644">
        <v>26013</v>
      </c>
      <c r="H31" s="644">
        <v>6054</v>
      </c>
      <c r="I31" s="644">
        <v>9727</v>
      </c>
      <c r="J31" s="644">
        <v>22472</v>
      </c>
      <c r="K31" s="174">
        <f>SUM(B31:E31)</f>
        <v>12949</v>
      </c>
      <c r="L31" s="174">
        <f t="shared" ref="L31" si="26">SUM(B31:J31)</f>
        <v>84366</v>
      </c>
      <c r="M31" s="157"/>
      <c r="N31" s="761">
        <v>2014</v>
      </c>
      <c r="O31" s="208">
        <f t="shared" ref="O31" si="27">B31/$L31*100</f>
        <v>3.9293080150771638</v>
      </c>
      <c r="P31" s="207">
        <f t="shared" ref="P31" si="28">C31/$L31*100</f>
        <v>1.3002868454116587</v>
      </c>
      <c r="Q31" s="207">
        <f t="shared" ref="Q31" si="29">D31/$L31*100</f>
        <v>5.946708389635635</v>
      </c>
      <c r="R31" s="207">
        <f t="shared" ref="R31" si="30">E31/$L31*100</f>
        <v>4.1722968968541831</v>
      </c>
      <c r="S31" s="207">
        <f t="shared" ref="S31" si="31">F31/$L31*100</f>
        <v>8.4761633833534837</v>
      </c>
      <c r="T31" s="207">
        <f t="shared" ref="T31" si="32">G31/$L31*100</f>
        <v>30.833511130076097</v>
      </c>
      <c r="U31" s="207">
        <f t="shared" ref="U31" si="33">H31/$L31*100</f>
        <v>7.175876537941825</v>
      </c>
      <c r="V31" s="207">
        <f t="shared" ref="V31" si="34">I31/$L31*100</f>
        <v>11.529526112414953</v>
      </c>
      <c r="W31" s="207">
        <f t="shared" ref="W31" si="35">J31/$L31*100</f>
        <v>26.636322689234998</v>
      </c>
      <c r="X31" s="209">
        <f t="shared" ref="X31" si="36">K31/$L31*100</f>
        <v>15.348600146978642</v>
      </c>
      <c r="Y31" s="209">
        <f t="shared" ref="Y31" si="37">L31/$L31*100</f>
        <v>100</v>
      </c>
    </row>
    <row r="32" spans="1:25">
      <c r="A32" s="787" t="s">
        <v>34</v>
      </c>
      <c r="B32" s="788"/>
      <c r="C32" s="788"/>
      <c r="D32" s="788"/>
      <c r="E32" s="788"/>
      <c r="F32" s="788"/>
      <c r="G32" s="788"/>
      <c r="H32" s="788"/>
      <c r="I32" s="788"/>
      <c r="J32" s="788"/>
      <c r="K32" s="788"/>
      <c r="L32" s="789"/>
      <c r="M32" s="164"/>
      <c r="O32" s="200"/>
      <c r="P32" s="271"/>
      <c r="Q32" s="271"/>
      <c r="Y32" s="194"/>
    </row>
    <row r="33" spans="1:25">
      <c r="A33" s="417" t="s">
        <v>321</v>
      </c>
      <c r="B33" s="393">
        <f>SUM(B4:B13)</f>
        <v>17114</v>
      </c>
      <c r="C33" s="185">
        <f t="shared" ref="C33:L33" si="38">SUM(C4:C13)</f>
        <v>2536</v>
      </c>
      <c r="D33" s="185">
        <f t="shared" si="38"/>
        <v>19714</v>
      </c>
      <c r="E33" s="185">
        <f t="shared" si="38"/>
        <v>12657</v>
      </c>
      <c r="F33" s="185">
        <f t="shared" si="38"/>
        <v>24309</v>
      </c>
      <c r="G33" s="185">
        <f t="shared" si="38"/>
        <v>132992</v>
      </c>
      <c r="H33" s="185">
        <f t="shared" si="38"/>
        <v>52325</v>
      </c>
      <c r="I33" s="185">
        <f t="shared" si="38"/>
        <v>122281</v>
      </c>
      <c r="J33" s="185">
        <f t="shared" si="38"/>
        <v>178442</v>
      </c>
      <c r="K33" s="186">
        <f t="shared" si="38"/>
        <v>52021</v>
      </c>
      <c r="L33" s="315">
        <f t="shared" si="38"/>
        <v>562370</v>
      </c>
      <c r="M33" s="157"/>
      <c r="O33" s="200"/>
      <c r="P33" s="271"/>
      <c r="Q33" s="271"/>
      <c r="Y33" s="194"/>
    </row>
    <row r="34" spans="1:25">
      <c r="A34" s="418" t="s">
        <v>120</v>
      </c>
      <c r="B34" s="187">
        <f>SUM(B4:B23)</f>
        <v>59464</v>
      </c>
      <c r="C34" s="157">
        <f t="shared" ref="C34:L34" si="39">SUM(C4:C23)</f>
        <v>7967</v>
      </c>
      <c r="D34" s="157">
        <f t="shared" si="39"/>
        <v>56986</v>
      </c>
      <c r="E34" s="157">
        <f t="shared" si="39"/>
        <v>37387</v>
      </c>
      <c r="F34" s="157">
        <f t="shared" si="39"/>
        <v>59550</v>
      </c>
      <c r="G34" s="157">
        <f t="shared" si="39"/>
        <v>292343</v>
      </c>
      <c r="H34" s="157">
        <f t="shared" si="39"/>
        <v>110531</v>
      </c>
      <c r="I34" s="157">
        <f t="shared" si="39"/>
        <v>244940</v>
      </c>
      <c r="J34" s="157">
        <f t="shared" si="39"/>
        <v>437205</v>
      </c>
      <c r="K34" s="174">
        <f t="shared" si="39"/>
        <v>161804</v>
      </c>
      <c r="L34" s="158">
        <f t="shared" si="39"/>
        <v>1306373</v>
      </c>
      <c r="M34" s="157"/>
      <c r="O34" s="200"/>
      <c r="P34" s="271"/>
      <c r="Q34" s="271"/>
      <c r="Y34" s="194"/>
    </row>
    <row r="35" spans="1:25">
      <c r="A35" s="418" t="s">
        <v>322</v>
      </c>
      <c r="B35" s="157">
        <f>SUM(B14:B23)</f>
        <v>42350</v>
      </c>
      <c r="C35" s="157">
        <f t="shared" ref="C35:L35" si="40">SUM(C14:C23)</f>
        <v>5431</v>
      </c>
      <c r="D35" s="157">
        <f t="shared" si="40"/>
        <v>37272</v>
      </c>
      <c r="E35" s="157">
        <f t="shared" si="40"/>
        <v>24730</v>
      </c>
      <c r="F35" s="157">
        <f t="shared" si="40"/>
        <v>35241</v>
      </c>
      <c r="G35" s="157">
        <f t="shared" si="40"/>
        <v>159351</v>
      </c>
      <c r="H35" s="157">
        <f t="shared" si="40"/>
        <v>58206</v>
      </c>
      <c r="I35" s="157">
        <f t="shared" si="40"/>
        <v>122659</v>
      </c>
      <c r="J35" s="158">
        <f t="shared" si="40"/>
        <v>258763</v>
      </c>
      <c r="K35" s="158">
        <f t="shared" si="40"/>
        <v>109783</v>
      </c>
      <c r="L35" s="158">
        <f t="shared" si="40"/>
        <v>744003</v>
      </c>
      <c r="M35" s="157"/>
      <c r="N35" s="157"/>
      <c r="O35" s="200"/>
      <c r="P35" s="271"/>
      <c r="Q35" s="271"/>
      <c r="Y35" s="194"/>
    </row>
    <row r="36" spans="1:25" ht="12" customHeight="1">
      <c r="A36" s="506" t="s">
        <v>371</v>
      </c>
      <c r="B36" s="157">
        <f>SUM(B24:B31)</f>
        <v>26386</v>
      </c>
      <c r="C36" s="157">
        <f t="shared" ref="C36:I36" si="41">SUM(C24:C31)</f>
        <v>6358</v>
      </c>
      <c r="D36" s="157">
        <f t="shared" si="41"/>
        <v>36995</v>
      </c>
      <c r="E36" s="157">
        <f t="shared" si="41"/>
        <v>25008</v>
      </c>
      <c r="F36" s="157">
        <f t="shared" si="41"/>
        <v>42560</v>
      </c>
      <c r="G36" s="157">
        <f t="shared" si="41"/>
        <v>190320</v>
      </c>
      <c r="H36" s="157">
        <f t="shared" si="41"/>
        <v>38654</v>
      </c>
      <c r="I36" s="157">
        <f t="shared" si="41"/>
        <v>68809</v>
      </c>
      <c r="J36" s="157">
        <f t="shared" ref="J36:L36" si="42">SUM(J24:J31)</f>
        <v>174602</v>
      </c>
      <c r="K36" s="174">
        <f t="shared" si="42"/>
        <v>94747</v>
      </c>
      <c r="L36" s="158">
        <f t="shared" si="42"/>
        <v>609692</v>
      </c>
      <c r="M36" s="157"/>
      <c r="O36" s="200"/>
      <c r="P36" s="271"/>
      <c r="Q36" s="271"/>
      <c r="R36" s="194"/>
      <c r="S36" s="194"/>
      <c r="T36" s="194"/>
      <c r="U36" s="194"/>
      <c r="V36" s="194"/>
      <c r="W36" s="194"/>
      <c r="Y36" s="194"/>
    </row>
    <row r="37" spans="1:25" ht="12" customHeight="1">
      <c r="A37" s="529" t="s">
        <v>372</v>
      </c>
      <c r="B37" s="159">
        <f>SUM(B4:B31)</f>
        <v>85850</v>
      </c>
      <c r="C37" s="159">
        <f t="shared" ref="C37:I37" si="43">SUM(C4:C31)</f>
        <v>14325</v>
      </c>
      <c r="D37" s="159">
        <f t="shared" si="43"/>
        <v>93981</v>
      </c>
      <c r="E37" s="159">
        <f t="shared" si="43"/>
        <v>62395</v>
      </c>
      <c r="F37" s="159">
        <f t="shared" si="43"/>
        <v>102110</v>
      </c>
      <c r="G37" s="159">
        <f t="shared" si="43"/>
        <v>482663</v>
      </c>
      <c r="H37" s="159">
        <f t="shared" si="43"/>
        <v>149185</v>
      </c>
      <c r="I37" s="159">
        <f t="shared" si="43"/>
        <v>313749</v>
      </c>
      <c r="J37" s="159">
        <f t="shared" ref="J37:L37" si="44">SUM(J4:J31)</f>
        <v>611807</v>
      </c>
      <c r="K37" s="175">
        <f t="shared" si="44"/>
        <v>256551</v>
      </c>
      <c r="L37" s="160">
        <f t="shared" si="44"/>
        <v>1916065</v>
      </c>
      <c r="M37" s="157"/>
      <c r="O37" s="200"/>
      <c r="P37" s="271"/>
      <c r="Q37" s="271"/>
      <c r="Y37" s="194"/>
    </row>
    <row r="38" spans="1:25" ht="12" customHeight="1">
      <c r="A38" s="787" t="s">
        <v>49</v>
      </c>
      <c r="B38" s="795"/>
      <c r="C38" s="795"/>
      <c r="D38" s="795"/>
      <c r="E38" s="795"/>
      <c r="F38" s="795"/>
      <c r="G38" s="795"/>
      <c r="H38" s="795"/>
      <c r="I38" s="795"/>
      <c r="J38" s="795"/>
      <c r="K38" s="788"/>
      <c r="L38" s="788"/>
      <c r="M38" s="187"/>
      <c r="O38" s="200"/>
      <c r="P38" s="271"/>
      <c r="Q38" s="271"/>
      <c r="Y38" s="194"/>
    </row>
    <row r="39" spans="1:25">
      <c r="A39" s="417" t="s">
        <v>321</v>
      </c>
      <c r="B39" s="185">
        <f>AVERAGE(B4:B13)</f>
        <v>1711.4</v>
      </c>
      <c r="C39" s="185">
        <f t="shared" ref="C39:L39" si="45">AVERAGE(C4:C13)</f>
        <v>253.6</v>
      </c>
      <c r="D39" s="185">
        <f t="shared" si="45"/>
        <v>1971.4</v>
      </c>
      <c r="E39" s="185">
        <f t="shared" si="45"/>
        <v>1265.7</v>
      </c>
      <c r="F39" s="185">
        <f t="shared" si="45"/>
        <v>2430.9</v>
      </c>
      <c r="G39" s="185">
        <f t="shared" si="45"/>
        <v>13299.2</v>
      </c>
      <c r="H39" s="185">
        <f t="shared" si="45"/>
        <v>5232.5</v>
      </c>
      <c r="I39" s="185">
        <f t="shared" si="45"/>
        <v>12228.1</v>
      </c>
      <c r="J39" s="315">
        <f t="shared" si="45"/>
        <v>17844.2</v>
      </c>
      <c r="K39" s="315">
        <f t="shared" si="45"/>
        <v>5202.1000000000004</v>
      </c>
      <c r="L39" s="315">
        <f t="shared" si="45"/>
        <v>56237</v>
      </c>
      <c r="M39" s="157"/>
      <c r="O39" s="200"/>
      <c r="P39" s="271"/>
      <c r="Q39" s="271"/>
    </row>
    <row r="40" spans="1:25">
      <c r="A40" s="418" t="s">
        <v>120</v>
      </c>
      <c r="B40" s="157">
        <f>AVERAGE(B4:B23)</f>
        <v>2973.2</v>
      </c>
      <c r="C40" s="157">
        <f t="shared" ref="C40:L40" si="46">AVERAGE(C4:C23)</f>
        <v>398.35</v>
      </c>
      <c r="D40" s="157">
        <f t="shared" si="46"/>
        <v>2849.3</v>
      </c>
      <c r="E40" s="157">
        <f t="shared" si="46"/>
        <v>1869.35</v>
      </c>
      <c r="F40" s="157">
        <f t="shared" si="46"/>
        <v>2977.5</v>
      </c>
      <c r="G40" s="157">
        <f t="shared" si="46"/>
        <v>14617.15</v>
      </c>
      <c r="H40" s="157">
        <f t="shared" si="46"/>
        <v>5526.55</v>
      </c>
      <c r="I40" s="157">
        <f t="shared" si="46"/>
        <v>12247</v>
      </c>
      <c r="J40" s="158">
        <f t="shared" si="46"/>
        <v>21860.25</v>
      </c>
      <c r="K40" s="158">
        <f t="shared" si="46"/>
        <v>8090.2</v>
      </c>
      <c r="L40" s="158">
        <f t="shared" si="46"/>
        <v>65318.65</v>
      </c>
      <c r="M40" s="157"/>
    </row>
    <row r="41" spans="1:25">
      <c r="A41" s="349" t="s">
        <v>322</v>
      </c>
      <c r="B41" s="157">
        <f>AVERAGE(B14:B23)</f>
        <v>4235</v>
      </c>
      <c r="C41" s="157">
        <f t="shared" ref="C41:L41" si="47">AVERAGE(C14:C23)</f>
        <v>543.1</v>
      </c>
      <c r="D41" s="157">
        <f t="shared" si="47"/>
        <v>3727.2</v>
      </c>
      <c r="E41" s="157">
        <f t="shared" si="47"/>
        <v>2473</v>
      </c>
      <c r="F41" s="157">
        <f t="shared" si="47"/>
        <v>3524.1</v>
      </c>
      <c r="G41" s="157">
        <f t="shared" si="47"/>
        <v>15935.1</v>
      </c>
      <c r="H41" s="157">
        <f t="shared" si="47"/>
        <v>5820.6</v>
      </c>
      <c r="I41" s="157">
        <f t="shared" si="47"/>
        <v>12265.9</v>
      </c>
      <c r="J41" s="158">
        <f t="shared" si="47"/>
        <v>25876.3</v>
      </c>
      <c r="K41" s="158">
        <f t="shared" si="47"/>
        <v>10978.3</v>
      </c>
      <c r="L41" s="158">
        <f t="shared" si="47"/>
        <v>74400.3</v>
      </c>
      <c r="M41" s="157"/>
    </row>
    <row r="42" spans="1:25">
      <c r="A42" s="350" t="s">
        <v>371</v>
      </c>
      <c r="B42" s="157">
        <f>AVERAGE(B24:B31)</f>
        <v>3298.25</v>
      </c>
      <c r="C42" s="157">
        <f t="shared" ref="C42:I42" si="48">AVERAGE(C24:C31)</f>
        <v>794.75</v>
      </c>
      <c r="D42" s="157">
        <f t="shared" si="48"/>
        <v>4624.375</v>
      </c>
      <c r="E42" s="157">
        <f t="shared" si="48"/>
        <v>3126</v>
      </c>
      <c r="F42" s="157">
        <f t="shared" si="48"/>
        <v>5320</v>
      </c>
      <c r="G42" s="157">
        <f t="shared" si="48"/>
        <v>23790</v>
      </c>
      <c r="H42" s="157">
        <f t="shared" si="48"/>
        <v>4831.75</v>
      </c>
      <c r="I42" s="157">
        <f t="shared" si="48"/>
        <v>8601.125</v>
      </c>
      <c r="J42" s="158">
        <f t="shared" ref="J42:L42" si="49">AVERAGE(J24:J31)</f>
        <v>21825.25</v>
      </c>
      <c r="K42" s="158">
        <f t="shared" si="49"/>
        <v>11843.375</v>
      </c>
      <c r="L42" s="158">
        <f t="shared" si="49"/>
        <v>76211.5</v>
      </c>
      <c r="M42" s="157"/>
    </row>
    <row r="43" spans="1:25">
      <c r="A43" s="348" t="s">
        <v>372</v>
      </c>
      <c r="B43" s="159">
        <f>AVERAGE(B4:B31)</f>
        <v>3066.0714285714284</v>
      </c>
      <c r="C43" s="159">
        <f t="shared" ref="C43:I43" si="50">AVERAGE(C4:C31)</f>
        <v>511.60714285714283</v>
      </c>
      <c r="D43" s="159">
        <f t="shared" si="50"/>
        <v>3356.4642857142858</v>
      </c>
      <c r="E43" s="159">
        <f t="shared" si="50"/>
        <v>2228.3928571428573</v>
      </c>
      <c r="F43" s="159">
        <f t="shared" si="50"/>
        <v>3646.7857142857142</v>
      </c>
      <c r="G43" s="159">
        <f t="shared" si="50"/>
        <v>17237.964285714286</v>
      </c>
      <c r="H43" s="159">
        <f t="shared" si="50"/>
        <v>5328.0357142857147</v>
      </c>
      <c r="I43" s="159">
        <f t="shared" si="50"/>
        <v>11205.321428571429</v>
      </c>
      <c r="J43" s="160">
        <f t="shared" ref="J43:L43" si="51">AVERAGE(J4:J31)</f>
        <v>21850.25</v>
      </c>
      <c r="K43" s="159">
        <f t="shared" si="51"/>
        <v>9162.5357142857138</v>
      </c>
      <c r="L43" s="175">
        <f t="shared" si="51"/>
        <v>68430.892857142855</v>
      </c>
      <c r="M43" s="490"/>
    </row>
    <row r="44" spans="1:25">
      <c r="A44" s="787" t="s">
        <v>323</v>
      </c>
      <c r="B44" s="795"/>
      <c r="C44" s="795"/>
      <c r="D44" s="795"/>
      <c r="E44" s="795"/>
      <c r="F44" s="795"/>
      <c r="G44" s="795"/>
      <c r="H44" s="795"/>
      <c r="I44" s="795"/>
      <c r="J44" s="795"/>
      <c r="K44" s="788"/>
      <c r="L44" s="789"/>
      <c r="M44" s="164"/>
    </row>
    <row r="45" spans="1:25">
      <c r="A45" s="417" t="s">
        <v>321</v>
      </c>
      <c r="B45" s="425">
        <f>(POWER(B13/B4,1/($A13-$A4))-1)*100</f>
        <v>20.845369845511065</v>
      </c>
      <c r="C45" s="164">
        <f t="shared" ref="C45:L45" si="52">(POWER(C13/C4,1/($A13-$A4))-1)*100</f>
        <v>6.8994350323289488</v>
      </c>
      <c r="D45" s="164">
        <f t="shared" si="52"/>
        <v>8.2743530526555595</v>
      </c>
      <c r="E45" s="164">
        <f t="shared" si="52"/>
        <v>8.627763739930483</v>
      </c>
      <c r="F45" s="164">
        <f t="shared" si="52"/>
        <v>9.0798384065387197</v>
      </c>
      <c r="G45" s="164">
        <f t="shared" si="52"/>
        <v>3.2184691688433187</v>
      </c>
      <c r="H45" s="164">
        <f t="shared" si="52"/>
        <v>4.1003478784004121</v>
      </c>
      <c r="I45" s="164">
        <f t="shared" si="52"/>
        <v>0.34003572680860739</v>
      </c>
      <c r="J45" s="164">
        <f t="shared" si="52"/>
        <v>4.8367687345967969</v>
      </c>
      <c r="K45" s="425">
        <f t="shared" si="52"/>
        <v>12.406685421338803</v>
      </c>
      <c r="L45" s="182">
        <f t="shared" si="52"/>
        <v>4.5138877216511553</v>
      </c>
      <c r="M45" s="164"/>
    </row>
    <row r="46" spans="1:25">
      <c r="A46" s="418" t="s">
        <v>120</v>
      </c>
      <c r="B46" s="425">
        <f>(POWER(B23/B4,1/($A23-$A4))-1)*100</f>
        <v>11.632487178535534</v>
      </c>
      <c r="C46" s="164">
        <f t="shared" ref="C46:L46" si="53">(POWER(C23/C4,1/($A23-$A4))-1)*100</f>
        <v>9.4246356184688462</v>
      </c>
      <c r="D46" s="164">
        <f t="shared" si="53"/>
        <v>8.2910163016764358</v>
      </c>
      <c r="E46" s="164">
        <f t="shared" si="53"/>
        <v>8.6773026476087978</v>
      </c>
      <c r="F46" s="164">
        <f t="shared" si="53"/>
        <v>7.7063409936854343</v>
      </c>
      <c r="G46" s="164">
        <f t="shared" si="53"/>
        <v>5.4357054938724891</v>
      </c>
      <c r="H46" s="164">
        <f t="shared" si="53"/>
        <v>2.7647946365293885</v>
      </c>
      <c r="I46" s="164">
        <f t="shared" si="53"/>
        <v>-8.8462607319905739E-2</v>
      </c>
      <c r="J46" s="164">
        <f t="shared" si="53"/>
        <v>1.7312672388509975</v>
      </c>
      <c r="K46" s="425">
        <f t="shared" si="53"/>
        <v>9.4187563933027185</v>
      </c>
      <c r="L46" s="182">
        <f t="shared" si="53"/>
        <v>3.8608229027106811</v>
      </c>
      <c r="M46" s="164"/>
    </row>
    <row r="47" spans="1:25">
      <c r="A47" s="349" t="s">
        <v>322</v>
      </c>
      <c r="B47" s="425">
        <f>(POWER(B23/B14,1/($A23-$A14))-1)*100</f>
        <v>0.80265667634973337</v>
      </c>
      <c r="C47" s="164">
        <f t="shared" ref="C47:L47" si="54">(POWER(C23/C14,1/($A23-$A14))-1)*100</f>
        <v>7.2355264798509511</v>
      </c>
      <c r="D47" s="164">
        <f t="shared" si="54"/>
        <v>5.3737371025657676</v>
      </c>
      <c r="E47" s="164">
        <f t="shared" si="54"/>
        <v>5.2608624174845131</v>
      </c>
      <c r="F47" s="164">
        <f t="shared" si="54"/>
        <v>6.983167708894511</v>
      </c>
      <c r="G47" s="164">
        <f t="shared" si="54"/>
        <v>7.2358095650375986</v>
      </c>
      <c r="H47" s="164">
        <f t="shared" si="54"/>
        <v>0.21038604466203648</v>
      </c>
      <c r="I47" s="164">
        <f t="shared" si="54"/>
        <v>-1.5685905186457849</v>
      </c>
      <c r="J47" s="164">
        <f t="shared" si="54"/>
        <v>-4.2808763235409604</v>
      </c>
      <c r="K47" s="425">
        <f t="shared" si="54"/>
        <v>3.6178473473326145</v>
      </c>
      <c r="L47" s="182">
        <f t="shared" si="54"/>
        <v>1.3234651258259067</v>
      </c>
      <c r="M47" s="164"/>
    </row>
    <row r="48" spans="1:25">
      <c r="A48" s="357" t="s">
        <v>371</v>
      </c>
      <c r="B48" s="164">
        <f>(POWER(B31/B24,1/($A31-$A24))-1)*100</f>
        <v>-5.321551995762186</v>
      </c>
      <c r="C48" s="164">
        <f t="shared" ref="C48:I48" si="55">(POWER(C31/C24,1/($A31-$A24))-1)*100</f>
        <v>2.7058150993563457</v>
      </c>
      <c r="D48" s="164">
        <f t="shared" si="55"/>
        <v>-0.23413111636487738</v>
      </c>
      <c r="E48" s="164">
        <f t="shared" si="55"/>
        <v>-0.16129200232620766</v>
      </c>
      <c r="F48" s="164">
        <f t="shared" si="55"/>
        <v>-0.59108324559022929</v>
      </c>
      <c r="G48" s="164">
        <f t="shared" si="55"/>
        <v>-1.0243064859272177</v>
      </c>
      <c r="H48" s="164">
        <f t="shared" si="55"/>
        <v>1.5741572838726681</v>
      </c>
      <c r="I48" s="164">
        <f t="shared" si="55"/>
        <v>1.9552332972792241</v>
      </c>
      <c r="J48" s="164">
        <f t="shared" ref="J48:L48" si="56">(POWER(J31/J24,1/($A31-$A24))-1)*100</f>
        <v>2.2309120980163799</v>
      </c>
      <c r="K48" s="182">
        <f t="shared" si="56"/>
        <v>-1.5360815482451273</v>
      </c>
      <c r="L48" s="182">
        <f t="shared" si="56"/>
        <v>0.23019281741734066</v>
      </c>
      <c r="M48" s="164"/>
    </row>
    <row r="49" spans="1:13">
      <c r="A49" s="348" t="s">
        <v>372</v>
      </c>
      <c r="B49" s="171">
        <f>(POWER(B31/B4,1/($A31-$A4))-1)*100</f>
        <v>5.3577801501772493</v>
      </c>
      <c r="C49" s="171">
        <f t="shared" ref="C49:I49" si="57">(POWER(C31/C4,1/($A31-$A4))-1)*100</f>
        <v>6.3332043504364721</v>
      </c>
      <c r="D49" s="171">
        <f t="shared" si="57"/>
        <v>4.6753008944244945</v>
      </c>
      <c r="E49" s="171">
        <f t="shared" si="57"/>
        <v>4.9992827100545645</v>
      </c>
      <c r="F49" s="171">
        <f t="shared" si="57"/>
        <v>5.2332472794599516</v>
      </c>
      <c r="G49" s="171">
        <f t="shared" si="57"/>
        <v>3.3252982701676315</v>
      </c>
      <c r="H49" s="171">
        <f t="shared" si="57"/>
        <v>1.5121237012925448</v>
      </c>
      <c r="I49" s="171">
        <f t="shared" si="57"/>
        <v>-0.21714768010240304</v>
      </c>
      <c r="J49" s="171">
        <f t="shared" ref="J49:L49" si="58">(POWER(J31/J4,1/($A31-$A4))-1)*100</f>
        <v>1.3912342800617594</v>
      </c>
      <c r="K49" s="184">
        <f t="shared" si="58"/>
        <v>5.0512166041671858</v>
      </c>
      <c r="L49" s="184">
        <f t="shared" si="58"/>
        <v>2.287564676426479</v>
      </c>
      <c r="M49" s="164"/>
    </row>
    <row r="51" spans="1:13">
      <c r="A51" s="121" t="s">
        <v>37</v>
      </c>
    </row>
  </sheetData>
  <mergeCells count="3">
    <mergeCell ref="A32:L32"/>
    <mergeCell ref="A38:L38"/>
    <mergeCell ref="A44:L44"/>
  </mergeCells>
  <phoneticPr fontId="4" type="noConversion"/>
  <pageMargins left="0.75" right="0.75" top="1" bottom="1" header="0.5" footer="0.5"/>
  <pageSetup scale="83" orientation="landscape" r:id="rId1"/>
  <headerFooter alignWithMargins="0"/>
  <colBreaks count="1" manualBreakCount="1">
    <brk id="13" max="42" man="1"/>
  </colBreaks>
  <ignoredErrors>
    <ignoredError sqref="K4:L22 B33:J35 B39:J41 K23:L28 K29" formulaRange="1"/>
  </ignoredError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sheetPr codeName="Sheet26" enableFormatConditionsCalculation="0"/>
  <dimension ref="A1:Y51"/>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T42" sqref="T42"/>
    </sheetView>
  </sheetViews>
  <sheetFormatPr defaultColWidth="8.83203125" defaultRowHeight="12.75"/>
  <cols>
    <col min="1" max="1" width="11.5" style="121" customWidth="1"/>
    <col min="2" max="10" width="8.83203125" style="121"/>
    <col min="11" max="11" width="12" style="121" customWidth="1"/>
    <col min="12" max="12" width="10.5" style="121" customWidth="1"/>
    <col min="13" max="23" width="8.83203125" style="121"/>
    <col min="24" max="24" width="12.33203125" style="121" customWidth="1"/>
    <col min="25" max="16384" width="8.83203125" style="121"/>
  </cols>
  <sheetData>
    <row r="1" spans="1:25" s="95" customFormat="1">
      <c r="A1" s="95" t="s">
        <v>460</v>
      </c>
      <c r="N1" s="95" t="s">
        <v>461</v>
      </c>
    </row>
    <row r="3" spans="1:25" ht="25.5">
      <c r="A3" s="245"/>
      <c r="B3" s="141" t="s">
        <v>299</v>
      </c>
      <c r="C3" s="142" t="s">
        <v>298</v>
      </c>
      <c r="D3" s="142" t="s">
        <v>2</v>
      </c>
      <c r="E3" s="142" t="s">
        <v>3</v>
      </c>
      <c r="F3" s="142" t="s">
        <v>293</v>
      </c>
      <c r="G3" s="142" t="s">
        <v>294</v>
      </c>
      <c r="H3" s="142" t="s">
        <v>295</v>
      </c>
      <c r="I3" s="142" t="s">
        <v>296</v>
      </c>
      <c r="J3" s="142" t="s">
        <v>9</v>
      </c>
      <c r="K3" s="127" t="s">
        <v>24</v>
      </c>
      <c r="L3" s="140" t="s">
        <v>25</v>
      </c>
      <c r="M3" s="528"/>
      <c r="N3" s="245"/>
      <c r="O3" s="141" t="s">
        <v>299</v>
      </c>
      <c r="P3" s="142" t="s">
        <v>298</v>
      </c>
      <c r="Q3" s="142" t="s">
        <v>2</v>
      </c>
      <c r="R3" s="142" t="s">
        <v>3</v>
      </c>
      <c r="S3" s="142" t="s">
        <v>293</v>
      </c>
      <c r="T3" s="142" t="s">
        <v>294</v>
      </c>
      <c r="U3" s="142" t="s">
        <v>295</v>
      </c>
      <c r="V3" s="142" t="s">
        <v>296</v>
      </c>
      <c r="W3" s="142" t="s">
        <v>9</v>
      </c>
      <c r="X3" s="127" t="s">
        <v>24</v>
      </c>
      <c r="Y3" s="140" t="s">
        <v>25</v>
      </c>
    </row>
    <row r="4" spans="1:25">
      <c r="A4" s="246">
        <v>1987</v>
      </c>
      <c r="B4" s="393">
        <v>1125</v>
      </c>
      <c r="C4" s="185">
        <v>324</v>
      </c>
      <c r="D4" s="185">
        <v>2082</v>
      </c>
      <c r="E4" s="185">
        <v>1251</v>
      </c>
      <c r="F4" s="185">
        <v>2422</v>
      </c>
      <c r="G4" s="185">
        <v>22800</v>
      </c>
      <c r="H4" s="185">
        <v>4019</v>
      </c>
      <c r="I4" s="185">
        <v>6336</v>
      </c>
      <c r="J4" s="315">
        <v>28546</v>
      </c>
      <c r="K4" s="315">
        <f>SUM(B4:E4)</f>
        <v>4782</v>
      </c>
      <c r="L4" s="186">
        <f>SUM(B4:J4)</f>
        <v>68905</v>
      </c>
      <c r="M4" s="174"/>
      <c r="N4" s="246">
        <v>1987</v>
      </c>
      <c r="O4" s="203">
        <f t="shared" ref="O4:O22" si="0">B4/$L4*100</f>
        <v>1.6326826790508671</v>
      </c>
      <c r="P4" s="469">
        <f t="shared" ref="P4:P22" si="1">C4/$L4*100</f>
        <v>0.47021261156664973</v>
      </c>
      <c r="Q4" s="469">
        <f t="shared" ref="Q4:Q22" si="2">D4/$L4*100</f>
        <v>3.0215514113634714</v>
      </c>
      <c r="R4" s="469">
        <f t="shared" ref="R4:R22" si="3">E4/$L4*100</f>
        <v>1.8155431391045644</v>
      </c>
      <c r="S4" s="469">
        <f t="shared" ref="S4:S22" si="4">F4/$L4*100</f>
        <v>3.5149843988099558</v>
      </c>
      <c r="T4" s="469">
        <f t="shared" ref="T4:T22" si="5">G4/$L4*100</f>
        <v>33.089035628764243</v>
      </c>
      <c r="U4" s="469">
        <f t="shared" ref="U4:U22" si="6">H4/$L4*100</f>
        <v>5.8326681663159423</v>
      </c>
      <c r="V4" s="469">
        <f t="shared" ref="V4:V22" si="7">I4/$L4*100</f>
        <v>9.195268848414484</v>
      </c>
      <c r="W4" s="469">
        <f t="shared" ref="W4:W22" si="8">J4/$L4*100</f>
        <v>41.428053116609824</v>
      </c>
      <c r="X4" s="204">
        <f t="shared" ref="X4:X22" si="9">K4/$L4*100</f>
        <v>6.9399898410855529</v>
      </c>
      <c r="Y4" s="204">
        <f t="shared" ref="Y4:Y22" si="10">L4/$L4*100</f>
        <v>100</v>
      </c>
    </row>
    <row r="5" spans="1:25">
      <c r="A5" s="247">
        <v>1988</v>
      </c>
      <c r="B5" s="187">
        <v>1002</v>
      </c>
      <c r="C5" s="157">
        <v>311</v>
      </c>
      <c r="D5" s="157">
        <v>1689</v>
      </c>
      <c r="E5" s="157">
        <v>1181</v>
      </c>
      <c r="F5" s="157">
        <v>1874</v>
      </c>
      <c r="G5" s="157">
        <v>15367</v>
      </c>
      <c r="H5" s="157">
        <v>3242</v>
      </c>
      <c r="I5" s="157">
        <v>5707</v>
      </c>
      <c r="J5" s="158">
        <v>27416</v>
      </c>
      <c r="K5" s="158">
        <f t="shared" ref="K5:K31" si="11">SUM(B5:E5)</f>
        <v>4183</v>
      </c>
      <c r="L5" s="174">
        <f t="shared" ref="L5:L31" si="12">SUM(B5:J5)</f>
        <v>57789</v>
      </c>
      <c r="M5" s="174"/>
      <c r="N5" s="247">
        <v>1988</v>
      </c>
      <c r="O5" s="205">
        <f t="shared" si="0"/>
        <v>1.7338939936666149</v>
      </c>
      <c r="P5" s="439">
        <f t="shared" si="1"/>
        <v>0.5381647026250671</v>
      </c>
      <c r="Q5" s="439">
        <f t="shared" si="2"/>
        <v>2.9227015521985154</v>
      </c>
      <c r="R5" s="439">
        <f t="shared" si="3"/>
        <v>2.0436415234733252</v>
      </c>
      <c r="S5" s="439">
        <f t="shared" si="4"/>
        <v>3.2428316807696964</v>
      </c>
      <c r="T5" s="439">
        <f t="shared" si="5"/>
        <v>26.591565868936996</v>
      </c>
      <c r="U5" s="439">
        <f t="shared" si="6"/>
        <v>5.6100641990690274</v>
      </c>
      <c r="V5" s="439">
        <f t="shared" si="7"/>
        <v>9.8755818581390908</v>
      </c>
      <c r="W5" s="439">
        <f t="shared" si="8"/>
        <v>47.441554621121668</v>
      </c>
      <c r="X5" s="206">
        <f t="shared" si="9"/>
        <v>7.2384017719635221</v>
      </c>
      <c r="Y5" s="206">
        <f t="shared" si="10"/>
        <v>100</v>
      </c>
    </row>
    <row r="6" spans="1:25">
      <c r="A6" s="247">
        <v>1989</v>
      </c>
      <c r="B6" s="187">
        <v>862</v>
      </c>
      <c r="C6" s="157">
        <v>252</v>
      </c>
      <c r="D6" s="157">
        <v>1774</v>
      </c>
      <c r="E6" s="157">
        <v>1167</v>
      </c>
      <c r="F6" s="157">
        <v>1844</v>
      </c>
      <c r="G6" s="157">
        <v>12948</v>
      </c>
      <c r="H6" s="157">
        <v>3168</v>
      </c>
      <c r="I6" s="157">
        <v>6424</v>
      </c>
      <c r="J6" s="158">
        <v>32095</v>
      </c>
      <c r="K6" s="158">
        <f t="shared" si="11"/>
        <v>4055</v>
      </c>
      <c r="L6" s="174">
        <f t="shared" si="12"/>
        <v>60534</v>
      </c>
      <c r="M6" s="174"/>
      <c r="N6" s="247">
        <v>1989</v>
      </c>
      <c r="O6" s="205">
        <f t="shared" si="0"/>
        <v>1.4239931278289886</v>
      </c>
      <c r="P6" s="439">
        <f t="shared" si="1"/>
        <v>0.41629497472494792</v>
      </c>
      <c r="Q6" s="439">
        <f t="shared" si="2"/>
        <v>2.9305844649288004</v>
      </c>
      <c r="R6" s="439">
        <f t="shared" si="3"/>
        <v>1.9278422043810091</v>
      </c>
      <c r="S6" s="439">
        <f t="shared" si="4"/>
        <v>3.0462219579079526</v>
      </c>
      <c r="T6" s="439">
        <f t="shared" si="5"/>
        <v>21.389632272772328</v>
      </c>
      <c r="U6" s="439">
        <f t="shared" si="6"/>
        <v>5.2334225393993457</v>
      </c>
      <c r="V6" s="439">
        <f t="shared" si="7"/>
        <v>10.61221792711534</v>
      </c>
      <c r="W6" s="439">
        <f t="shared" si="8"/>
        <v>53.019790530941293</v>
      </c>
      <c r="X6" s="206">
        <f t="shared" si="9"/>
        <v>6.698714771863747</v>
      </c>
      <c r="Y6" s="206">
        <f t="shared" si="10"/>
        <v>100</v>
      </c>
    </row>
    <row r="7" spans="1:25">
      <c r="A7" s="247">
        <v>1990</v>
      </c>
      <c r="B7" s="187">
        <v>800</v>
      </c>
      <c r="C7" s="157">
        <v>238</v>
      </c>
      <c r="D7" s="157">
        <v>1550</v>
      </c>
      <c r="E7" s="157">
        <v>884</v>
      </c>
      <c r="F7" s="157">
        <v>1533</v>
      </c>
      <c r="G7" s="157">
        <v>10132</v>
      </c>
      <c r="H7" s="157">
        <v>3186</v>
      </c>
      <c r="I7" s="157">
        <v>6944</v>
      </c>
      <c r="J7" s="158">
        <v>26712</v>
      </c>
      <c r="K7" s="158">
        <f t="shared" si="11"/>
        <v>3472</v>
      </c>
      <c r="L7" s="174">
        <f t="shared" si="12"/>
        <v>51979</v>
      </c>
      <c r="M7" s="174"/>
      <c r="N7" s="247">
        <v>1990</v>
      </c>
      <c r="O7" s="205">
        <f t="shared" si="0"/>
        <v>1.5390830912483888</v>
      </c>
      <c r="P7" s="439">
        <f t="shared" si="1"/>
        <v>0.45787721964639561</v>
      </c>
      <c r="Q7" s="439">
        <f t="shared" si="2"/>
        <v>2.9819734892937535</v>
      </c>
      <c r="R7" s="439">
        <f t="shared" si="3"/>
        <v>1.7006868158294695</v>
      </c>
      <c r="S7" s="439">
        <f t="shared" si="4"/>
        <v>2.9492679736047247</v>
      </c>
      <c r="T7" s="439">
        <f t="shared" si="5"/>
        <v>19.492487350660845</v>
      </c>
      <c r="U7" s="439">
        <f t="shared" si="6"/>
        <v>6.1293984108967079</v>
      </c>
      <c r="V7" s="439">
        <f t="shared" si="7"/>
        <v>13.359241232036014</v>
      </c>
      <c r="W7" s="439">
        <f t="shared" si="8"/>
        <v>51.389984416783697</v>
      </c>
      <c r="X7" s="206">
        <f t="shared" si="9"/>
        <v>6.6796206160180072</v>
      </c>
      <c r="Y7" s="206">
        <f t="shared" si="10"/>
        <v>100</v>
      </c>
    </row>
    <row r="8" spans="1:25">
      <c r="A8" s="247">
        <v>1991</v>
      </c>
      <c r="B8" s="187">
        <v>797</v>
      </c>
      <c r="C8" s="157">
        <v>196</v>
      </c>
      <c r="D8" s="157">
        <v>1624</v>
      </c>
      <c r="E8" s="157">
        <v>866</v>
      </c>
      <c r="F8" s="157">
        <v>1695</v>
      </c>
      <c r="G8" s="157">
        <v>10268</v>
      </c>
      <c r="H8" s="157">
        <v>3366</v>
      </c>
      <c r="I8" s="157">
        <v>8180</v>
      </c>
      <c r="J8" s="158">
        <v>27984</v>
      </c>
      <c r="K8" s="158">
        <f t="shared" si="11"/>
        <v>3483</v>
      </c>
      <c r="L8" s="174">
        <f t="shared" si="12"/>
        <v>54976</v>
      </c>
      <c r="M8" s="174"/>
      <c r="N8" s="247">
        <v>1991</v>
      </c>
      <c r="O8" s="205">
        <f t="shared" si="0"/>
        <v>1.4497235157159487</v>
      </c>
      <c r="P8" s="439">
        <f t="shared" si="1"/>
        <v>0.35651920838183937</v>
      </c>
      <c r="Q8" s="439">
        <f t="shared" si="2"/>
        <v>2.9540162980209548</v>
      </c>
      <c r="R8" s="439">
        <f t="shared" si="3"/>
        <v>1.57523282887078</v>
      </c>
      <c r="S8" s="439">
        <f t="shared" si="4"/>
        <v>3.0831635622817228</v>
      </c>
      <c r="T8" s="439">
        <f t="shared" si="5"/>
        <v>18.677240977881258</v>
      </c>
      <c r="U8" s="439">
        <f t="shared" si="6"/>
        <v>6.1226717112922007</v>
      </c>
      <c r="V8" s="439">
        <f t="shared" si="7"/>
        <v>14.879220023282889</v>
      </c>
      <c r="W8" s="439">
        <f t="shared" si="8"/>
        <v>50.90221187427241</v>
      </c>
      <c r="X8" s="206">
        <f t="shared" si="9"/>
        <v>6.3354918509895235</v>
      </c>
      <c r="Y8" s="206">
        <f t="shared" si="10"/>
        <v>100</v>
      </c>
    </row>
    <row r="9" spans="1:25">
      <c r="A9" s="247">
        <v>1992</v>
      </c>
      <c r="B9" s="187">
        <v>789</v>
      </c>
      <c r="C9" s="157">
        <v>202</v>
      </c>
      <c r="D9" s="157">
        <v>1541</v>
      </c>
      <c r="E9" s="157">
        <v>875</v>
      </c>
      <c r="F9" s="157">
        <v>1783</v>
      </c>
      <c r="G9" s="157">
        <v>9881</v>
      </c>
      <c r="H9" s="157">
        <v>3357</v>
      </c>
      <c r="I9" s="157">
        <v>7787</v>
      </c>
      <c r="J9" s="158">
        <v>27518</v>
      </c>
      <c r="K9" s="158">
        <f t="shared" si="11"/>
        <v>3407</v>
      </c>
      <c r="L9" s="174">
        <f t="shared" si="12"/>
        <v>53733</v>
      </c>
      <c r="M9" s="174"/>
      <c r="N9" s="247">
        <v>1992</v>
      </c>
      <c r="O9" s="205">
        <f t="shared" si="0"/>
        <v>1.4683713918820835</v>
      </c>
      <c r="P9" s="439">
        <f t="shared" si="1"/>
        <v>0.37593285318147135</v>
      </c>
      <c r="Q9" s="439">
        <f t="shared" si="2"/>
        <v>2.8678837958051848</v>
      </c>
      <c r="R9" s="439">
        <f t="shared" si="3"/>
        <v>1.6284220125435023</v>
      </c>
      <c r="S9" s="439">
        <f t="shared" si="4"/>
        <v>3.3182587981315024</v>
      </c>
      <c r="T9" s="439">
        <f t="shared" si="5"/>
        <v>18.389071892505537</v>
      </c>
      <c r="U9" s="439">
        <f t="shared" si="6"/>
        <v>6.2475573669811846</v>
      </c>
      <c r="V9" s="439">
        <f t="shared" si="7"/>
        <v>14.492025384772859</v>
      </c>
      <c r="W9" s="439">
        <f t="shared" si="8"/>
        <v>51.21247650419668</v>
      </c>
      <c r="X9" s="206">
        <f t="shared" si="9"/>
        <v>6.3406100534122416</v>
      </c>
      <c r="Y9" s="206">
        <f t="shared" si="10"/>
        <v>100</v>
      </c>
    </row>
    <row r="10" spans="1:25">
      <c r="A10" s="247">
        <v>1993</v>
      </c>
      <c r="B10" s="187">
        <v>722</v>
      </c>
      <c r="C10" s="157">
        <v>175</v>
      </c>
      <c r="D10" s="157">
        <v>1325</v>
      </c>
      <c r="E10" s="157">
        <v>743</v>
      </c>
      <c r="F10" s="157">
        <v>1529</v>
      </c>
      <c r="G10" s="157">
        <v>9706</v>
      </c>
      <c r="H10" s="157">
        <v>3474</v>
      </c>
      <c r="I10" s="157">
        <v>7772</v>
      </c>
      <c r="J10" s="158">
        <v>26524</v>
      </c>
      <c r="K10" s="158">
        <f t="shared" si="11"/>
        <v>2965</v>
      </c>
      <c r="L10" s="174">
        <f t="shared" si="12"/>
        <v>51970</v>
      </c>
      <c r="M10" s="174"/>
      <c r="N10" s="247">
        <v>1993</v>
      </c>
      <c r="O10" s="205">
        <f t="shared" si="0"/>
        <v>1.389263036367135</v>
      </c>
      <c r="P10" s="439">
        <f t="shared" si="1"/>
        <v>0.33673273042139695</v>
      </c>
      <c r="Q10" s="439">
        <f t="shared" si="2"/>
        <v>2.5495478160477201</v>
      </c>
      <c r="R10" s="439">
        <f t="shared" si="3"/>
        <v>1.4296709640177026</v>
      </c>
      <c r="S10" s="439">
        <f t="shared" si="4"/>
        <v>2.9420819703675201</v>
      </c>
      <c r="T10" s="439">
        <f t="shared" si="5"/>
        <v>18.676159322686164</v>
      </c>
      <c r="U10" s="439">
        <f t="shared" si="6"/>
        <v>6.6846257456224745</v>
      </c>
      <c r="V10" s="439">
        <f t="shared" si="7"/>
        <v>14.954781604771982</v>
      </c>
      <c r="W10" s="439">
        <f t="shared" si="8"/>
        <v>51.037136809697905</v>
      </c>
      <c r="X10" s="206">
        <f t="shared" si="9"/>
        <v>5.7052145468539539</v>
      </c>
      <c r="Y10" s="206">
        <f t="shared" si="10"/>
        <v>100</v>
      </c>
    </row>
    <row r="11" spans="1:25">
      <c r="A11" s="247">
        <v>1994</v>
      </c>
      <c r="B11" s="187">
        <v>699</v>
      </c>
      <c r="C11" s="157">
        <v>168</v>
      </c>
      <c r="D11" s="157">
        <v>1495</v>
      </c>
      <c r="E11" s="157">
        <v>823</v>
      </c>
      <c r="F11" s="157">
        <v>1545</v>
      </c>
      <c r="G11" s="157">
        <v>9779</v>
      </c>
      <c r="H11" s="157">
        <v>3543</v>
      </c>
      <c r="I11" s="157">
        <v>7722</v>
      </c>
      <c r="J11" s="158">
        <v>24461</v>
      </c>
      <c r="K11" s="158">
        <f t="shared" si="11"/>
        <v>3185</v>
      </c>
      <c r="L11" s="174">
        <f t="shared" si="12"/>
        <v>50235</v>
      </c>
      <c r="M11" s="174"/>
      <c r="N11" s="247">
        <v>1994</v>
      </c>
      <c r="O11" s="205">
        <f t="shared" si="0"/>
        <v>1.3914601373544342</v>
      </c>
      <c r="P11" s="439">
        <f t="shared" si="1"/>
        <v>0.33442818751866232</v>
      </c>
      <c r="Q11" s="439">
        <f t="shared" si="2"/>
        <v>2.9760127401214294</v>
      </c>
      <c r="R11" s="439">
        <f t="shared" si="3"/>
        <v>1.6382999900467801</v>
      </c>
      <c r="S11" s="439">
        <f t="shared" si="4"/>
        <v>3.0755449387876976</v>
      </c>
      <c r="T11" s="439">
        <f t="shared" si="5"/>
        <v>19.466507415148801</v>
      </c>
      <c r="U11" s="439">
        <f t="shared" si="6"/>
        <v>7.052851597491788</v>
      </c>
      <c r="V11" s="439">
        <f t="shared" si="7"/>
        <v>15.371752762018511</v>
      </c>
      <c r="W11" s="439">
        <f t="shared" si="8"/>
        <v>48.693142231511892</v>
      </c>
      <c r="X11" s="206">
        <f t="shared" si="9"/>
        <v>6.3402010550413053</v>
      </c>
      <c r="Y11" s="206">
        <f t="shared" si="10"/>
        <v>100</v>
      </c>
    </row>
    <row r="12" spans="1:25">
      <c r="A12" s="247">
        <v>1995</v>
      </c>
      <c r="B12" s="187">
        <v>826</v>
      </c>
      <c r="C12" s="157">
        <v>187</v>
      </c>
      <c r="D12" s="157">
        <v>1488</v>
      </c>
      <c r="E12" s="157">
        <v>929</v>
      </c>
      <c r="F12" s="157">
        <v>1261</v>
      </c>
      <c r="G12" s="157">
        <v>9272</v>
      </c>
      <c r="H12" s="157">
        <v>3216</v>
      </c>
      <c r="I12" s="157">
        <v>7910</v>
      </c>
      <c r="J12" s="158">
        <v>22750</v>
      </c>
      <c r="K12" s="158">
        <f t="shared" si="11"/>
        <v>3430</v>
      </c>
      <c r="L12" s="174">
        <f t="shared" si="12"/>
        <v>47839</v>
      </c>
      <c r="M12" s="174"/>
      <c r="N12" s="247">
        <v>1995</v>
      </c>
      <c r="O12" s="205">
        <f t="shared" si="0"/>
        <v>1.7266247204163965</v>
      </c>
      <c r="P12" s="439">
        <f t="shared" si="1"/>
        <v>0.39089445849620597</v>
      </c>
      <c r="Q12" s="439">
        <f t="shared" si="2"/>
        <v>3.110432910386923</v>
      </c>
      <c r="R12" s="439">
        <f t="shared" si="3"/>
        <v>1.9419302242939862</v>
      </c>
      <c r="S12" s="439">
        <f t="shared" si="4"/>
        <v>2.6359246639770899</v>
      </c>
      <c r="T12" s="439">
        <f t="shared" si="5"/>
        <v>19.381676038378728</v>
      </c>
      <c r="U12" s="439">
        <f t="shared" si="6"/>
        <v>6.7225485482556078</v>
      </c>
      <c r="V12" s="439">
        <f t="shared" si="7"/>
        <v>16.53462655991973</v>
      </c>
      <c r="W12" s="439">
        <f t="shared" si="8"/>
        <v>47.555341875875335</v>
      </c>
      <c r="X12" s="206">
        <f t="shared" si="9"/>
        <v>7.1698823135935115</v>
      </c>
      <c r="Y12" s="206">
        <f t="shared" si="10"/>
        <v>100</v>
      </c>
    </row>
    <row r="13" spans="1:25">
      <c r="A13" s="247">
        <v>1996</v>
      </c>
      <c r="B13" s="187">
        <v>843</v>
      </c>
      <c r="C13" s="157">
        <v>162</v>
      </c>
      <c r="D13" s="157">
        <v>1356</v>
      </c>
      <c r="E13" s="157">
        <v>783</v>
      </c>
      <c r="F13" s="157">
        <v>1286</v>
      </c>
      <c r="G13" s="157">
        <v>9159</v>
      </c>
      <c r="H13" s="157">
        <v>2838</v>
      </c>
      <c r="I13" s="157">
        <v>7153</v>
      </c>
      <c r="J13" s="158">
        <v>19341</v>
      </c>
      <c r="K13" s="158">
        <f t="shared" si="11"/>
        <v>3144</v>
      </c>
      <c r="L13" s="174">
        <f t="shared" si="12"/>
        <v>42921</v>
      </c>
      <c r="M13" s="174"/>
      <c r="N13" s="247">
        <v>1996</v>
      </c>
      <c r="O13" s="205">
        <f t="shared" si="0"/>
        <v>1.9640735304396448</v>
      </c>
      <c r="P13" s="439">
        <f t="shared" si="1"/>
        <v>0.37743761794925562</v>
      </c>
      <c r="Q13" s="439">
        <f t="shared" si="2"/>
        <v>3.159292653945621</v>
      </c>
      <c r="R13" s="439">
        <f t="shared" si="3"/>
        <v>1.8242818200880688</v>
      </c>
      <c r="S13" s="439">
        <f t="shared" si="4"/>
        <v>2.9962023252021153</v>
      </c>
      <c r="T13" s="439">
        <f t="shared" si="5"/>
        <v>21.339204585168101</v>
      </c>
      <c r="U13" s="439">
        <f t="shared" si="6"/>
        <v>6.6121478996295515</v>
      </c>
      <c r="V13" s="439">
        <f t="shared" si="7"/>
        <v>16.665501735747071</v>
      </c>
      <c r="W13" s="439">
        <f t="shared" si="8"/>
        <v>45.061857831830572</v>
      </c>
      <c r="X13" s="206">
        <f t="shared" si="9"/>
        <v>7.3250856224225904</v>
      </c>
      <c r="Y13" s="206">
        <f t="shared" si="10"/>
        <v>100</v>
      </c>
    </row>
    <row r="14" spans="1:25">
      <c r="A14" s="247">
        <v>1997</v>
      </c>
      <c r="B14" s="187">
        <v>1249</v>
      </c>
      <c r="C14" s="157">
        <v>203</v>
      </c>
      <c r="D14" s="157">
        <v>1627</v>
      </c>
      <c r="E14" s="157">
        <v>914</v>
      </c>
      <c r="F14" s="157">
        <v>1333</v>
      </c>
      <c r="G14" s="157">
        <v>9524</v>
      </c>
      <c r="H14" s="157">
        <v>2843</v>
      </c>
      <c r="I14" s="157">
        <v>7843</v>
      </c>
      <c r="J14" s="158">
        <v>16663</v>
      </c>
      <c r="K14" s="158">
        <f t="shared" si="11"/>
        <v>3993</v>
      </c>
      <c r="L14" s="174">
        <f t="shared" si="12"/>
        <v>42199</v>
      </c>
      <c r="M14" s="174"/>
      <c r="N14" s="247">
        <v>1997</v>
      </c>
      <c r="O14" s="205">
        <f t="shared" si="0"/>
        <v>2.9597857769141451</v>
      </c>
      <c r="P14" s="439">
        <f t="shared" si="1"/>
        <v>0.48105405341358798</v>
      </c>
      <c r="Q14" s="439">
        <f t="shared" si="2"/>
        <v>3.8555416005118603</v>
      </c>
      <c r="R14" s="439">
        <f t="shared" si="3"/>
        <v>2.1659281025616721</v>
      </c>
      <c r="S14" s="439">
        <f t="shared" si="4"/>
        <v>3.1588426266025262</v>
      </c>
      <c r="T14" s="439">
        <f t="shared" si="5"/>
        <v>22.569255195620748</v>
      </c>
      <c r="U14" s="439">
        <f t="shared" si="6"/>
        <v>6.7371264721912834</v>
      </c>
      <c r="V14" s="439">
        <f t="shared" si="7"/>
        <v>18.585748477452071</v>
      </c>
      <c r="W14" s="439">
        <f t="shared" si="8"/>
        <v>39.486717694732107</v>
      </c>
      <c r="X14" s="206">
        <f t="shared" si="9"/>
        <v>9.4623095334012657</v>
      </c>
      <c r="Y14" s="206">
        <f t="shared" si="10"/>
        <v>100</v>
      </c>
    </row>
    <row r="15" spans="1:25">
      <c r="A15" s="247">
        <v>1998</v>
      </c>
      <c r="B15" s="187">
        <v>2151</v>
      </c>
      <c r="C15" s="157">
        <v>293</v>
      </c>
      <c r="D15" s="157">
        <v>2101</v>
      </c>
      <c r="E15" s="157">
        <v>1347</v>
      </c>
      <c r="F15" s="157">
        <v>1576</v>
      </c>
      <c r="G15" s="157">
        <v>10769</v>
      </c>
      <c r="H15" s="157">
        <v>3352</v>
      </c>
      <c r="I15" s="157">
        <v>6995</v>
      </c>
      <c r="J15" s="158">
        <v>16033</v>
      </c>
      <c r="K15" s="158">
        <f t="shared" si="11"/>
        <v>5892</v>
      </c>
      <c r="L15" s="174">
        <f t="shared" si="12"/>
        <v>44617</v>
      </c>
      <c r="M15" s="174"/>
      <c r="N15" s="247">
        <v>1998</v>
      </c>
      <c r="O15" s="205">
        <f t="shared" si="0"/>
        <v>4.8210323419324475</v>
      </c>
      <c r="P15" s="439">
        <f t="shared" si="1"/>
        <v>0.65670036084900374</v>
      </c>
      <c r="Q15" s="439">
        <f t="shared" si="2"/>
        <v>4.7089674339377368</v>
      </c>
      <c r="R15" s="439">
        <f t="shared" si="3"/>
        <v>3.0190286213775019</v>
      </c>
      <c r="S15" s="439">
        <f t="shared" si="4"/>
        <v>3.5322858999932762</v>
      </c>
      <c r="T15" s="439">
        <f t="shared" si="5"/>
        <v>24.136539883900756</v>
      </c>
      <c r="U15" s="439">
        <f t="shared" si="6"/>
        <v>7.5128314319653944</v>
      </c>
      <c r="V15" s="439">
        <f t="shared" si="7"/>
        <v>15.677880628460002</v>
      </c>
      <c r="W15" s="439">
        <f t="shared" si="8"/>
        <v>35.934733397583877</v>
      </c>
      <c r="X15" s="206">
        <f t="shared" si="9"/>
        <v>13.20572875809669</v>
      </c>
      <c r="Y15" s="206">
        <f t="shared" si="10"/>
        <v>100</v>
      </c>
    </row>
    <row r="16" spans="1:25">
      <c r="A16" s="247">
        <v>1999</v>
      </c>
      <c r="B16" s="187">
        <v>1906</v>
      </c>
      <c r="C16" s="157">
        <v>254</v>
      </c>
      <c r="D16" s="157">
        <v>2164</v>
      </c>
      <c r="E16" s="157">
        <v>1426</v>
      </c>
      <c r="F16" s="157">
        <v>1703</v>
      </c>
      <c r="G16" s="157">
        <v>12415</v>
      </c>
      <c r="H16" s="157">
        <v>3200</v>
      </c>
      <c r="I16" s="157">
        <v>6911</v>
      </c>
      <c r="J16" s="158">
        <v>16915</v>
      </c>
      <c r="K16" s="158">
        <f t="shared" si="11"/>
        <v>5750</v>
      </c>
      <c r="L16" s="174">
        <f t="shared" si="12"/>
        <v>46894</v>
      </c>
      <c r="M16" s="174"/>
      <c r="N16" s="247">
        <v>1999</v>
      </c>
      <c r="O16" s="205">
        <f t="shared" si="0"/>
        <v>4.064485861730712</v>
      </c>
      <c r="P16" s="439">
        <f t="shared" si="1"/>
        <v>0.54164711903441809</v>
      </c>
      <c r="Q16" s="439">
        <f t="shared" si="2"/>
        <v>4.6146628566554355</v>
      </c>
      <c r="R16" s="439">
        <f t="shared" si="3"/>
        <v>3.0409007548940163</v>
      </c>
      <c r="S16" s="439">
        <f t="shared" si="4"/>
        <v>3.6315946602976927</v>
      </c>
      <c r="T16" s="439">
        <f t="shared" si="5"/>
        <v>26.474602294536613</v>
      </c>
      <c r="U16" s="439">
        <f t="shared" si="6"/>
        <v>6.8239007122446367</v>
      </c>
      <c r="V16" s="439">
        <f t="shared" si="7"/>
        <v>14.737493069475841</v>
      </c>
      <c r="W16" s="439">
        <f t="shared" si="8"/>
        <v>36.070712671130636</v>
      </c>
      <c r="X16" s="206">
        <f t="shared" si="9"/>
        <v>12.261696592314582</v>
      </c>
      <c r="Y16" s="206">
        <f t="shared" si="10"/>
        <v>100</v>
      </c>
    </row>
    <row r="17" spans="1:25">
      <c r="A17" s="247">
        <v>2000</v>
      </c>
      <c r="B17" s="187">
        <v>1593</v>
      </c>
      <c r="C17" s="157">
        <v>255</v>
      </c>
      <c r="D17" s="157">
        <v>1853</v>
      </c>
      <c r="E17" s="157">
        <v>1098</v>
      </c>
      <c r="F17" s="157">
        <v>1760</v>
      </c>
      <c r="G17" s="157">
        <v>11002</v>
      </c>
      <c r="H17" s="157">
        <v>2786</v>
      </c>
      <c r="I17" s="157">
        <v>5857</v>
      </c>
      <c r="J17" s="158">
        <v>16428</v>
      </c>
      <c r="K17" s="158">
        <f t="shared" si="11"/>
        <v>4799</v>
      </c>
      <c r="L17" s="174">
        <f t="shared" si="12"/>
        <v>42632</v>
      </c>
      <c r="M17" s="174"/>
      <c r="N17" s="247">
        <v>2000</v>
      </c>
      <c r="O17" s="205">
        <f t="shared" si="0"/>
        <v>3.7366297616813662</v>
      </c>
      <c r="P17" s="439">
        <f t="shared" si="1"/>
        <v>0.5981422405704635</v>
      </c>
      <c r="Q17" s="439">
        <f t="shared" si="2"/>
        <v>4.3465002814787015</v>
      </c>
      <c r="R17" s="439">
        <f t="shared" si="3"/>
        <v>2.5755301182210548</v>
      </c>
      <c r="S17" s="439">
        <f t="shared" si="4"/>
        <v>4.128354287858885</v>
      </c>
      <c r="T17" s="439">
        <f t="shared" si="5"/>
        <v>25.806905610808784</v>
      </c>
      <c r="U17" s="439">
        <f t="shared" si="6"/>
        <v>6.534997185212986</v>
      </c>
      <c r="V17" s="439">
        <f t="shared" si="7"/>
        <v>13.738506286357666</v>
      </c>
      <c r="W17" s="439">
        <f t="shared" si="8"/>
        <v>38.534434227810095</v>
      </c>
      <c r="X17" s="206">
        <f t="shared" si="9"/>
        <v>11.256802401951585</v>
      </c>
      <c r="Y17" s="206">
        <f t="shared" si="10"/>
        <v>100</v>
      </c>
    </row>
    <row r="18" spans="1:25">
      <c r="A18" s="247">
        <v>2001</v>
      </c>
      <c r="B18" s="187">
        <v>1796</v>
      </c>
      <c r="C18" s="157">
        <v>236</v>
      </c>
      <c r="D18" s="157">
        <v>2262</v>
      </c>
      <c r="E18" s="157">
        <v>1368</v>
      </c>
      <c r="F18" s="157">
        <v>1929</v>
      </c>
      <c r="G18" s="157">
        <v>11193</v>
      </c>
      <c r="H18" s="157">
        <v>3055</v>
      </c>
      <c r="I18" s="157">
        <v>7056</v>
      </c>
      <c r="J18" s="158">
        <v>19273</v>
      </c>
      <c r="K18" s="158">
        <f t="shared" si="11"/>
        <v>5662</v>
      </c>
      <c r="L18" s="174">
        <f t="shared" si="12"/>
        <v>48168</v>
      </c>
      <c r="M18" s="174"/>
      <c r="N18" s="247">
        <v>2001</v>
      </c>
      <c r="O18" s="205">
        <f t="shared" si="0"/>
        <v>3.7286165088855667</v>
      </c>
      <c r="P18" s="439">
        <f t="shared" si="1"/>
        <v>0.48995183524331509</v>
      </c>
      <c r="Q18" s="439">
        <f t="shared" si="2"/>
        <v>4.6960637767812656</v>
      </c>
      <c r="R18" s="439">
        <f t="shared" si="3"/>
        <v>2.8400597907324365</v>
      </c>
      <c r="S18" s="439">
        <f t="shared" si="4"/>
        <v>4.0047334329845548</v>
      </c>
      <c r="T18" s="439">
        <f t="shared" si="5"/>
        <v>23.237419033383159</v>
      </c>
      <c r="U18" s="439">
        <f t="shared" si="6"/>
        <v>6.3423849858827444</v>
      </c>
      <c r="V18" s="439">
        <f t="shared" si="7"/>
        <v>14.648729446935723</v>
      </c>
      <c r="W18" s="439">
        <f t="shared" si="8"/>
        <v>40.012041189171235</v>
      </c>
      <c r="X18" s="206">
        <f t="shared" si="9"/>
        <v>11.754691911642585</v>
      </c>
      <c r="Y18" s="206">
        <f t="shared" si="10"/>
        <v>100</v>
      </c>
    </row>
    <row r="19" spans="1:25">
      <c r="A19" s="247">
        <v>2002</v>
      </c>
      <c r="B19" s="187">
        <v>2134</v>
      </c>
      <c r="C19" s="157">
        <v>320</v>
      </c>
      <c r="D19" s="157">
        <v>2343</v>
      </c>
      <c r="E19" s="157">
        <v>1567</v>
      </c>
      <c r="F19" s="157">
        <v>1969</v>
      </c>
      <c r="G19" s="157">
        <v>10971</v>
      </c>
      <c r="H19" s="157">
        <v>3407</v>
      </c>
      <c r="I19" s="157">
        <v>7467</v>
      </c>
      <c r="J19" s="158">
        <v>21322</v>
      </c>
      <c r="K19" s="158">
        <f t="shared" si="11"/>
        <v>6364</v>
      </c>
      <c r="L19" s="174">
        <f t="shared" si="12"/>
        <v>51500</v>
      </c>
      <c r="M19" s="174"/>
      <c r="N19" s="247">
        <v>2002</v>
      </c>
      <c r="O19" s="205">
        <f t="shared" si="0"/>
        <v>4.1436893203883498</v>
      </c>
      <c r="P19" s="439">
        <f t="shared" si="1"/>
        <v>0.62135922330097093</v>
      </c>
      <c r="Q19" s="439">
        <f t="shared" si="2"/>
        <v>4.5495145631067961</v>
      </c>
      <c r="R19" s="439">
        <f t="shared" si="3"/>
        <v>3.0427184466019419</v>
      </c>
      <c r="S19" s="439">
        <f t="shared" si="4"/>
        <v>3.8233009708737864</v>
      </c>
      <c r="T19" s="439">
        <f t="shared" si="5"/>
        <v>21.302912621359223</v>
      </c>
      <c r="U19" s="439">
        <f t="shared" si="6"/>
        <v>6.6155339805825246</v>
      </c>
      <c r="V19" s="439">
        <f t="shared" si="7"/>
        <v>14.499029126213593</v>
      </c>
      <c r="W19" s="439">
        <f t="shared" si="8"/>
        <v>41.40194174757282</v>
      </c>
      <c r="X19" s="206">
        <f t="shared" si="9"/>
        <v>12.357281553398058</v>
      </c>
      <c r="Y19" s="206">
        <f t="shared" si="10"/>
        <v>100</v>
      </c>
    </row>
    <row r="20" spans="1:25">
      <c r="A20" s="247">
        <v>2003</v>
      </c>
      <c r="B20" s="187">
        <v>1816</v>
      </c>
      <c r="C20" s="157">
        <v>240</v>
      </c>
      <c r="D20" s="157">
        <v>1820</v>
      </c>
      <c r="E20" s="157">
        <v>1306</v>
      </c>
      <c r="F20" s="157">
        <v>1696</v>
      </c>
      <c r="G20" s="157">
        <v>9920</v>
      </c>
      <c r="H20" s="157">
        <v>3192</v>
      </c>
      <c r="I20" s="157">
        <v>7278</v>
      </c>
      <c r="J20" s="158">
        <v>21778</v>
      </c>
      <c r="K20" s="158">
        <f t="shared" si="11"/>
        <v>5182</v>
      </c>
      <c r="L20" s="174">
        <f t="shared" si="12"/>
        <v>49046</v>
      </c>
      <c r="M20" s="174"/>
      <c r="N20" s="247">
        <v>2003</v>
      </c>
      <c r="O20" s="205">
        <f t="shared" si="0"/>
        <v>3.7026464951270239</v>
      </c>
      <c r="P20" s="439">
        <f t="shared" si="1"/>
        <v>0.48933654120621461</v>
      </c>
      <c r="Q20" s="439">
        <f t="shared" si="2"/>
        <v>3.7108021041471271</v>
      </c>
      <c r="R20" s="439">
        <f t="shared" si="3"/>
        <v>2.6628063450638177</v>
      </c>
      <c r="S20" s="439">
        <f t="shared" si="4"/>
        <v>3.4579782245239166</v>
      </c>
      <c r="T20" s="439">
        <f t="shared" si="5"/>
        <v>20.225910369856869</v>
      </c>
      <c r="U20" s="439">
        <f t="shared" si="6"/>
        <v>6.5081759980426535</v>
      </c>
      <c r="V20" s="439">
        <f t="shared" si="7"/>
        <v>14.839130612078458</v>
      </c>
      <c r="W20" s="439">
        <f t="shared" si="8"/>
        <v>44.403213309953919</v>
      </c>
      <c r="X20" s="206">
        <f t="shared" si="9"/>
        <v>10.565591485544184</v>
      </c>
      <c r="Y20" s="206">
        <f t="shared" si="10"/>
        <v>100</v>
      </c>
    </row>
    <row r="21" spans="1:25">
      <c r="A21" s="247">
        <v>2004</v>
      </c>
      <c r="B21" s="187">
        <v>1660</v>
      </c>
      <c r="C21" s="157">
        <v>226</v>
      </c>
      <c r="D21" s="157">
        <v>1782</v>
      </c>
      <c r="E21" s="157">
        <v>1067</v>
      </c>
      <c r="F21" s="157">
        <v>1634</v>
      </c>
      <c r="G21" s="157">
        <v>9425</v>
      </c>
      <c r="H21" s="157">
        <v>2686</v>
      </c>
      <c r="I21" s="157">
        <v>6326</v>
      </c>
      <c r="J21" s="158">
        <v>22152</v>
      </c>
      <c r="K21" s="158">
        <f t="shared" si="11"/>
        <v>4735</v>
      </c>
      <c r="L21" s="174">
        <f t="shared" si="12"/>
        <v>46958</v>
      </c>
      <c r="M21" s="174"/>
      <c r="N21" s="247">
        <v>2004</v>
      </c>
      <c r="O21" s="205">
        <f t="shared" si="0"/>
        <v>3.5350738958217982</v>
      </c>
      <c r="P21" s="439">
        <f t="shared" si="1"/>
        <v>0.48128114485284723</v>
      </c>
      <c r="Q21" s="439">
        <f t="shared" si="2"/>
        <v>3.7948805315388219</v>
      </c>
      <c r="R21" s="439">
        <f t="shared" si="3"/>
        <v>2.2722432812300353</v>
      </c>
      <c r="S21" s="439">
        <f t="shared" si="4"/>
        <v>3.4797052685378422</v>
      </c>
      <c r="T21" s="439">
        <f t="shared" si="5"/>
        <v>20.071127390434004</v>
      </c>
      <c r="U21" s="439">
        <f t="shared" si="6"/>
        <v>5.7200051109502112</v>
      </c>
      <c r="V21" s="439">
        <f t="shared" si="7"/>
        <v>13.471612930704033</v>
      </c>
      <c r="W21" s="439">
        <f t="shared" si="8"/>
        <v>47.174070445930404</v>
      </c>
      <c r="X21" s="206">
        <f t="shared" si="9"/>
        <v>10.083478853443504</v>
      </c>
      <c r="Y21" s="206">
        <f t="shared" si="10"/>
        <v>100</v>
      </c>
    </row>
    <row r="22" spans="1:25">
      <c r="A22" s="247">
        <v>2005</v>
      </c>
      <c r="B22" s="187">
        <v>1798</v>
      </c>
      <c r="C22" s="157">
        <v>213</v>
      </c>
      <c r="D22" s="157">
        <v>1786</v>
      </c>
      <c r="E22" s="157">
        <v>1103</v>
      </c>
      <c r="F22" s="157">
        <v>1387</v>
      </c>
      <c r="G22" s="157">
        <v>8616</v>
      </c>
      <c r="H22" s="157">
        <v>2611</v>
      </c>
      <c r="I22" s="157">
        <v>6479</v>
      </c>
      <c r="J22" s="158">
        <v>21138</v>
      </c>
      <c r="K22" s="158">
        <f t="shared" si="11"/>
        <v>4900</v>
      </c>
      <c r="L22" s="174">
        <f t="shared" si="12"/>
        <v>45131</v>
      </c>
      <c r="M22" s="174"/>
      <c r="N22" s="247">
        <v>2005</v>
      </c>
      <c r="O22" s="205">
        <f t="shared" si="0"/>
        <v>3.9839578117037067</v>
      </c>
      <c r="P22" s="439">
        <f t="shared" si="1"/>
        <v>0.47195940705944917</v>
      </c>
      <c r="Q22" s="439">
        <f t="shared" si="2"/>
        <v>3.9573685493341606</v>
      </c>
      <c r="R22" s="439">
        <f t="shared" si="3"/>
        <v>2.4439963661341428</v>
      </c>
      <c r="S22" s="439">
        <f t="shared" si="4"/>
        <v>3.073275575546742</v>
      </c>
      <c r="T22" s="439">
        <f t="shared" si="5"/>
        <v>19.09109038133434</v>
      </c>
      <c r="U22" s="439">
        <f t="shared" si="6"/>
        <v>5.7853803372404773</v>
      </c>
      <c r="V22" s="439">
        <f t="shared" si="7"/>
        <v>14.355985907690943</v>
      </c>
      <c r="W22" s="439">
        <f t="shared" si="8"/>
        <v>46.836985663956035</v>
      </c>
      <c r="X22" s="206">
        <f t="shared" si="9"/>
        <v>10.857282134231459</v>
      </c>
      <c r="Y22" s="206">
        <f t="shared" si="10"/>
        <v>100</v>
      </c>
    </row>
    <row r="23" spans="1:25">
      <c r="A23" s="247">
        <v>2006</v>
      </c>
      <c r="B23" s="187">
        <v>2415</v>
      </c>
      <c r="C23" s="157">
        <v>389</v>
      </c>
      <c r="D23" s="157">
        <v>2535</v>
      </c>
      <c r="E23" s="157">
        <v>1775</v>
      </c>
      <c r="F23" s="157">
        <v>1752</v>
      </c>
      <c r="G23" s="157">
        <v>11434</v>
      </c>
      <c r="H23" s="157">
        <v>3782</v>
      </c>
      <c r="I23" s="157">
        <v>10580</v>
      </c>
      <c r="J23" s="158">
        <v>26154</v>
      </c>
      <c r="K23" s="158">
        <f t="shared" si="11"/>
        <v>7114</v>
      </c>
      <c r="L23" s="174">
        <f t="shared" si="12"/>
        <v>60816</v>
      </c>
      <c r="M23" s="174"/>
      <c r="N23" s="247">
        <v>2006</v>
      </c>
      <c r="O23" s="205">
        <f t="shared" ref="O23:O30" si="13">B23/$L23*100</f>
        <v>3.9709944751381219</v>
      </c>
      <c r="P23" s="439">
        <f t="shared" ref="P23:P30" si="14">C23/$L23*100</f>
        <v>0.63963430676137856</v>
      </c>
      <c r="Q23" s="439">
        <f t="shared" ref="Q23:Q30" si="15">D23/$L23*100</f>
        <v>4.1683109707971591</v>
      </c>
      <c r="R23" s="439">
        <f t="shared" ref="R23:R30" si="16">E23/$L23*100</f>
        <v>2.9186398316232571</v>
      </c>
      <c r="S23" s="439">
        <f t="shared" ref="S23:S30" si="17">F23/$L23*100</f>
        <v>2.8808208366219414</v>
      </c>
      <c r="T23" s="439">
        <f t="shared" ref="T23:T30" si="18">G23/$L23*100</f>
        <v>18.80097342804525</v>
      </c>
      <c r="U23" s="439">
        <f t="shared" ref="U23:U30" si="19">H23/$L23*100</f>
        <v>6.2187582215206527</v>
      </c>
      <c r="V23" s="439">
        <f t="shared" ref="V23:V30" si="20">I23/$L23*100</f>
        <v>17.396737700605101</v>
      </c>
      <c r="W23" s="439">
        <f t="shared" ref="W23:W30" si="21">J23/$L23*100</f>
        <v>43.005130228887133</v>
      </c>
      <c r="X23" s="206">
        <f t="shared" ref="X23:X30" si="22">K23/$L23*100</f>
        <v>11.697579584319916</v>
      </c>
      <c r="Y23" s="206">
        <f t="shared" ref="Y23:Y30" si="23">L23/$L23*100</f>
        <v>100</v>
      </c>
    </row>
    <row r="24" spans="1:25">
      <c r="A24" s="247">
        <v>2007</v>
      </c>
      <c r="B24" s="187">
        <v>3549</v>
      </c>
      <c r="C24" s="157">
        <v>573</v>
      </c>
      <c r="D24" s="157">
        <v>3590</v>
      </c>
      <c r="E24" s="157">
        <v>2407</v>
      </c>
      <c r="F24" s="157">
        <v>2111</v>
      </c>
      <c r="G24" s="157">
        <v>13485</v>
      </c>
      <c r="H24" s="157">
        <v>4094</v>
      </c>
      <c r="I24" s="157">
        <v>11221</v>
      </c>
      <c r="J24" s="158">
        <v>27149</v>
      </c>
      <c r="K24" s="158">
        <f t="shared" si="11"/>
        <v>10119</v>
      </c>
      <c r="L24" s="174">
        <f t="shared" si="12"/>
        <v>68179</v>
      </c>
      <c r="M24" s="174"/>
      <c r="N24" s="247">
        <v>2007</v>
      </c>
      <c r="O24" s="205">
        <f t="shared" si="13"/>
        <v>5.2054151571598286</v>
      </c>
      <c r="P24" s="439">
        <f t="shared" si="14"/>
        <v>0.84043473796916945</v>
      </c>
      <c r="Q24" s="439">
        <f t="shared" si="15"/>
        <v>5.2655509761070123</v>
      </c>
      <c r="R24" s="439">
        <f t="shared" si="16"/>
        <v>3.5304125903870691</v>
      </c>
      <c r="S24" s="439">
        <f t="shared" si="17"/>
        <v>3.0962613121342351</v>
      </c>
      <c r="T24" s="439">
        <f t="shared" si="18"/>
        <v>19.778817524457679</v>
      </c>
      <c r="U24" s="439">
        <f t="shared" si="19"/>
        <v>6.0047815309699466</v>
      </c>
      <c r="V24" s="439">
        <f t="shared" si="20"/>
        <v>16.45814693674005</v>
      </c>
      <c r="W24" s="439">
        <f t="shared" si="21"/>
        <v>39.820179234075006</v>
      </c>
      <c r="X24" s="206">
        <f t="shared" si="22"/>
        <v>14.841813461623079</v>
      </c>
      <c r="Y24" s="206">
        <f t="shared" si="23"/>
        <v>100</v>
      </c>
    </row>
    <row r="25" spans="1:25">
      <c r="A25" s="247">
        <v>2008</v>
      </c>
      <c r="B25" s="187">
        <v>3750</v>
      </c>
      <c r="C25" s="157">
        <v>615</v>
      </c>
      <c r="D25" s="157">
        <v>3419</v>
      </c>
      <c r="E25" s="157">
        <v>2499</v>
      </c>
      <c r="F25" s="157">
        <v>2667</v>
      </c>
      <c r="G25" s="157">
        <v>13122</v>
      </c>
      <c r="H25" s="157">
        <v>3518</v>
      </c>
      <c r="I25" s="157">
        <v>8651</v>
      </c>
      <c r="J25" s="158">
        <v>22956</v>
      </c>
      <c r="K25" s="158">
        <f t="shared" si="11"/>
        <v>10283</v>
      </c>
      <c r="L25" s="174">
        <f t="shared" si="12"/>
        <v>61197</v>
      </c>
      <c r="M25" s="174"/>
      <c r="N25" s="247">
        <v>2008</v>
      </c>
      <c r="O25" s="205">
        <f t="shared" si="13"/>
        <v>6.1277513603608025</v>
      </c>
      <c r="P25" s="439">
        <f t="shared" si="14"/>
        <v>1.0049512230991715</v>
      </c>
      <c r="Q25" s="439">
        <f t="shared" si="15"/>
        <v>5.5868751736196218</v>
      </c>
      <c r="R25" s="439">
        <f t="shared" si="16"/>
        <v>4.0835335065444385</v>
      </c>
      <c r="S25" s="439">
        <f t="shared" si="17"/>
        <v>4.3580567674886019</v>
      </c>
      <c r="T25" s="439">
        <f t="shared" si="18"/>
        <v>21.442227560174519</v>
      </c>
      <c r="U25" s="439">
        <f t="shared" si="19"/>
        <v>5.7486478095331472</v>
      </c>
      <c r="V25" s="439">
        <f t="shared" si="20"/>
        <v>14.136313871595013</v>
      </c>
      <c r="W25" s="439">
        <f t="shared" si="21"/>
        <v>37.511642727584686</v>
      </c>
      <c r="X25" s="206">
        <f t="shared" si="22"/>
        <v>16.803111263624036</v>
      </c>
      <c r="Y25" s="206">
        <f t="shared" si="23"/>
        <v>100</v>
      </c>
    </row>
    <row r="26" spans="1:25">
      <c r="A26" s="247">
        <v>2009</v>
      </c>
      <c r="B26" s="187">
        <v>3195</v>
      </c>
      <c r="C26" s="157">
        <v>514</v>
      </c>
      <c r="D26" s="157">
        <v>3151</v>
      </c>
      <c r="E26" s="157">
        <v>2197</v>
      </c>
      <c r="F26" s="157">
        <v>2875</v>
      </c>
      <c r="G26" s="157">
        <v>14359</v>
      </c>
      <c r="H26" s="157">
        <v>2975</v>
      </c>
      <c r="I26" s="157">
        <v>8234</v>
      </c>
      <c r="J26" s="158">
        <v>22870</v>
      </c>
      <c r="K26" s="158">
        <f t="shared" si="11"/>
        <v>9057</v>
      </c>
      <c r="L26" s="174">
        <f t="shared" si="12"/>
        <v>60370</v>
      </c>
      <c r="M26" s="174"/>
      <c r="N26" s="247">
        <v>2009</v>
      </c>
      <c r="O26" s="205">
        <f t="shared" si="13"/>
        <v>5.2923637568328639</v>
      </c>
      <c r="P26" s="439">
        <f t="shared" si="14"/>
        <v>0.85141626635746226</v>
      </c>
      <c r="Q26" s="439">
        <f t="shared" si="15"/>
        <v>5.2194798741096573</v>
      </c>
      <c r="R26" s="439">
        <f t="shared" si="16"/>
        <v>3.6392247805201254</v>
      </c>
      <c r="S26" s="439">
        <f t="shared" si="17"/>
        <v>4.7622991552095417</v>
      </c>
      <c r="T26" s="439">
        <f t="shared" si="18"/>
        <v>23.784992545966542</v>
      </c>
      <c r="U26" s="439">
        <f t="shared" si="19"/>
        <v>4.9279443432168293</v>
      </c>
      <c r="V26" s="439">
        <f t="shared" si="20"/>
        <v>13.639224780520125</v>
      </c>
      <c r="W26" s="439">
        <f t="shared" si="21"/>
        <v>37.883054497266855</v>
      </c>
      <c r="X26" s="206">
        <f t="shared" si="22"/>
        <v>15.00248467782011</v>
      </c>
      <c r="Y26" s="206">
        <f t="shared" si="23"/>
        <v>100</v>
      </c>
    </row>
    <row r="27" spans="1:25">
      <c r="A27" s="247">
        <v>2010</v>
      </c>
      <c r="B27" s="644">
        <v>2409</v>
      </c>
      <c r="C27" s="644">
        <v>440</v>
      </c>
      <c r="D27" s="644">
        <v>2711</v>
      </c>
      <c r="E27" s="644">
        <v>1756</v>
      </c>
      <c r="F27" s="644">
        <v>2253</v>
      </c>
      <c r="G27" s="644">
        <v>13202</v>
      </c>
      <c r="H27" s="644">
        <v>2779</v>
      </c>
      <c r="I27" s="644">
        <v>7230</v>
      </c>
      <c r="J27" s="662">
        <v>21790</v>
      </c>
      <c r="K27" s="158">
        <f t="shared" si="11"/>
        <v>7316</v>
      </c>
      <c r="L27" s="174">
        <f t="shared" si="12"/>
        <v>54570</v>
      </c>
      <c r="M27" s="174"/>
      <c r="N27" s="247">
        <v>2010</v>
      </c>
      <c r="O27" s="205">
        <f t="shared" si="13"/>
        <v>4.4145134689389778</v>
      </c>
      <c r="P27" s="439">
        <f t="shared" si="14"/>
        <v>0.80630382994319216</v>
      </c>
      <c r="Q27" s="439">
        <f t="shared" si="15"/>
        <v>4.9679310976727145</v>
      </c>
      <c r="R27" s="439">
        <f t="shared" si="16"/>
        <v>3.2178852849551034</v>
      </c>
      <c r="S27" s="439">
        <f t="shared" si="17"/>
        <v>4.1286421110500271</v>
      </c>
      <c r="T27" s="439">
        <f t="shared" si="18"/>
        <v>24.192779915704598</v>
      </c>
      <c r="U27" s="439">
        <f t="shared" si="19"/>
        <v>5.0925416895730251</v>
      </c>
      <c r="V27" s="439">
        <f t="shared" si="20"/>
        <v>13.249037932930182</v>
      </c>
      <c r="W27" s="439">
        <f t="shared" si="21"/>
        <v>39.930364669232176</v>
      </c>
      <c r="X27" s="206">
        <f t="shared" si="22"/>
        <v>13.406633681509989</v>
      </c>
      <c r="Y27" s="206">
        <f t="shared" si="23"/>
        <v>100</v>
      </c>
    </row>
    <row r="28" spans="1:25">
      <c r="A28" s="247">
        <v>2011</v>
      </c>
      <c r="B28" s="644">
        <v>2539</v>
      </c>
      <c r="C28" s="644">
        <v>387</v>
      </c>
      <c r="D28" s="644">
        <v>2245</v>
      </c>
      <c r="E28" s="644">
        <v>1647</v>
      </c>
      <c r="F28" s="644">
        <v>2146</v>
      </c>
      <c r="G28" s="644">
        <v>12098</v>
      </c>
      <c r="H28" s="644">
        <v>2608</v>
      </c>
      <c r="I28" s="644">
        <v>7473</v>
      </c>
      <c r="J28" s="662">
        <v>21268</v>
      </c>
      <c r="K28" s="158">
        <f t="shared" si="11"/>
        <v>6818</v>
      </c>
      <c r="L28" s="174">
        <f t="shared" si="12"/>
        <v>52411</v>
      </c>
      <c r="M28" s="174"/>
      <c r="N28" s="247">
        <v>2011</v>
      </c>
      <c r="O28" s="205">
        <f t="shared" si="13"/>
        <v>4.8444028925225622</v>
      </c>
      <c r="P28" s="439">
        <f t="shared" si="14"/>
        <v>0.73839461181812982</v>
      </c>
      <c r="Q28" s="439">
        <f t="shared" si="15"/>
        <v>4.2834519471103398</v>
      </c>
      <c r="R28" s="439">
        <f t="shared" si="16"/>
        <v>3.142470092156227</v>
      </c>
      <c r="S28" s="439">
        <f t="shared" si="17"/>
        <v>4.0945603022266317</v>
      </c>
      <c r="T28" s="439">
        <f t="shared" si="18"/>
        <v>23.082940604071663</v>
      </c>
      <c r="U28" s="439">
        <f t="shared" si="19"/>
        <v>4.9760546450172676</v>
      </c>
      <c r="V28" s="439">
        <f t="shared" si="20"/>
        <v>14.258457194100474</v>
      </c>
      <c r="W28" s="439">
        <f t="shared" si="21"/>
        <v>40.579267710976701</v>
      </c>
      <c r="X28" s="206">
        <f t="shared" si="22"/>
        <v>13.008719543607258</v>
      </c>
      <c r="Y28" s="206">
        <f t="shared" si="23"/>
        <v>100</v>
      </c>
    </row>
    <row r="29" spans="1:25">
      <c r="A29" s="247">
        <v>2012</v>
      </c>
      <c r="B29" s="644">
        <v>2290</v>
      </c>
      <c r="C29" s="644">
        <v>366</v>
      </c>
      <c r="D29" s="644">
        <v>2089</v>
      </c>
      <c r="E29" s="644">
        <v>1326</v>
      </c>
      <c r="F29" s="644">
        <v>1516</v>
      </c>
      <c r="G29" s="644">
        <v>10296</v>
      </c>
      <c r="H29" s="644">
        <v>2234</v>
      </c>
      <c r="I29" s="644">
        <v>6444</v>
      </c>
      <c r="J29" s="662">
        <v>18819</v>
      </c>
      <c r="K29" s="158">
        <f t="shared" si="11"/>
        <v>6071</v>
      </c>
      <c r="L29" s="174">
        <f t="shared" si="12"/>
        <v>45380</v>
      </c>
      <c r="M29" s="174"/>
      <c r="N29" s="247">
        <v>2012</v>
      </c>
      <c r="O29" s="205">
        <f t="shared" si="13"/>
        <v>5.0462758924636404</v>
      </c>
      <c r="P29" s="439">
        <f t="shared" si="14"/>
        <v>0.80652269722344649</v>
      </c>
      <c r="Q29" s="439">
        <f t="shared" si="15"/>
        <v>4.603349493168797</v>
      </c>
      <c r="R29" s="439">
        <f t="shared" si="16"/>
        <v>2.9219920669898634</v>
      </c>
      <c r="S29" s="439">
        <f t="shared" si="17"/>
        <v>3.3406787130894671</v>
      </c>
      <c r="T29" s="439">
        <f t="shared" si="18"/>
        <v>22.688408990744822</v>
      </c>
      <c r="U29" s="439">
        <f t="shared" si="19"/>
        <v>4.9228735125605994</v>
      </c>
      <c r="V29" s="439">
        <f t="shared" si="20"/>
        <v>14.200088144557075</v>
      </c>
      <c r="W29" s="439">
        <f t="shared" si="21"/>
        <v>41.469810489202288</v>
      </c>
      <c r="X29" s="206">
        <f t="shared" si="22"/>
        <v>13.378140149845747</v>
      </c>
      <c r="Y29" s="206">
        <f t="shared" si="23"/>
        <v>100</v>
      </c>
    </row>
    <row r="30" spans="1:25">
      <c r="A30" s="291">
        <v>2013</v>
      </c>
      <c r="B30" s="644">
        <v>2219</v>
      </c>
      <c r="C30" s="644">
        <v>371</v>
      </c>
      <c r="D30" s="644">
        <v>2312</v>
      </c>
      <c r="E30" s="644">
        <v>1555</v>
      </c>
      <c r="F30" s="644">
        <v>1625</v>
      </c>
      <c r="G30" s="644">
        <v>11581</v>
      </c>
      <c r="H30" s="644">
        <v>2181</v>
      </c>
      <c r="I30" s="644">
        <v>6538</v>
      </c>
      <c r="J30" s="655">
        <v>22757</v>
      </c>
      <c r="K30" s="158">
        <f t="shared" si="11"/>
        <v>6457</v>
      </c>
      <c r="L30" s="174">
        <f t="shared" si="12"/>
        <v>51139</v>
      </c>
      <c r="M30" s="174"/>
      <c r="N30" s="249">
        <v>2013</v>
      </c>
      <c r="O30" s="208">
        <f t="shared" si="13"/>
        <v>4.3391540702790437</v>
      </c>
      <c r="P30" s="207">
        <f t="shared" si="14"/>
        <v>0.72547370891100726</v>
      </c>
      <c r="Q30" s="207">
        <f t="shared" si="15"/>
        <v>4.5210113611920457</v>
      </c>
      <c r="R30" s="207">
        <f t="shared" si="16"/>
        <v>3.0407321222550308</v>
      </c>
      <c r="S30" s="207">
        <f t="shared" si="17"/>
        <v>3.1776139541250319</v>
      </c>
      <c r="T30" s="207">
        <f t="shared" si="18"/>
        <v>22.646121355521228</v>
      </c>
      <c r="U30" s="207">
        <f t="shared" si="19"/>
        <v>4.2648467901210427</v>
      </c>
      <c r="V30" s="207">
        <f t="shared" si="20"/>
        <v>12.784763096658128</v>
      </c>
      <c r="W30" s="207">
        <f t="shared" si="21"/>
        <v>44.500283540937446</v>
      </c>
      <c r="X30" s="209">
        <f t="shared" si="22"/>
        <v>12.626371262637125</v>
      </c>
      <c r="Y30" s="209">
        <f t="shared" si="23"/>
        <v>100</v>
      </c>
    </row>
    <row r="31" spans="1:25">
      <c r="A31" s="312">
        <v>2014</v>
      </c>
      <c r="B31" s="644">
        <v>2895</v>
      </c>
      <c r="C31" s="644">
        <v>345</v>
      </c>
      <c r="D31" s="644">
        <v>2609</v>
      </c>
      <c r="E31" s="644">
        <v>1833</v>
      </c>
      <c r="F31" s="644">
        <v>1881</v>
      </c>
      <c r="G31" s="644">
        <v>13091</v>
      </c>
      <c r="H31" s="644">
        <v>2141</v>
      </c>
      <c r="I31" s="644">
        <v>6823</v>
      </c>
      <c r="J31" s="654">
        <v>24523</v>
      </c>
      <c r="K31" s="158">
        <f t="shared" si="11"/>
        <v>7682</v>
      </c>
      <c r="L31" s="174">
        <f t="shared" si="12"/>
        <v>56141</v>
      </c>
      <c r="M31" s="157"/>
      <c r="N31" s="761">
        <v>2014</v>
      </c>
      <c r="O31" s="208">
        <f t="shared" ref="O31" si="24">B31/$L31*100</f>
        <v>5.1566591261288544</v>
      </c>
      <c r="P31" s="207">
        <f t="shared" ref="P31" si="25">C31/$L31*100</f>
        <v>0.61452414456457849</v>
      </c>
      <c r="Q31" s="207">
        <f t="shared" ref="Q31" si="26">D31/$L31*100</f>
        <v>4.6472275164318413</v>
      </c>
      <c r="R31" s="207">
        <f t="shared" ref="R31" si="27">E31/$L31*100</f>
        <v>3.2649934985126734</v>
      </c>
      <c r="S31" s="207">
        <f t="shared" ref="S31" si="28">F31/$L31*100</f>
        <v>3.3504925099303544</v>
      </c>
      <c r="T31" s="207">
        <f t="shared" ref="T31" si="29">G31/$L31*100</f>
        <v>23.318074134767816</v>
      </c>
      <c r="U31" s="207">
        <f t="shared" ref="U31" si="30">H31/$L31*100</f>
        <v>3.8136121551094568</v>
      </c>
      <c r="V31" s="207">
        <f t="shared" ref="V31" si="31">I31/$L31*100</f>
        <v>12.153328227142374</v>
      </c>
      <c r="W31" s="207">
        <f t="shared" ref="W31" si="32">J31/$L31*100</f>
        <v>43.68108868741205</v>
      </c>
      <c r="X31" s="209">
        <f t="shared" ref="X31" si="33">K31/$L31*100</f>
        <v>13.683404285637948</v>
      </c>
      <c r="Y31" s="209">
        <f t="shared" ref="Y31" si="34">L31/$L31*100</f>
        <v>100</v>
      </c>
    </row>
    <row r="32" spans="1:25">
      <c r="A32" s="787" t="s">
        <v>34</v>
      </c>
      <c r="B32" s="788"/>
      <c r="C32" s="788"/>
      <c r="D32" s="788"/>
      <c r="E32" s="788"/>
      <c r="F32" s="788"/>
      <c r="G32" s="788"/>
      <c r="H32" s="788"/>
      <c r="I32" s="788"/>
      <c r="J32" s="788"/>
      <c r="K32" s="788"/>
      <c r="L32" s="789"/>
      <c r="M32" s="164"/>
    </row>
    <row r="33" spans="1:21">
      <c r="A33" s="417" t="s">
        <v>321</v>
      </c>
      <c r="B33" s="393">
        <f>SUM(B4:B13)</f>
        <v>8465</v>
      </c>
      <c r="C33" s="185">
        <f t="shared" ref="C33:L33" si="35">SUM(C4:C13)</f>
        <v>2215</v>
      </c>
      <c r="D33" s="185">
        <f t="shared" si="35"/>
        <v>15924</v>
      </c>
      <c r="E33" s="185">
        <f t="shared" si="35"/>
        <v>9502</v>
      </c>
      <c r="F33" s="185">
        <f t="shared" si="35"/>
        <v>16772</v>
      </c>
      <c r="G33" s="185">
        <f t="shared" si="35"/>
        <v>119312</v>
      </c>
      <c r="H33" s="185">
        <f t="shared" si="35"/>
        <v>33409</v>
      </c>
      <c r="I33" s="185">
        <f t="shared" si="35"/>
        <v>71935</v>
      </c>
      <c r="J33" s="185">
        <f t="shared" si="35"/>
        <v>263347</v>
      </c>
      <c r="K33" s="186">
        <f t="shared" si="35"/>
        <v>36106</v>
      </c>
      <c r="L33" s="315">
        <f t="shared" si="35"/>
        <v>540881</v>
      </c>
      <c r="M33" s="157"/>
      <c r="O33" s="493"/>
    </row>
    <row r="34" spans="1:21">
      <c r="A34" s="418" t="s">
        <v>120</v>
      </c>
      <c r="B34" s="187">
        <f>SUM(B4:B23)</f>
        <v>26983</v>
      </c>
      <c r="C34" s="157">
        <f t="shared" ref="C34:L34" si="36">SUM(C4:C23)</f>
        <v>4844</v>
      </c>
      <c r="D34" s="157">
        <f t="shared" si="36"/>
        <v>36197</v>
      </c>
      <c r="E34" s="157">
        <f t="shared" si="36"/>
        <v>22473</v>
      </c>
      <c r="F34" s="157">
        <f t="shared" si="36"/>
        <v>33511</v>
      </c>
      <c r="G34" s="157">
        <f t="shared" si="36"/>
        <v>224581</v>
      </c>
      <c r="H34" s="157">
        <f t="shared" si="36"/>
        <v>64323</v>
      </c>
      <c r="I34" s="157">
        <f t="shared" si="36"/>
        <v>144727</v>
      </c>
      <c r="J34" s="157">
        <f t="shared" si="36"/>
        <v>461203</v>
      </c>
      <c r="K34" s="174">
        <f t="shared" si="36"/>
        <v>90497</v>
      </c>
      <c r="L34" s="158">
        <f t="shared" si="36"/>
        <v>1018842</v>
      </c>
      <c r="M34" s="157"/>
    </row>
    <row r="35" spans="1:21">
      <c r="A35" s="418" t="s">
        <v>322</v>
      </c>
      <c r="B35" s="157">
        <f>SUM(B14:B23)</f>
        <v>18518</v>
      </c>
      <c r="C35" s="157">
        <f t="shared" ref="C35:L35" si="37">SUM(C14:C23)</f>
        <v>2629</v>
      </c>
      <c r="D35" s="157">
        <f t="shared" si="37"/>
        <v>20273</v>
      </c>
      <c r="E35" s="157">
        <f t="shared" si="37"/>
        <v>12971</v>
      </c>
      <c r="F35" s="157">
        <f t="shared" si="37"/>
        <v>16739</v>
      </c>
      <c r="G35" s="157">
        <f t="shared" si="37"/>
        <v>105269</v>
      </c>
      <c r="H35" s="157">
        <f t="shared" si="37"/>
        <v>30914</v>
      </c>
      <c r="I35" s="157">
        <f t="shared" si="37"/>
        <v>72792</v>
      </c>
      <c r="J35" s="158">
        <f t="shared" si="37"/>
        <v>197856</v>
      </c>
      <c r="K35" s="158">
        <f t="shared" si="37"/>
        <v>54391</v>
      </c>
      <c r="L35" s="158">
        <f t="shared" si="37"/>
        <v>477961</v>
      </c>
      <c r="M35" s="157"/>
    </row>
    <row r="36" spans="1:21">
      <c r="A36" s="506" t="s">
        <v>371</v>
      </c>
      <c r="B36" s="157">
        <f>SUM(B24:B31)</f>
        <v>22846</v>
      </c>
      <c r="C36" s="157">
        <f t="shared" ref="C36:L36" si="38">SUM(C24:C31)</f>
        <v>3611</v>
      </c>
      <c r="D36" s="157">
        <f t="shared" si="38"/>
        <v>22126</v>
      </c>
      <c r="E36" s="157">
        <f t="shared" si="38"/>
        <v>15220</v>
      </c>
      <c r="F36" s="157">
        <f t="shared" si="38"/>
        <v>17074</v>
      </c>
      <c r="G36" s="157">
        <f t="shared" si="38"/>
        <v>101234</v>
      </c>
      <c r="H36" s="157">
        <f t="shared" si="38"/>
        <v>22530</v>
      </c>
      <c r="I36" s="157">
        <f t="shared" si="38"/>
        <v>62614</v>
      </c>
      <c r="J36" s="157">
        <f t="shared" si="38"/>
        <v>182132</v>
      </c>
      <c r="K36" s="174">
        <f t="shared" si="38"/>
        <v>63803</v>
      </c>
      <c r="L36" s="158">
        <f t="shared" si="38"/>
        <v>449387</v>
      </c>
      <c r="M36" s="157"/>
    </row>
    <row r="37" spans="1:21">
      <c r="A37" s="529" t="s">
        <v>372</v>
      </c>
      <c r="B37" s="159">
        <f>SUM(B4:B31)</f>
        <v>49829</v>
      </c>
      <c r="C37" s="159">
        <f t="shared" ref="C37:L37" si="39">SUM(C4:C31)</f>
        <v>8455</v>
      </c>
      <c r="D37" s="159">
        <f t="shared" si="39"/>
        <v>58323</v>
      </c>
      <c r="E37" s="159">
        <f t="shared" si="39"/>
        <v>37693</v>
      </c>
      <c r="F37" s="159">
        <f t="shared" si="39"/>
        <v>50585</v>
      </c>
      <c r="G37" s="159">
        <f t="shared" si="39"/>
        <v>325815</v>
      </c>
      <c r="H37" s="159">
        <f t="shared" si="39"/>
        <v>86853</v>
      </c>
      <c r="I37" s="159">
        <f t="shared" si="39"/>
        <v>207341</v>
      </c>
      <c r="J37" s="159">
        <f t="shared" si="39"/>
        <v>643335</v>
      </c>
      <c r="K37" s="175">
        <f t="shared" si="39"/>
        <v>154300</v>
      </c>
      <c r="L37" s="160">
        <f t="shared" si="39"/>
        <v>1468229</v>
      </c>
      <c r="M37" s="157"/>
    </row>
    <row r="38" spans="1:21">
      <c r="A38" s="787" t="s">
        <v>49</v>
      </c>
      <c r="B38" s="788"/>
      <c r="C38" s="788"/>
      <c r="D38" s="788"/>
      <c r="E38" s="788"/>
      <c r="F38" s="788"/>
      <c r="G38" s="788"/>
      <c r="H38" s="788"/>
      <c r="I38" s="788"/>
      <c r="J38" s="788"/>
      <c r="K38" s="788"/>
      <c r="L38" s="788"/>
      <c r="M38" s="157"/>
      <c r="U38" s="493"/>
    </row>
    <row r="39" spans="1:21">
      <c r="A39" s="417" t="s">
        <v>321</v>
      </c>
      <c r="B39" s="185">
        <f>AVERAGE(B4:B13)</f>
        <v>846.5</v>
      </c>
      <c r="C39" s="185">
        <f t="shared" ref="C39:L39" si="40">AVERAGE(C4:C13)</f>
        <v>221.5</v>
      </c>
      <c r="D39" s="185">
        <f t="shared" si="40"/>
        <v>1592.4</v>
      </c>
      <c r="E39" s="185">
        <f t="shared" si="40"/>
        <v>950.2</v>
      </c>
      <c r="F39" s="185">
        <f t="shared" si="40"/>
        <v>1677.2</v>
      </c>
      <c r="G39" s="185">
        <f t="shared" si="40"/>
        <v>11931.2</v>
      </c>
      <c r="H39" s="185">
        <f t="shared" si="40"/>
        <v>3340.9</v>
      </c>
      <c r="I39" s="185">
        <f t="shared" si="40"/>
        <v>7193.5</v>
      </c>
      <c r="J39" s="315">
        <f t="shared" si="40"/>
        <v>26334.7</v>
      </c>
      <c r="K39" s="315">
        <f t="shared" si="40"/>
        <v>3610.6</v>
      </c>
      <c r="L39" s="315">
        <f t="shared" si="40"/>
        <v>54088.1</v>
      </c>
      <c r="M39" s="157"/>
    </row>
    <row r="40" spans="1:21">
      <c r="A40" s="418" t="s">
        <v>120</v>
      </c>
      <c r="B40" s="157">
        <f>AVERAGE(B4:B23)</f>
        <v>1349.15</v>
      </c>
      <c r="C40" s="157">
        <f t="shared" ref="C40:L40" si="41">AVERAGE(C4:C23)</f>
        <v>242.2</v>
      </c>
      <c r="D40" s="157">
        <f t="shared" si="41"/>
        <v>1809.85</v>
      </c>
      <c r="E40" s="157">
        <f t="shared" si="41"/>
        <v>1123.6500000000001</v>
      </c>
      <c r="F40" s="157">
        <f t="shared" si="41"/>
        <v>1675.55</v>
      </c>
      <c r="G40" s="157">
        <f t="shared" si="41"/>
        <v>11229.05</v>
      </c>
      <c r="H40" s="157">
        <f t="shared" si="41"/>
        <v>3216.15</v>
      </c>
      <c r="I40" s="157">
        <f t="shared" si="41"/>
        <v>7236.35</v>
      </c>
      <c r="J40" s="158">
        <f t="shared" si="41"/>
        <v>23060.15</v>
      </c>
      <c r="K40" s="158">
        <f t="shared" si="41"/>
        <v>4524.8500000000004</v>
      </c>
      <c r="L40" s="158">
        <f t="shared" si="41"/>
        <v>50942.1</v>
      </c>
      <c r="M40" s="157"/>
    </row>
    <row r="41" spans="1:21">
      <c r="A41" s="349" t="s">
        <v>322</v>
      </c>
      <c r="B41" s="157">
        <f>AVERAGE(B14:B23)</f>
        <v>1851.8</v>
      </c>
      <c r="C41" s="157">
        <f t="shared" ref="C41:L41" si="42">AVERAGE(C14:C23)</f>
        <v>262.89999999999998</v>
      </c>
      <c r="D41" s="157">
        <f t="shared" si="42"/>
        <v>2027.3</v>
      </c>
      <c r="E41" s="157">
        <f t="shared" si="42"/>
        <v>1297.0999999999999</v>
      </c>
      <c r="F41" s="157">
        <f t="shared" si="42"/>
        <v>1673.9</v>
      </c>
      <c r="G41" s="157">
        <f t="shared" si="42"/>
        <v>10526.9</v>
      </c>
      <c r="H41" s="157">
        <f t="shared" si="42"/>
        <v>3091.4</v>
      </c>
      <c r="I41" s="157">
        <f t="shared" si="42"/>
        <v>7279.2</v>
      </c>
      <c r="J41" s="158">
        <f t="shared" si="42"/>
        <v>19785.599999999999</v>
      </c>
      <c r="K41" s="158">
        <f t="shared" si="42"/>
        <v>5439.1</v>
      </c>
      <c r="L41" s="158">
        <f t="shared" si="42"/>
        <v>47796.1</v>
      </c>
      <c r="M41" s="157"/>
    </row>
    <row r="42" spans="1:21">
      <c r="A42" s="350" t="s">
        <v>371</v>
      </c>
      <c r="B42" s="157">
        <f>AVERAGE(B24:B31)</f>
        <v>2855.75</v>
      </c>
      <c r="C42" s="157">
        <f t="shared" ref="C42:L42" si="43">AVERAGE(C24:C31)</f>
        <v>451.375</v>
      </c>
      <c r="D42" s="157">
        <f t="shared" si="43"/>
        <v>2765.75</v>
      </c>
      <c r="E42" s="157">
        <f t="shared" si="43"/>
        <v>1902.5</v>
      </c>
      <c r="F42" s="157">
        <f t="shared" si="43"/>
        <v>2134.25</v>
      </c>
      <c r="G42" s="157">
        <f t="shared" si="43"/>
        <v>12654.25</v>
      </c>
      <c r="H42" s="157">
        <f t="shared" si="43"/>
        <v>2816.25</v>
      </c>
      <c r="I42" s="157">
        <f t="shared" si="43"/>
        <v>7826.75</v>
      </c>
      <c r="J42" s="158">
        <f t="shared" si="43"/>
        <v>22766.5</v>
      </c>
      <c r="K42" s="158">
        <f t="shared" si="43"/>
        <v>7975.375</v>
      </c>
      <c r="L42" s="158">
        <f t="shared" si="43"/>
        <v>56173.375</v>
      </c>
      <c r="M42" s="157"/>
    </row>
    <row r="43" spans="1:21">
      <c r="A43" s="348" t="s">
        <v>372</v>
      </c>
      <c r="B43" s="159">
        <f>AVERAGE(B4:B31)</f>
        <v>1779.6071428571429</v>
      </c>
      <c r="C43" s="159">
        <f t="shared" ref="C43:L43" si="44">AVERAGE(C4:C31)</f>
        <v>301.96428571428572</v>
      </c>
      <c r="D43" s="159">
        <f t="shared" si="44"/>
        <v>2082.9642857142858</v>
      </c>
      <c r="E43" s="159">
        <f t="shared" si="44"/>
        <v>1346.1785714285713</v>
      </c>
      <c r="F43" s="159">
        <f t="shared" si="44"/>
        <v>1806.6071428571429</v>
      </c>
      <c r="G43" s="159">
        <f t="shared" si="44"/>
        <v>11636.25</v>
      </c>
      <c r="H43" s="159">
        <f t="shared" si="44"/>
        <v>3101.8928571428573</v>
      </c>
      <c r="I43" s="159">
        <f t="shared" si="44"/>
        <v>7405.0357142857147</v>
      </c>
      <c r="J43" s="160">
        <f t="shared" si="44"/>
        <v>22976.25</v>
      </c>
      <c r="K43" s="159">
        <f t="shared" si="44"/>
        <v>5510.7142857142853</v>
      </c>
      <c r="L43" s="175">
        <f t="shared" si="44"/>
        <v>52436.75</v>
      </c>
      <c r="M43" s="490"/>
    </row>
    <row r="44" spans="1:21">
      <c r="A44" s="787" t="s">
        <v>323</v>
      </c>
      <c r="B44" s="788"/>
      <c r="C44" s="788"/>
      <c r="D44" s="788"/>
      <c r="E44" s="788"/>
      <c r="F44" s="788"/>
      <c r="G44" s="788"/>
      <c r="H44" s="788"/>
      <c r="I44" s="788"/>
      <c r="J44" s="788"/>
      <c r="K44" s="788"/>
      <c r="L44" s="789"/>
      <c r="M44" s="164"/>
    </row>
    <row r="45" spans="1:21">
      <c r="A45" s="417" t="s">
        <v>321</v>
      </c>
      <c r="B45" s="425">
        <f>(POWER(B13/B4,1/($A13-$A4))-1)*100</f>
        <v>-3.155490070956235</v>
      </c>
      <c r="C45" s="164">
        <f t="shared" ref="C45:L45" si="45">(POWER(C13/C4,1/($A13-$A4))-1)*100</f>
        <v>-7.4125287712709547</v>
      </c>
      <c r="D45" s="164">
        <f t="shared" si="45"/>
        <v>-4.6526178004286383</v>
      </c>
      <c r="E45" s="164">
        <f t="shared" si="45"/>
        <v>-5.0730813949459552</v>
      </c>
      <c r="F45" s="164">
        <f t="shared" si="45"/>
        <v>-6.7922831414615974</v>
      </c>
      <c r="G45" s="164">
        <f t="shared" si="45"/>
        <v>-9.6370590759535357</v>
      </c>
      <c r="H45" s="164">
        <f t="shared" si="45"/>
        <v>-3.7921549109108166</v>
      </c>
      <c r="I45" s="164">
        <f t="shared" si="45"/>
        <v>1.3567232462409429</v>
      </c>
      <c r="J45" s="164">
        <f t="shared" si="45"/>
        <v>-4.2332274384570656</v>
      </c>
      <c r="K45" s="425">
        <f t="shared" si="45"/>
        <v>-4.5526966590239919</v>
      </c>
      <c r="L45" s="182">
        <f t="shared" si="45"/>
        <v>-5.1237136467672801</v>
      </c>
      <c r="M45" s="164"/>
    </row>
    <row r="46" spans="1:21">
      <c r="A46" s="418" t="s">
        <v>120</v>
      </c>
      <c r="B46" s="425">
        <f>(POWER(B23/B4,1/($A23-$A4))-1)*100</f>
        <v>4.1025326655964589</v>
      </c>
      <c r="C46" s="164">
        <f t="shared" ref="C46:L46" si="46">(POWER(C23/C4,1/($A23-$A4))-1)*100</f>
        <v>0.96693876509668097</v>
      </c>
      <c r="D46" s="164">
        <f t="shared" si="46"/>
        <v>1.041516237939466</v>
      </c>
      <c r="E46" s="164">
        <f t="shared" si="46"/>
        <v>1.8584110904451112</v>
      </c>
      <c r="F46" s="164">
        <f t="shared" si="46"/>
        <v>-1.689955476119398</v>
      </c>
      <c r="G46" s="164">
        <f t="shared" si="46"/>
        <v>-3.5672867427331889</v>
      </c>
      <c r="H46" s="164">
        <f t="shared" si="46"/>
        <v>-0.31938438071865694</v>
      </c>
      <c r="I46" s="164">
        <f t="shared" si="46"/>
        <v>2.7352542242911726</v>
      </c>
      <c r="J46" s="164">
        <f t="shared" si="46"/>
        <v>-0.45954442076112656</v>
      </c>
      <c r="K46" s="425">
        <f t="shared" si="46"/>
        <v>2.1125620821191848</v>
      </c>
      <c r="L46" s="182">
        <f t="shared" si="46"/>
        <v>-0.65508611535882721</v>
      </c>
      <c r="M46" s="164"/>
    </row>
    <row r="47" spans="1:21">
      <c r="A47" s="349" t="s">
        <v>322</v>
      </c>
      <c r="B47" s="425">
        <f>(POWER(B23/B14,1/($A23-$A14))-1)*100</f>
        <v>7.601218281651545</v>
      </c>
      <c r="C47" s="164">
        <f t="shared" ref="C47:L47" si="47">(POWER(C23/C14,1/($A23-$A14))-1)*100</f>
        <v>7.4938775758736753</v>
      </c>
      <c r="D47" s="164">
        <f t="shared" si="47"/>
        <v>5.0506960995565509</v>
      </c>
      <c r="E47" s="164">
        <f t="shared" si="47"/>
        <v>7.653466266849529</v>
      </c>
      <c r="F47" s="164">
        <f t="shared" si="47"/>
        <v>3.0835408949271725</v>
      </c>
      <c r="G47" s="164">
        <f t="shared" si="47"/>
        <v>2.051611436732137</v>
      </c>
      <c r="H47" s="164">
        <f t="shared" si="47"/>
        <v>3.2218478492242797</v>
      </c>
      <c r="I47" s="164">
        <f t="shared" si="47"/>
        <v>3.3819758195246408</v>
      </c>
      <c r="J47" s="164">
        <f t="shared" si="47"/>
        <v>5.1365884410754292</v>
      </c>
      <c r="K47" s="425">
        <f t="shared" si="47"/>
        <v>6.6272683765981499</v>
      </c>
      <c r="L47" s="182">
        <f t="shared" si="47"/>
        <v>4.14419730204445</v>
      </c>
      <c r="M47" s="164"/>
    </row>
    <row r="48" spans="1:21">
      <c r="A48" s="357" t="s">
        <v>371</v>
      </c>
      <c r="B48" s="164">
        <f>(POWER(B31/B24,1/($A31-$A24))-1)*100</f>
        <v>-2.8678002944944381</v>
      </c>
      <c r="C48" s="164">
        <f t="shared" ref="C48:L48" si="48">(POWER(C31/C24,1/($A31-$A24))-1)*100</f>
        <v>-6.9913167139484482</v>
      </c>
      <c r="D48" s="164">
        <f t="shared" si="48"/>
        <v>-4.4573924070509534</v>
      </c>
      <c r="E48" s="164">
        <f t="shared" si="48"/>
        <v>-3.8170587565221403</v>
      </c>
      <c r="F48" s="164">
        <f t="shared" si="48"/>
        <v>-1.6344697371414085</v>
      </c>
      <c r="G48" s="164">
        <f t="shared" si="48"/>
        <v>-0.42271809823254403</v>
      </c>
      <c r="H48" s="164">
        <f t="shared" si="48"/>
        <v>-8.8448392480536491</v>
      </c>
      <c r="I48" s="164">
        <f t="shared" si="48"/>
        <v>-6.8603010521090191</v>
      </c>
      <c r="J48" s="164">
        <f t="shared" si="48"/>
        <v>-1.442759038506769</v>
      </c>
      <c r="K48" s="182">
        <f t="shared" si="48"/>
        <v>-3.8597507246981078</v>
      </c>
      <c r="L48" s="182">
        <f t="shared" si="48"/>
        <v>-2.7371314695034621</v>
      </c>
      <c r="M48" s="164"/>
    </row>
    <row r="49" spans="1:13">
      <c r="A49" s="348" t="s">
        <v>372</v>
      </c>
      <c r="B49" s="171">
        <f>(POWER(B31/B4,1/($A31-$A4))-1)*100</f>
        <v>3.5627459689159924</v>
      </c>
      <c r="C49" s="171">
        <f t="shared" ref="C49:L49" si="49">(POWER(C31/C4,1/($A31-$A4))-1)*100</f>
        <v>0.23286664469874818</v>
      </c>
      <c r="D49" s="171">
        <f t="shared" si="49"/>
        <v>0.83919811980286418</v>
      </c>
      <c r="E49" s="171">
        <f t="shared" si="49"/>
        <v>1.4249110223412575</v>
      </c>
      <c r="F49" s="171">
        <f t="shared" si="49"/>
        <v>-0.9318903466406625</v>
      </c>
      <c r="G49" s="171">
        <f t="shared" si="49"/>
        <v>-2.0339763971821467</v>
      </c>
      <c r="H49" s="171">
        <f t="shared" si="49"/>
        <v>-2.3054536010866267</v>
      </c>
      <c r="I49" s="171">
        <f t="shared" si="49"/>
        <v>0.27464164855797168</v>
      </c>
      <c r="J49" s="171">
        <f t="shared" si="49"/>
        <v>-0.56103277593065881</v>
      </c>
      <c r="K49" s="184">
        <f t="shared" si="49"/>
        <v>1.7711353903810512</v>
      </c>
      <c r="L49" s="184">
        <f t="shared" si="49"/>
        <v>-0.75587824748329924</v>
      </c>
      <c r="M49" s="164"/>
    </row>
    <row r="50" spans="1:13">
      <c r="A50" s="389"/>
      <c r="B50" s="164"/>
      <c r="C50" s="164"/>
      <c r="D50" s="164"/>
      <c r="E50" s="164"/>
      <c r="F50" s="164"/>
      <c r="G50" s="164"/>
      <c r="H50" s="164"/>
      <c r="I50" s="164"/>
      <c r="J50" s="164"/>
      <c r="K50" s="164"/>
      <c r="L50" s="164"/>
      <c r="M50" s="164"/>
    </row>
    <row r="51" spans="1:13">
      <c r="A51" s="106" t="s">
        <v>37</v>
      </c>
    </row>
  </sheetData>
  <mergeCells count="3">
    <mergeCell ref="A32:L32"/>
    <mergeCell ref="A38:L38"/>
    <mergeCell ref="A44:L44"/>
  </mergeCells>
  <phoneticPr fontId="4" type="noConversion"/>
  <pageMargins left="0.75" right="0.75" top="1" bottom="1" header="0.5" footer="0.5"/>
  <pageSetup scale="82" orientation="landscape" r:id="rId1"/>
  <headerFooter alignWithMargins="0"/>
  <colBreaks count="1" manualBreakCount="1">
    <brk id="13" max="42" man="1"/>
  </colBreaks>
  <ignoredErrors>
    <ignoredError sqref="K5:L29 K4:L4" formulaRange="1"/>
  </ignoredError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sheetPr enableFormatConditionsCalculation="0">
    <pageSetUpPr fitToPage="1"/>
  </sheetPr>
  <dimension ref="A1:L52"/>
  <sheetViews>
    <sheetView zoomScale="85" zoomScaleNormal="85" workbookViewId="0">
      <pane xSplit="1" ySplit="3" topLeftCell="B19" activePane="bottomRight" state="frozen"/>
      <selection pane="topRight" activeCell="B1" sqref="B1"/>
      <selection pane="bottomLeft" activeCell="A4" sqref="A4"/>
      <selection pane="bottomRight" activeCell="P50" sqref="P50"/>
    </sheetView>
  </sheetViews>
  <sheetFormatPr defaultColWidth="8.83203125" defaultRowHeight="12.75"/>
  <cols>
    <col min="1" max="1" width="16" style="533" customWidth="1"/>
    <col min="2" max="2" width="9.33203125" style="533" customWidth="1"/>
    <col min="3" max="9" width="12.33203125" style="533" customWidth="1"/>
    <col min="10" max="11" width="25" style="533" customWidth="1"/>
    <col min="12" max="16384" width="8.83203125" style="533"/>
  </cols>
  <sheetData>
    <row r="1" spans="1:12" s="370" customFormat="1">
      <c r="A1" s="370" t="s">
        <v>445</v>
      </c>
    </row>
    <row r="3" spans="1:12" s="370" customFormat="1" ht="45" customHeight="1">
      <c r="A3" s="119"/>
      <c r="B3" s="120" t="s">
        <v>110</v>
      </c>
      <c r="C3" s="120" t="s">
        <v>111</v>
      </c>
      <c r="D3" s="120" t="s">
        <v>112</v>
      </c>
      <c r="E3" s="120" t="s">
        <v>113</v>
      </c>
      <c r="F3" s="120" t="s">
        <v>114</v>
      </c>
      <c r="G3" s="120" t="s">
        <v>115</v>
      </c>
      <c r="H3" s="120" t="s">
        <v>116</v>
      </c>
      <c r="I3" s="530" t="s">
        <v>117</v>
      </c>
      <c r="J3" s="121"/>
      <c r="K3" s="121"/>
    </row>
    <row r="4" spans="1:12">
      <c r="A4" s="534">
        <v>1972</v>
      </c>
      <c r="B4" s="535">
        <f>'13A'!B4/'13B'!B5*100</f>
        <v>1.8005255615691662</v>
      </c>
      <c r="C4" s="535">
        <f>'13A'!C4/'13B'!C5*100</f>
        <v>1.5662961861051601</v>
      </c>
      <c r="D4" s="535">
        <f>'13A'!D4/'13B'!D5*100</f>
        <v>2.6798802030231301</v>
      </c>
      <c r="E4" s="535">
        <f>'13A'!E4/'13B'!E5*100</f>
        <v>2.8093025872670134</v>
      </c>
      <c r="F4" s="535">
        <f>'13A'!F4/'13B'!F5*100</f>
        <v>1.8866691357486765</v>
      </c>
      <c r="G4" s="535">
        <f>'13A'!G4/'13B'!G5*100</f>
        <v>1.0887284105962836</v>
      </c>
      <c r="H4" s="535">
        <f>'13A'!H4/'13B'!H5*100</f>
        <v>0.73891414578474501</v>
      </c>
      <c r="I4" s="536">
        <f>'13A'!I4/'13B'!I5*100</f>
        <v>0.5293887347439018</v>
      </c>
      <c r="J4" s="121"/>
      <c r="K4" s="121"/>
      <c r="L4" s="537"/>
    </row>
    <row r="5" spans="1:12">
      <c r="A5" s="534">
        <v>1973</v>
      </c>
      <c r="B5" s="535">
        <f>'13A'!B5/'13B'!B6*100</f>
        <v>1.7829226081029999</v>
      </c>
      <c r="C5" s="535">
        <f>'13A'!C5/'13B'!C6*100</f>
        <v>1.555262799627638</v>
      </c>
      <c r="D5" s="535">
        <f>'13A'!D5/'13B'!D6*100</f>
        <v>2.6471582818892414</v>
      </c>
      <c r="E5" s="535">
        <f>'13A'!E5/'13B'!E6*100</f>
        <v>2.699759882169638</v>
      </c>
      <c r="F5" s="535">
        <f>'13A'!F5/'13B'!F6*100</f>
        <v>1.9122109642207494</v>
      </c>
      <c r="G5" s="535">
        <f>'13A'!G5/'13B'!G6*100</f>
        <v>1.0833558644611971</v>
      </c>
      <c r="H5" s="535">
        <f>'13A'!H5/'13B'!H6*100</f>
        <v>0.74127348476955768</v>
      </c>
      <c r="I5" s="536">
        <f>'13A'!I5/'13B'!I6*100</f>
        <v>0.52610991265435703</v>
      </c>
      <c r="J5" s="121"/>
      <c r="K5" s="121"/>
    </row>
    <row r="6" spans="1:12">
      <c r="A6" s="534">
        <v>1974</v>
      </c>
      <c r="B6" s="535">
        <f>'13A'!B6/'13B'!B7*100</f>
        <v>1.9453731912778611</v>
      </c>
      <c r="C6" s="535">
        <f>'13A'!C6/'13B'!C7*100</f>
        <v>1.7032057175168192</v>
      </c>
      <c r="D6" s="535">
        <f>'13A'!D6/'13B'!D7*100</f>
        <v>2.8665418882946287</v>
      </c>
      <c r="E6" s="535">
        <f>'13A'!E6/'13B'!E7*100</f>
        <v>2.868659361756285</v>
      </c>
      <c r="F6" s="535">
        <f>'13A'!F6/'13B'!F7*100</f>
        <v>2.1301881065599928</v>
      </c>
      <c r="G6" s="535">
        <f>'13A'!G6/'13B'!G7*100</f>
        <v>1.1915748173170122</v>
      </c>
      <c r="H6" s="535">
        <f>'13A'!H6/'13B'!H7*100</f>
        <v>0.82603139580570017</v>
      </c>
      <c r="I6" s="536">
        <f>'13A'!I6/'13B'!I7*100</f>
        <v>0.5844857366504147</v>
      </c>
      <c r="J6" s="121"/>
      <c r="K6" s="121"/>
    </row>
    <row r="7" spans="1:12">
      <c r="A7" s="534">
        <v>1975</v>
      </c>
      <c r="B7" s="535">
        <f>'13A'!B7/'13B'!B8*100</f>
        <v>1.805110310348107</v>
      </c>
      <c r="C7" s="535">
        <f>'13A'!C7/'13B'!C8*100</f>
        <v>1.8325518373863363</v>
      </c>
      <c r="D7" s="535">
        <f>'13A'!D7/'13B'!D8*100</f>
        <v>2.5616591611209336</v>
      </c>
      <c r="E7" s="535">
        <f>'13A'!E7/'13B'!E8*100</f>
        <v>2.4638196389917217</v>
      </c>
      <c r="F7" s="535">
        <f>'13A'!F7/'13B'!F8*100</f>
        <v>1.8782925175456051</v>
      </c>
      <c r="G7" s="535">
        <f>'13A'!G7/'13B'!G8*100</f>
        <v>1.0299765523520807</v>
      </c>
      <c r="H7" s="535">
        <f>'13A'!H7/'13B'!H8*100</f>
        <v>0.707235328196826</v>
      </c>
      <c r="I7" s="536">
        <f>'13A'!I7/'13B'!I8*100</f>
        <v>0.50544697086249957</v>
      </c>
      <c r="J7" s="121"/>
      <c r="K7" s="121"/>
    </row>
    <row r="8" spans="1:12">
      <c r="A8" s="534">
        <v>1976</v>
      </c>
      <c r="B8" s="535">
        <f>'13A'!B8/'13B'!B9*100</f>
        <v>1.6218577534942658</v>
      </c>
      <c r="C8" s="535">
        <f>'13A'!C8/'13B'!C9*100</f>
        <v>1.6384866977124883</v>
      </c>
      <c r="D8" s="535">
        <f>'13A'!D8/'13B'!D9*100</f>
        <v>2.3079265927587129</v>
      </c>
      <c r="E8" s="535">
        <f>'13A'!E8/'13B'!E9*100</f>
        <v>2.1929487639912244</v>
      </c>
      <c r="F8" s="535">
        <f>'13A'!F8/'13B'!F9*100</f>
        <v>1.7243415658848262</v>
      </c>
      <c r="G8" s="535">
        <f>'13A'!G8/'13B'!G9*100</f>
        <v>0.9307825744660343</v>
      </c>
      <c r="H8" s="535">
        <f>'13A'!H8/'13B'!H9*100</f>
        <v>0.62172743798287267</v>
      </c>
      <c r="I8" s="536">
        <f>'13A'!I8/'13B'!I9*100</f>
        <v>0.44392780041643776</v>
      </c>
      <c r="J8" s="121"/>
      <c r="K8" s="121"/>
    </row>
    <row r="9" spans="1:12">
      <c r="A9" s="534">
        <v>1977</v>
      </c>
      <c r="B9" s="535">
        <f>'13A'!B9/'13B'!B10*100</f>
        <v>1.5240593867548937</v>
      </c>
      <c r="C9" s="535">
        <f>'13A'!C9/'13B'!C10*100</f>
        <v>1.4770035947427873</v>
      </c>
      <c r="D9" s="535">
        <f>'13A'!D9/'13B'!D10*100</f>
        <v>2.3090687174868765</v>
      </c>
      <c r="E9" s="535">
        <f>'13A'!E9/'13B'!E10*100</f>
        <v>2.3258422165730277</v>
      </c>
      <c r="F9" s="535">
        <f>'13A'!F9/'13B'!F10*100</f>
        <v>1.3589359698004129</v>
      </c>
      <c r="G9" s="535">
        <f>'13A'!G9/'13B'!G10*100</f>
        <v>0.67191183375720953</v>
      </c>
      <c r="H9" s="535">
        <f>'13A'!H9/'13B'!H10*100</f>
        <v>0.59048900658545189</v>
      </c>
      <c r="I9" s="536">
        <f>'13A'!I9/'13B'!I10*100</f>
        <v>0.4620810258534977</v>
      </c>
      <c r="J9" s="121"/>
      <c r="K9" s="121"/>
    </row>
    <row r="10" spans="1:12">
      <c r="A10" s="534">
        <v>1978</v>
      </c>
      <c r="B10" s="535">
        <f>'13A'!B10/'13B'!B11*100</f>
        <v>1.5359664986403223</v>
      </c>
      <c r="C10" s="535">
        <f>'13A'!C10/'13B'!C11*100</f>
        <v>1.6563786534380034</v>
      </c>
      <c r="D10" s="535">
        <f>'13A'!D10/'13B'!D11*100</f>
        <v>2.0668868128151572</v>
      </c>
      <c r="E10" s="535">
        <f>'13A'!E10/'13B'!E11*100</f>
        <v>2.3135472714338681</v>
      </c>
      <c r="F10" s="535">
        <f>'13A'!F10/'13B'!F11*100</f>
        <v>1.3913831740505362</v>
      </c>
      <c r="G10" s="535">
        <f>'13A'!G10/'13B'!G11*100</f>
        <v>0.71852058893976523</v>
      </c>
      <c r="H10" s="535">
        <f>'13A'!H10/'13B'!H11*100</f>
        <v>0.6263084560393779</v>
      </c>
      <c r="I10" s="536">
        <f>'13A'!I10/'13B'!I11*100</f>
        <v>0.50793781458953613</v>
      </c>
      <c r="J10" s="121"/>
      <c r="K10" s="121"/>
    </row>
    <row r="11" spans="1:12">
      <c r="A11" s="534">
        <v>1979</v>
      </c>
      <c r="B11" s="535">
        <f>'13A'!B11/'13B'!B12*100</f>
        <v>1.4973165315170931</v>
      </c>
      <c r="C11" s="535">
        <f>'13A'!C11/'13B'!C12*100</f>
        <v>1.6278483740459075</v>
      </c>
      <c r="D11" s="535">
        <f>'13A'!D11/'13B'!D12*100</f>
        <v>2.0314525959048</v>
      </c>
      <c r="E11" s="535">
        <f>'13A'!E11/'13B'!E12*100</f>
        <v>2.2355212035273966</v>
      </c>
      <c r="F11" s="535">
        <f>'13A'!F11/'13B'!F12*100</f>
        <v>1.3306972439474798</v>
      </c>
      <c r="G11" s="535">
        <f>'13A'!G11/'13B'!G12*100</f>
        <v>0.70224892598512301</v>
      </c>
      <c r="H11" s="535">
        <f>'13A'!H11/'13B'!H12*100</f>
        <v>0.60239285729994474</v>
      </c>
      <c r="I11" s="536">
        <f>'13A'!I11/'13B'!I12*100</f>
        <v>0.51176987196706414</v>
      </c>
      <c r="J11" s="121"/>
      <c r="K11" s="121"/>
    </row>
    <row r="12" spans="1:12">
      <c r="A12" s="534">
        <v>1980</v>
      </c>
      <c r="B12" s="535">
        <f>'13A'!B12/'13B'!B13*100</f>
        <v>1.5345632493530164</v>
      </c>
      <c r="C12" s="535">
        <f>'13A'!C12/'13B'!C13*100</f>
        <v>1.6728807924086406</v>
      </c>
      <c r="D12" s="535">
        <f>'13A'!D12/'13B'!D13*100</f>
        <v>2.1638948734017953</v>
      </c>
      <c r="E12" s="535">
        <f>'13A'!E12/'13B'!E13*100</f>
        <v>2.2494235146380714</v>
      </c>
      <c r="F12" s="535">
        <f>'13A'!F12/'13B'!F13*100</f>
        <v>1.3308114791830714</v>
      </c>
      <c r="G12" s="535">
        <f>'13A'!G12/'13B'!G13*100</f>
        <v>0.71454756290735055</v>
      </c>
      <c r="H12" s="535">
        <f>'13A'!H12/'13B'!H13*100</f>
        <v>0.6049162926773165</v>
      </c>
      <c r="I12" s="536">
        <f>'13A'!I12/'13B'!I13*100</f>
        <v>0.49011189169289487</v>
      </c>
      <c r="J12" s="121"/>
      <c r="K12" s="121"/>
    </row>
    <row r="13" spans="1:12">
      <c r="A13" s="534">
        <v>1981</v>
      </c>
      <c r="B13" s="535">
        <f>'13A'!B13/'13B'!B14*100</f>
        <v>1.5619889110094374</v>
      </c>
      <c r="C13" s="535">
        <f>'13A'!C13/'13B'!C14*100</f>
        <v>1.4506240017685328</v>
      </c>
      <c r="D13" s="535">
        <f>'13A'!D13/'13B'!D14*100</f>
        <v>2.5321430657735875</v>
      </c>
      <c r="E13" s="535">
        <f>'13A'!E13/'13B'!E14*100</f>
        <v>2.2994126959227996</v>
      </c>
      <c r="F13" s="535">
        <f>'13A'!F13/'13B'!F14*100</f>
        <v>1.3484995863718132</v>
      </c>
      <c r="G13" s="535">
        <f>'13A'!G13/'13B'!G14*100</f>
        <v>0.71235864326228615</v>
      </c>
      <c r="H13" s="535">
        <f>'13A'!H13/'13B'!H14*100</f>
        <v>0.58673531728352601</v>
      </c>
      <c r="I13" s="536">
        <f>'13A'!I13/'13B'!I14*100</f>
        <v>0.47477000955872017</v>
      </c>
      <c r="J13" s="121"/>
      <c r="K13" s="121"/>
    </row>
    <row r="14" spans="1:12">
      <c r="A14" s="534">
        <v>1982</v>
      </c>
      <c r="B14" s="535">
        <f>'13A'!B14/'13B'!B15*100</f>
        <v>1.4420637621039396</v>
      </c>
      <c r="C14" s="535">
        <f>'13A'!C14/'13B'!C15*100</f>
        <v>1.322828975716686</v>
      </c>
      <c r="D14" s="535">
        <f>'13A'!D14/'13B'!D15*100</f>
        <v>2.4436706542653894</v>
      </c>
      <c r="E14" s="535">
        <f>'13A'!E14/'13B'!E15*100</f>
        <v>2.1895597627042633</v>
      </c>
      <c r="F14" s="535">
        <f>'13A'!F14/'13B'!F15*100</f>
        <v>1.2256698495222755</v>
      </c>
      <c r="G14" s="535">
        <f>'13A'!G14/'13B'!G15*100</f>
        <v>0.60313036148458576</v>
      </c>
      <c r="H14" s="535">
        <f>'13A'!H14/'13B'!H15*100</f>
        <v>0.45352536924768933</v>
      </c>
      <c r="I14" s="536">
        <f>'13A'!I14/'13B'!I15*100</f>
        <v>0.33214652478814355</v>
      </c>
      <c r="J14" s="121"/>
      <c r="K14" s="121"/>
    </row>
    <row r="15" spans="1:12">
      <c r="A15" s="534">
        <v>1983</v>
      </c>
      <c r="B15" s="535">
        <f>'13A'!B15/'13B'!B16*100</f>
        <v>1.2162547494834364</v>
      </c>
      <c r="C15" s="535">
        <f>'13A'!C15/'13B'!C16*100</f>
        <v>1.1053968245924777</v>
      </c>
      <c r="D15" s="535">
        <f>'13A'!D15/'13B'!D16*100</f>
        <v>2.0050802245158437</v>
      </c>
      <c r="E15" s="535">
        <f>'13A'!E15/'13B'!E16*100</f>
        <v>1.8813469677196153</v>
      </c>
      <c r="F15" s="535">
        <f>'13A'!F15/'13B'!F16*100</f>
        <v>1.0192218624073923</v>
      </c>
      <c r="G15" s="535">
        <f>'13A'!G15/'13B'!G16*100</f>
        <v>0.55350794879754139</v>
      </c>
      <c r="H15" s="535">
        <f>'13A'!H15/'13B'!H16*100</f>
        <v>0.40969637231422018</v>
      </c>
      <c r="I15" s="536">
        <f>'13A'!I15/'13B'!I16*100</f>
        <v>0.35224882201440449</v>
      </c>
      <c r="J15" s="121"/>
      <c r="K15" s="121"/>
    </row>
    <row r="16" spans="1:12">
      <c r="A16" s="534">
        <v>1984</v>
      </c>
      <c r="B16" s="535">
        <f>'13A'!B16/'13B'!B17*100</f>
        <v>1.1013444490125954</v>
      </c>
      <c r="C16" s="535">
        <f>'13A'!C16/'13B'!C17*100</f>
        <v>1.0200270174896693</v>
      </c>
      <c r="D16" s="535">
        <f>'13A'!D16/'13B'!D17*100</f>
        <v>1.688428362633777</v>
      </c>
      <c r="E16" s="535">
        <f>'13A'!E16/'13B'!E17*100</f>
        <v>1.801934606691858</v>
      </c>
      <c r="F16" s="535">
        <f>'13A'!F16/'13B'!F17*100</f>
        <v>0.945659979777287</v>
      </c>
      <c r="G16" s="535">
        <f>'13A'!G16/'13B'!G17*100</f>
        <v>0.52832926353131704</v>
      </c>
      <c r="H16" s="535">
        <f>'13A'!H16/'13B'!H17*100</f>
        <v>0.38628021947360258</v>
      </c>
      <c r="I16" s="536">
        <f>'13A'!I16/'13B'!I17*100</f>
        <v>0.31394039414426134</v>
      </c>
      <c r="J16" s="121"/>
      <c r="K16" s="121"/>
    </row>
    <row r="17" spans="1:11">
      <c r="A17" s="534">
        <v>1985</v>
      </c>
      <c r="B17" s="535">
        <f>'13A'!B17/'13B'!B18*100</f>
        <v>1.0566034287506649</v>
      </c>
      <c r="C17" s="535">
        <f>'13A'!C17/'13B'!C18*100</f>
        <v>1.0009696389395111</v>
      </c>
      <c r="D17" s="535">
        <f>'13A'!D17/'13B'!D18*100</f>
        <v>1.5471657976878361</v>
      </c>
      <c r="E17" s="535">
        <f>'13A'!E17/'13B'!E18*100</f>
        <v>1.7792211081831069</v>
      </c>
      <c r="F17" s="535">
        <f>'13A'!F17/'13B'!F18*100</f>
        <v>0.90885893656628935</v>
      </c>
      <c r="G17" s="535">
        <f>'13A'!G17/'13B'!G18*100</f>
        <v>0.52003229359645353</v>
      </c>
      <c r="H17" s="535">
        <f>'13A'!H17/'13B'!H18*100</f>
        <v>0.37133968096860426</v>
      </c>
      <c r="I17" s="536">
        <f>'13A'!I17/'13B'!I18*100</f>
        <v>0.31685878327319572</v>
      </c>
      <c r="J17" s="121"/>
      <c r="K17" s="121"/>
    </row>
    <row r="18" spans="1:11">
      <c r="A18" s="534">
        <v>1986</v>
      </c>
      <c r="B18" s="535">
        <f>'13A'!B18/'13B'!B19*100</f>
        <v>1.1115962794997127</v>
      </c>
      <c r="C18" s="535">
        <f>'13A'!C18/'13B'!C19*100</f>
        <v>1.0632242949821575</v>
      </c>
      <c r="D18" s="535">
        <f>'13A'!D18/'13B'!D19*100</f>
        <v>1.6984810859121044</v>
      </c>
      <c r="E18" s="535">
        <f>'13A'!E18/'13B'!E19*100</f>
        <v>1.8493584708992681</v>
      </c>
      <c r="F18" s="535">
        <f>'13A'!F18/'13B'!F19*100</f>
        <v>0.92808679038014885</v>
      </c>
      <c r="G18" s="535">
        <f>'13A'!G18/'13B'!G19*100</f>
        <v>0.53545803751026111</v>
      </c>
      <c r="H18" s="535">
        <f>'13A'!H18/'13B'!H19*100</f>
        <v>0.38265681319688538</v>
      </c>
      <c r="I18" s="536">
        <f>'13A'!I18/'13B'!I19*100</f>
        <v>0.32158638712023296</v>
      </c>
      <c r="J18" s="121"/>
      <c r="K18" s="121"/>
    </row>
    <row r="19" spans="1:11">
      <c r="A19" s="534">
        <v>1987</v>
      </c>
      <c r="B19" s="535">
        <f>'13A'!B19/'13B'!B20*100</f>
        <v>1.1593822870392414</v>
      </c>
      <c r="C19" s="535">
        <f>'13A'!C19/'13B'!C20*100</f>
        <v>1.1850309765850378</v>
      </c>
      <c r="D19" s="535">
        <f>'13A'!D19/'13B'!D20*100</f>
        <v>1.7180741271839155</v>
      </c>
      <c r="E19" s="535">
        <f>'13A'!E19/'13B'!E20*100</f>
        <v>1.8376446563716846</v>
      </c>
      <c r="F19" s="535">
        <f>'13A'!F19/'13B'!F20*100</f>
        <v>1.0586157267738237</v>
      </c>
      <c r="G19" s="535">
        <f>'13A'!G19/'13B'!G20*100</f>
        <v>0.55617257813901255</v>
      </c>
      <c r="H19" s="535">
        <f>'13A'!H19/'13B'!H20*100</f>
        <v>0.41526319370229936</v>
      </c>
      <c r="I19" s="536">
        <f>'13A'!I19/'13B'!I20*100</f>
        <v>0.32781996979422728</v>
      </c>
      <c r="J19" s="121"/>
      <c r="K19" s="121"/>
    </row>
    <row r="20" spans="1:11">
      <c r="A20" s="534">
        <v>1988</v>
      </c>
      <c r="B20" s="535">
        <f>'13A'!B20/'13B'!B21*100</f>
        <v>1.2189657188838747</v>
      </c>
      <c r="C20" s="535">
        <f>'13A'!C20/'13B'!C21*100</f>
        <v>1.2825436584999466</v>
      </c>
      <c r="D20" s="535">
        <f>'13A'!D20/'13B'!D21*100</f>
        <v>1.8375212904309886</v>
      </c>
      <c r="E20" s="535">
        <f>'13A'!E20/'13B'!E21*100</f>
        <v>1.9035403497540577</v>
      </c>
      <c r="F20" s="535">
        <f>'13A'!F20/'13B'!F21*100</f>
        <v>1.0978152596346895</v>
      </c>
      <c r="G20" s="535">
        <f>'13A'!G20/'13B'!G21*100</f>
        <v>0.57419935462456329</v>
      </c>
      <c r="H20" s="535">
        <f>'13A'!H20/'13B'!H21*100</f>
        <v>0.4494041057478626</v>
      </c>
      <c r="I20" s="536">
        <f>'13A'!I20/'13B'!I21*100</f>
        <v>0.34198642338553176</v>
      </c>
      <c r="J20" s="121"/>
      <c r="K20" s="121"/>
    </row>
    <row r="21" spans="1:11">
      <c r="A21" s="534">
        <v>1989</v>
      </c>
      <c r="B21" s="535">
        <f>'13A'!B21/'13B'!B22*100</f>
        <v>1.2231378565944206</v>
      </c>
      <c r="C21" s="535">
        <f>'13A'!C21/'13B'!C22*100</f>
        <v>1.1710010201257335</v>
      </c>
      <c r="D21" s="535">
        <f>'13A'!D21/'13B'!D22*100</f>
        <v>2.0141259230993906</v>
      </c>
      <c r="E21" s="535">
        <f>'13A'!E21/'13B'!E22*100</f>
        <v>1.9225869269084219</v>
      </c>
      <c r="F21" s="535">
        <f>'13A'!F21/'13B'!F22*100</f>
        <v>1.1130079154817871</v>
      </c>
      <c r="G21" s="535">
        <f>'13A'!G21/'13B'!G22*100</f>
        <v>0.57080093589918424</v>
      </c>
      <c r="H21" s="535">
        <f>'13A'!H21/'13B'!H22*100</f>
        <v>0.46629439631655289</v>
      </c>
      <c r="I21" s="536">
        <f>'13A'!I21/'13B'!I22*100</f>
        <v>0.33587868623187617</v>
      </c>
      <c r="J21" s="121"/>
      <c r="K21" s="121"/>
    </row>
    <row r="22" spans="1:11">
      <c r="A22" s="534">
        <v>1990</v>
      </c>
      <c r="B22" s="535">
        <f>'13A'!B22/'13B'!B23*100</f>
        <v>1.3080979020215033</v>
      </c>
      <c r="C22" s="535">
        <f>'13A'!C22/'13B'!C23*100</f>
        <v>1.2937761339330636</v>
      </c>
      <c r="D22" s="535">
        <f>'13A'!D22/'13B'!D23*100</f>
        <v>2.1673603959714063</v>
      </c>
      <c r="E22" s="535">
        <f>'13A'!E22/'13B'!E23*100</f>
        <v>2.0308426619984434</v>
      </c>
      <c r="F22" s="535">
        <f>'13A'!F22/'13B'!F23*100</f>
        <v>1.1603424243693206</v>
      </c>
      <c r="G22" s="535">
        <f>'13A'!G22/'13B'!G23*100</f>
        <v>0.62135418115720265</v>
      </c>
      <c r="H22" s="535">
        <f>'13A'!H22/'13B'!H23*100</f>
        <v>0.53421739514304867</v>
      </c>
      <c r="I22" s="536">
        <f>'13A'!I22/'13B'!I23*100</f>
        <v>0.3654481867791976</v>
      </c>
      <c r="J22" s="121"/>
      <c r="K22" s="121"/>
    </row>
    <row r="23" spans="1:11">
      <c r="A23" s="534">
        <v>1991</v>
      </c>
      <c r="B23" s="535">
        <f>'13A'!B23/'13B'!B24*100</f>
        <v>1.1432068989002908</v>
      </c>
      <c r="C23" s="535">
        <f>'13A'!C23/'13B'!C24*100</f>
        <v>1.1177176095412824</v>
      </c>
      <c r="D23" s="535">
        <f>'13A'!D23/'13B'!D24*100</f>
        <v>1.9490556647794743</v>
      </c>
      <c r="E23" s="535">
        <f>'13A'!E23/'13B'!E24*100</f>
        <v>1.7945796354240973</v>
      </c>
      <c r="F23" s="535">
        <f>'13A'!F23/'13B'!F24*100</f>
        <v>0.99664032863016183</v>
      </c>
      <c r="G23" s="535">
        <f>'13A'!G23/'13B'!G24*100</f>
        <v>0.54312098488145977</v>
      </c>
      <c r="H23" s="535">
        <f>'13A'!H23/'13B'!H24*100</f>
        <v>0.47434805552008658</v>
      </c>
      <c r="I23" s="536">
        <f>'13A'!I23/'13B'!I24*100</f>
        <v>0.31685317013213155</v>
      </c>
      <c r="J23" s="121"/>
      <c r="K23" s="121"/>
    </row>
    <row r="24" spans="1:11">
      <c r="A24" s="534">
        <v>1992</v>
      </c>
      <c r="B24" s="535">
        <f>'13A'!B24/'13B'!B25*100</f>
        <v>1.1294156167008234</v>
      </c>
      <c r="C24" s="535">
        <f>'13A'!C24/'13B'!C25*100</f>
        <v>1.1946386544182099</v>
      </c>
      <c r="D24" s="535">
        <f>'13A'!D24/'13B'!D25*100</f>
        <v>1.9610310394214507</v>
      </c>
      <c r="E24" s="535">
        <f>'13A'!E24/'13B'!E25*100</f>
        <v>1.7069266171942887</v>
      </c>
      <c r="F24" s="535">
        <f>'13A'!F24/'13B'!F25*100</f>
        <v>0.89235500319599237</v>
      </c>
      <c r="G24" s="535">
        <f>'13A'!G24/'13B'!G25*100</f>
        <v>0.54590124918540761</v>
      </c>
      <c r="H24" s="535">
        <f>'13A'!H24/'13B'!H25*100</f>
        <v>0.40834088489929943</v>
      </c>
      <c r="I24" s="536">
        <f>'13A'!I24/'13B'!I25*100</f>
        <v>0.28809446136452493</v>
      </c>
      <c r="J24" s="121"/>
      <c r="K24" s="121"/>
    </row>
    <row r="25" spans="1:11">
      <c r="A25" s="534">
        <v>1993</v>
      </c>
      <c r="B25" s="535">
        <f>'13A'!B25/'13B'!B26*100</f>
        <v>1.0690182855441337</v>
      </c>
      <c r="C25" s="535">
        <f>'13A'!C25/'13B'!C26*100</f>
        <v>1.12306283113461</v>
      </c>
      <c r="D25" s="535">
        <f>'13A'!D25/'13B'!D26*100</f>
        <v>1.8463152176498052</v>
      </c>
      <c r="E25" s="535">
        <f>'13A'!E25/'13B'!E26*100</f>
        <v>1.6696351098323972</v>
      </c>
      <c r="F25" s="535">
        <f>'13A'!F25/'13B'!F26*100</f>
        <v>0.84423586224625669</v>
      </c>
      <c r="G25" s="535">
        <f>'13A'!G25/'13B'!G26*100</f>
        <v>0.51148653424754364</v>
      </c>
      <c r="H25" s="535">
        <f>'13A'!H25/'13B'!H26*100</f>
        <v>0.39735594409414637</v>
      </c>
      <c r="I25" s="536">
        <f>'13A'!I25/'13B'!I26*100</f>
        <v>0.27652326307780939</v>
      </c>
      <c r="J25" s="121"/>
      <c r="K25" s="121"/>
    </row>
    <row r="26" spans="1:11">
      <c r="A26" s="534">
        <v>1994</v>
      </c>
      <c r="B26" s="535">
        <f>'13A'!B26/'13B'!B27*100</f>
        <v>1.0088665885485408</v>
      </c>
      <c r="C26" s="535">
        <f>'13A'!C26/'13B'!C27*100</f>
        <v>1.0045298255703288</v>
      </c>
      <c r="D26" s="535">
        <f>'13A'!D26/'13B'!D27*100</f>
        <v>1.8457389064846741</v>
      </c>
      <c r="E26" s="535">
        <f>'13A'!E26/'13B'!E27*100</f>
        <v>1.5999165127807569</v>
      </c>
      <c r="F26" s="535">
        <f>'13A'!F26/'13B'!F27*100</f>
        <v>0.78349097723480998</v>
      </c>
      <c r="G26" s="535">
        <f>'13A'!G26/'13B'!G27*100</f>
        <v>0.49290379476391805</v>
      </c>
      <c r="H26" s="535">
        <f>'13A'!H26/'13B'!H27*100</f>
        <v>0.39700510650983023</v>
      </c>
      <c r="I26" s="536">
        <f>'13A'!I26/'13B'!I27*100</f>
        <v>0.2679623925773823</v>
      </c>
      <c r="J26" s="121"/>
      <c r="K26" s="121"/>
    </row>
    <row r="27" spans="1:11">
      <c r="A27" s="534">
        <v>1995</v>
      </c>
      <c r="B27" s="535">
        <f>'13A'!B27/'13B'!B28*100</f>
        <v>0.98433611672946919</v>
      </c>
      <c r="C27" s="535">
        <f>'13A'!C27/'13B'!C28*100</f>
        <v>0.99341064613715291</v>
      </c>
      <c r="D27" s="535">
        <f>'13A'!D27/'13B'!D28*100</f>
        <v>1.8106148011775187</v>
      </c>
      <c r="E27" s="535">
        <f>'13A'!E27/'13B'!E28*100</f>
        <v>1.6024923158299731</v>
      </c>
      <c r="F27" s="535">
        <f>'13A'!F27/'13B'!F28*100</f>
        <v>0.75740816378788878</v>
      </c>
      <c r="G27" s="535">
        <f>'13A'!G27/'13B'!G28*100</f>
        <v>0.46781332688402549</v>
      </c>
      <c r="H27" s="535">
        <f>'13A'!H27/'13B'!H28*100</f>
        <v>0.38659434843955326</v>
      </c>
      <c r="I27" s="536">
        <f>'13A'!I27/'13B'!I28*100</f>
        <v>0.24722753435155401</v>
      </c>
      <c r="J27" s="121"/>
      <c r="K27" s="121"/>
    </row>
    <row r="28" spans="1:11">
      <c r="A28" s="534">
        <v>1996</v>
      </c>
      <c r="B28" s="535">
        <f>'13A'!B28/'13B'!B29*100</f>
        <v>0.9957030351633358</v>
      </c>
      <c r="C28" s="535">
        <f>'13A'!C28/'13B'!C29*100</f>
        <v>0.99634982495629776</v>
      </c>
      <c r="D28" s="535">
        <f>'13A'!D28/'13B'!D29*100</f>
        <v>1.81275553479083</v>
      </c>
      <c r="E28" s="535">
        <f>'13A'!E28/'13B'!E29*100</f>
        <v>1.6789019896157082</v>
      </c>
      <c r="F28" s="535">
        <f>'13A'!F28/'13B'!F29*100</f>
        <v>0.76106427635136875</v>
      </c>
      <c r="G28" s="535">
        <f>'13A'!G28/'13B'!G29*100</f>
        <v>0.47428293492725049</v>
      </c>
      <c r="H28" s="535">
        <f>'13A'!H28/'13B'!H29*100</f>
        <v>0.40503976626846422</v>
      </c>
      <c r="I28" s="536">
        <f>'13A'!I28/'13B'!I29*100</f>
        <v>0.26336953297894183</v>
      </c>
      <c r="J28" s="121"/>
      <c r="K28" s="121"/>
    </row>
    <row r="29" spans="1:11">
      <c r="A29" s="534">
        <v>1997</v>
      </c>
      <c r="B29" s="535">
        <f>'13A'!B29/'13B'!B30*100</f>
        <v>0.98909437276010603</v>
      </c>
      <c r="C29" s="535">
        <f>'13A'!C29/'13B'!C30*100</f>
        <v>1.0099962177556991</v>
      </c>
      <c r="D29" s="535">
        <f>'13A'!D29/'13B'!D30*100</f>
        <v>1.6899664614595997</v>
      </c>
      <c r="E29" s="535">
        <f>'13A'!E29/'13B'!E30*100</f>
        <v>1.608127208779818</v>
      </c>
      <c r="F29" s="535">
        <f>'13A'!F29/'13B'!F30*100</f>
        <v>0.81673298790188464</v>
      </c>
      <c r="G29" s="535">
        <f>'13A'!G29/'13B'!G30*100</f>
        <v>0.53632048472061389</v>
      </c>
      <c r="H29" s="535">
        <f>'13A'!H29/'13B'!H30*100</f>
        <v>0.42507320792865427</v>
      </c>
      <c r="I29" s="536">
        <f>'13A'!I29/'13B'!I30*100</f>
        <v>0.32883459443873053</v>
      </c>
      <c r="J29" s="121"/>
      <c r="K29" s="121"/>
    </row>
    <row r="30" spans="1:11">
      <c r="A30" s="534">
        <v>1998</v>
      </c>
      <c r="B30" s="535">
        <f>'13A'!B30/'13B'!B31*100</f>
        <v>1.0340217270490808</v>
      </c>
      <c r="C30" s="535">
        <f>'13A'!C30/'13B'!C31*100</f>
        <v>1.0297020825882695</v>
      </c>
      <c r="D30" s="535">
        <f>'13A'!D30/'13B'!D31*100</f>
        <v>1.8827697612026177</v>
      </c>
      <c r="E30" s="535">
        <f>'13A'!E30/'13B'!E31*100</f>
        <v>1.7045514647865128</v>
      </c>
      <c r="F30" s="535">
        <f>'13A'!F30/'13B'!F31*100</f>
        <v>0.83428181175035798</v>
      </c>
      <c r="G30" s="535">
        <f>'13A'!G30/'13B'!G31*100</f>
        <v>0.55153754229943486</v>
      </c>
      <c r="H30" s="535">
        <f>'13A'!H30/'13B'!H31*100</f>
        <v>0.44409685256674342</v>
      </c>
      <c r="I30" s="536">
        <f>'13A'!I30/'13B'!I31*100</f>
        <v>0.32793689986958641</v>
      </c>
      <c r="J30" s="121"/>
      <c r="K30" s="121"/>
    </row>
    <row r="31" spans="1:11">
      <c r="A31" s="534">
        <v>1999</v>
      </c>
      <c r="B31" s="535">
        <f>'13A'!B31/'13B'!B32*100</f>
        <v>0.91834989638427866</v>
      </c>
      <c r="C31" s="535">
        <f>'13A'!C31/'13B'!C32*100</f>
        <v>0.88913112460672816</v>
      </c>
      <c r="D31" s="535">
        <f>'13A'!D31/'13B'!D32*100</f>
        <v>1.7303323034878169</v>
      </c>
      <c r="E31" s="535">
        <f>'13A'!E31/'13B'!E32*100</f>
        <v>1.5410030424863628</v>
      </c>
      <c r="F31" s="535">
        <f>'13A'!F31/'13B'!F32*100</f>
        <v>0.72798112413157223</v>
      </c>
      <c r="G31" s="535">
        <f>'13A'!G31/'13B'!G32*100</f>
        <v>0.49689080311569278</v>
      </c>
      <c r="H31" s="535">
        <f>'13A'!H31/'13B'!H32*100</f>
        <v>0.40444118356000425</v>
      </c>
      <c r="I31" s="536">
        <f>'13A'!I31/'13B'!I32*100</f>
        <v>0.29757104609528728</v>
      </c>
      <c r="J31" s="121"/>
      <c r="K31" s="121"/>
    </row>
    <row r="32" spans="1:11">
      <c r="A32" s="534">
        <v>2000</v>
      </c>
      <c r="B32" s="535">
        <f>'13A'!B32/'13B'!B33*100</f>
        <v>0.94014772927697865</v>
      </c>
      <c r="C32" s="535">
        <f>'13A'!C32/'13B'!C33*100</f>
        <v>0.91826289652376603</v>
      </c>
      <c r="D32" s="535">
        <f>'13A'!D32/'13B'!D33*100</f>
        <v>1.7339115712147202</v>
      </c>
      <c r="E32" s="535">
        <f>'13A'!E32/'13B'!E33*100</f>
        <v>1.6376340356592016</v>
      </c>
      <c r="F32" s="535">
        <f>'13A'!F32/'13B'!F33*100</f>
        <v>0.74747666657846101</v>
      </c>
      <c r="G32" s="535">
        <f>'13A'!G32/'13B'!G33*100</f>
        <v>0.50637689282251641</v>
      </c>
      <c r="H32" s="535">
        <f>'13A'!H32/'13B'!H33*100</f>
        <v>0.41349450709012731</v>
      </c>
      <c r="I32" s="536">
        <f>'13A'!I32/'13B'!I33*100</f>
        <v>0.31060452530156946</v>
      </c>
      <c r="J32" s="121"/>
      <c r="K32" s="121"/>
    </row>
    <row r="33" spans="1:11">
      <c r="A33" s="534">
        <v>2001</v>
      </c>
      <c r="B33" s="535">
        <f>'13A'!B33/'13B'!B34*100</f>
        <v>0.87734591942248075</v>
      </c>
      <c r="C33" s="535">
        <f>'13A'!C33/'13B'!C34*100</f>
        <v>0.84822919962494259</v>
      </c>
      <c r="D33" s="535">
        <f>'13A'!D33/'13B'!D34*100</f>
        <v>1.6280798826731939</v>
      </c>
      <c r="E33" s="535">
        <f>'13A'!E33/'13B'!E34*100</f>
        <v>1.5693175707017597</v>
      </c>
      <c r="F33" s="535">
        <f>'13A'!F33/'13B'!F34*100</f>
        <v>0.69979458606038969</v>
      </c>
      <c r="G33" s="535">
        <f>'13A'!G33/'13B'!G34*100</f>
        <v>0.46684550832301558</v>
      </c>
      <c r="H33" s="535">
        <f>'13A'!H33/'13B'!H34*100</f>
        <v>0.38500792862246946</v>
      </c>
      <c r="I33" s="536">
        <f>'13A'!I33/'13B'!I34*100</f>
        <v>0.29195994045286833</v>
      </c>
      <c r="J33" s="121"/>
      <c r="K33" s="121"/>
    </row>
    <row r="34" spans="1:11">
      <c r="A34" s="534">
        <v>2002</v>
      </c>
      <c r="B34" s="535">
        <f>'13A'!B34/'13B'!B35*100</f>
        <v>0.93644235591089231</v>
      </c>
      <c r="C34" s="535">
        <f>'13A'!C34/'13B'!C35*100</f>
        <v>0.87256148337501571</v>
      </c>
      <c r="D34" s="535">
        <f>'13A'!D34/'13B'!D35*100</f>
        <v>1.6373134533207947</v>
      </c>
      <c r="E34" s="535">
        <f>'13A'!E34/'13B'!E35*100</f>
        <v>1.6719570833058095</v>
      </c>
      <c r="F34" s="535">
        <f>'13A'!F34/'13B'!F35*100</f>
        <v>0.83817289185130239</v>
      </c>
      <c r="G34" s="535">
        <f>'13A'!G34/'13B'!G35*100</f>
        <v>0.56479225920683196</v>
      </c>
      <c r="H34" s="535">
        <f>'13A'!H34/'13B'!H35*100</f>
        <v>0.43667882861521001</v>
      </c>
      <c r="I34" s="536">
        <f>'13A'!I34/'13B'!I35*100</f>
        <v>0.34953952800022492</v>
      </c>
      <c r="J34" s="121"/>
      <c r="K34" s="121"/>
    </row>
    <row r="35" spans="1:11">
      <c r="A35" s="534">
        <v>2003</v>
      </c>
      <c r="B35" s="535">
        <f>'13A'!B35/'13B'!B36*100</f>
        <v>0.87663542210579626</v>
      </c>
      <c r="C35" s="535">
        <f>'13A'!C35/'13B'!C36*100</f>
        <v>0.83089636435673464</v>
      </c>
      <c r="D35" s="535">
        <f>'13A'!D35/'13B'!D36*100</f>
        <v>1.4974808252404455</v>
      </c>
      <c r="E35" s="535">
        <f>'13A'!E35/'13B'!E36*100</f>
        <v>1.5753912770185938</v>
      </c>
      <c r="F35" s="535">
        <f>'13A'!F35/'13B'!F36*100</f>
        <v>0.79436839251572633</v>
      </c>
      <c r="G35" s="535">
        <f>'13A'!G35/'13B'!G36*100</f>
        <v>0.546808489818285</v>
      </c>
      <c r="H35" s="535">
        <f>'13A'!H35/'13B'!H36*100</f>
        <v>0.40860984282618301</v>
      </c>
      <c r="I35" s="536">
        <f>'13A'!I35/'13B'!I36*100</f>
        <v>0.32828477611385298</v>
      </c>
      <c r="J35" s="121"/>
      <c r="K35" s="121"/>
    </row>
    <row r="36" spans="1:11">
      <c r="A36" s="534">
        <v>2004</v>
      </c>
      <c r="B36" s="535">
        <f>'13A'!B36/'13B'!B37*100</f>
        <v>0.82606363831446095</v>
      </c>
      <c r="C36" s="535">
        <f>'13A'!C36/'13B'!C37*100</f>
        <v>0.7735684893188256</v>
      </c>
      <c r="D36" s="535">
        <f>'13A'!D36/'13B'!D37*100</f>
        <v>1.4120756607035636</v>
      </c>
      <c r="E36" s="535">
        <f>'13A'!E36/'13B'!E37*100</f>
        <v>1.4884753552615049</v>
      </c>
      <c r="F36" s="535">
        <f>'13A'!F36/'13B'!F37*100</f>
        <v>0.75610402669576637</v>
      </c>
      <c r="G36" s="535">
        <f>'13A'!G36/'13B'!G37*100</f>
        <v>0.52859898845481657</v>
      </c>
      <c r="H36" s="535">
        <f>'13A'!H36/'13B'!H37*100</f>
        <v>0.38458935087471002</v>
      </c>
      <c r="I36" s="536">
        <f>'13A'!I36/'13B'!I37*100</f>
        <v>0.32199108267835569</v>
      </c>
      <c r="J36" s="121"/>
      <c r="K36" s="121"/>
    </row>
    <row r="37" spans="1:11">
      <c r="A37" s="534">
        <v>2005</v>
      </c>
      <c r="B37" s="535">
        <f>'13A'!B37/'13B'!B38*100</f>
        <v>0.89405712392045533</v>
      </c>
      <c r="C37" s="535">
        <f>'13A'!C37/'13B'!C38*100</f>
        <v>0.83303499741056009</v>
      </c>
      <c r="D37" s="535">
        <f>'13A'!D37/'13B'!D38*100</f>
        <v>1.4989346454760486</v>
      </c>
      <c r="E37" s="535">
        <f>'13A'!E37/'13B'!E38*100</f>
        <v>1.6455804321966281</v>
      </c>
      <c r="F37" s="535">
        <f>'13A'!F37/'13B'!F38*100</f>
        <v>0.84618175204635648</v>
      </c>
      <c r="G37" s="535">
        <f>'13A'!G37/'13B'!G38*100</f>
        <v>0.57699270397884761</v>
      </c>
      <c r="H37" s="535">
        <f>'13A'!H37/'13B'!H38*100</f>
        <v>0.41367299983061379</v>
      </c>
      <c r="I37" s="536">
        <f>'13A'!I37/'13B'!I38*100</f>
        <v>0.33736483299289971</v>
      </c>
      <c r="J37" s="121"/>
      <c r="K37" s="121"/>
    </row>
    <row r="38" spans="1:11">
      <c r="A38" s="534">
        <v>2006</v>
      </c>
      <c r="B38" s="535">
        <f>'13A'!B38/'13B'!B39*100</f>
        <v>0.88662233327556261</v>
      </c>
      <c r="C38" s="535">
        <f>'13A'!C38/'13B'!C39*100</f>
        <v>0.80513710034842245</v>
      </c>
      <c r="D38" s="535">
        <f>'13A'!D38/'13B'!D39*100</f>
        <v>1.5080049434163796</v>
      </c>
      <c r="E38" s="535">
        <f>'13A'!E38/'13B'!E39*100</f>
        <v>1.660851000107753</v>
      </c>
      <c r="F38" s="535">
        <f>'13A'!F38/'13B'!F39*100</f>
        <v>0.86653144651625391</v>
      </c>
      <c r="G38" s="535">
        <f>'13A'!G38/'13B'!G39*100</f>
        <v>0.5634334754209035</v>
      </c>
      <c r="H38" s="535">
        <f>'13A'!H38/'13B'!H39*100</f>
        <v>0.39574163515348931</v>
      </c>
      <c r="I38" s="536">
        <f>'13A'!I38/'13B'!I39*100</f>
        <v>0.32521690043588147</v>
      </c>
      <c r="J38" s="121"/>
      <c r="K38" s="121"/>
    </row>
    <row r="39" spans="1:11">
      <c r="A39" s="534">
        <v>2007</v>
      </c>
      <c r="B39" s="535">
        <f>'13A'!B39/'13B'!B40*100</f>
        <v>0.93662041776754767</v>
      </c>
      <c r="C39" s="535">
        <f>'13A'!C39/'13B'!C40*100</f>
        <v>0.90966664951182086</v>
      </c>
      <c r="D39" s="535">
        <f>'13A'!D39/'13B'!D40*100</f>
        <v>1.4105237830561057</v>
      </c>
      <c r="E39" s="535">
        <f>'13A'!E39/'13B'!E40*100</f>
        <v>1.8169067270863679</v>
      </c>
      <c r="F39" s="535">
        <f>'13A'!F39/'13B'!F40*100</f>
        <v>0.9382854727299248</v>
      </c>
      <c r="G39" s="535">
        <f>'13A'!G39/'13B'!G40*100</f>
        <v>0.58794443928015516</v>
      </c>
      <c r="H39" s="535">
        <f>'13A'!H39/'13B'!H40*100</f>
        <v>0.49541414135394235</v>
      </c>
      <c r="I39" s="536">
        <f>'13A'!I39/'13B'!I40*100</f>
        <v>0.32392427025971016</v>
      </c>
      <c r="J39" s="121"/>
      <c r="K39" s="121"/>
    </row>
    <row r="40" spans="1:11">
      <c r="A40" s="534">
        <v>2008</v>
      </c>
      <c r="B40" s="535">
        <f>'13A'!B40/'13B'!B41*100</f>
        <v>0.91595007140614026</v>
      </c>
      <c r="C40" s="535">
        <f>'13A'!C40/'13B'!C41*100</f>
        <v>0.90971861212193927</v>
      </c>
      <c r="D40" s="535">
        <f>'13A'!D40/'13B'!D41*100</f>
        <v>1.3548910686362279</v>
      </c>
      <c r="E40" s="535">
        <f>'13A'!E40/'13B'!E41*100</f>
        <v>1.7575554599532033</v>
      </c>
      <c r="F40" s="535">
        <f>'13A'!F40/'13B'!F41*100</f>
        <v>0.93260619928319821</v>
      </c>
      <c r="G40" s="535">
        <f>'13A'!G40/'13B'!G41*100</f>
        <v>0.59412244465362329</v>
      </c>
      <c r="H40" s="535">
        <f>'13A'!H40/'13B'!H41*100</f>
        <v>0.49545916171068194</v>
      </c>
      <c r="I40" s="536">
        <f>'13A'!I40/'13B'!I41*100</f>
        <v>0.30806968529936063</v>
      </c>
      <c r="J40" s="121"/>
      <c r="K40" s="121"/>
    </row>
    <row r="41" spans="1:11" ht="12.75" customHeight="1">
      <c r="A41" s="534">
        <v>2009</v>
      </c>
      <c r="B41" s="535">
        <f>'13A'!B41/'13B'!B42*100</f>
        <v>0.83573331262293094</v>
      </c>
      <c r="C41" s="535">
        <f>'13A'!C41/'13B'!C42*100</f>
        <v>0.80676985682214697</v>
      </c>
      <c r="D41" s="535">
        <f>'13A'!D41/'13B'!D42*100</f>
        <v>1.2674151391860395</v>
      </c>
      <c r="E41" s="535">
        <f>'13A'!E41/'13B'!E42*100</f>
        <v>1.5965469449881378</v>
      </c>
      <c r="F41" s="535">
        <f>'13A'!F41/'13B'!F42*100</f>
        <v>0.88051429838173356</v>
      </c>
      <c r="G41" s="535">
        <f>'13A'!G41/'13B'!G42*100</f>
        <v>0.53746822653277815</v>
      </c>
      <c r="H41" s="535">
        <f>'13A'!H41/'13B'!H42*100</f>
        <v>0.44226442209924344</v>
      </c>
      <c r="I41" s="536">
        <f>'13A'!I41/'13B'!I42*100</f>
        <v>0.28908320932443926</v>
      </c>
      <c r="J41" s="121"/>
      <c r="K41" s="121"/>
    </row>
    <row r="42" spans="1:11">
      <c r="A42" s="534">
        <v>2010</v>
      </c>
      <c r="B42" s="535">
        <f>'13A'!B42/'13B'!B43*100</f>
        <v>0.770874266408763</v>
      </c>
      <c r="C42" s="535">
        <f>'13A'!C42/'13B'!C43*100</f>
        <v>0.743977653996866</v>
      </c>
      <c r="D42" s="535">
        <f>'13A'!D42/'13B'!D43*100</f>
        <v>1.1273891141304264</v>
      </c>
      <c r="E42" s="535">
        <f>'13A'!E42/'13B'!E43*100</f>
        <v>1.4612018285983484</v>
      </c>
      <c r="F42" s="535">
        <f>'13A'!F42/'13B'!F43*100</f>
        <v>0.83518749443961993</v>
      </c>
      <c r="G42" s="535">
        <f>'13A'!G42/'13B'!G43*100</f>
        <v>0.50931980560659662</v>
      </c>
      <c r="H42" s="535">
        <f>'13A'!H42/'13B'!H43*100</f>
        <v>0.41245005896315379</v>
      </c>
      <c r="I42" s="536">
        <f>'13A'!I42/'13B'!I43*100</f>
        <v>0.29111091564026592</v>
      </c>
      <c r="J42" s="121"/>
      <c r="K42" s="121"/>
    </row>
    <row r="43" spans="1:11">
      <c r="A43" s="534">
        <v>2011</v>
      </c>
      <c r="B43" s="535">
        <f>'13A'!B43/'13B'!B44*100</f>
        <v>0.7560150816605683</v>
      </c>
      <c r="C43" s="535">
        <f>'13A'!C43/'13B'!C44*100</f>
        <v>0.73990945283397269</v>
      </c>
      <c r="D43" s="535">
        <f>'13A'!D43/'13B'!D44*100</f>
        <v>1.0856092362305734</v>
      </c>
      <c r="E43" s="535">
        <f>'13A'!E43/'13B'!E44*100</f>
        <v>1.4476914578900788</v>
      </c>
      <c r="F43" s="535">
        <f>'13A'!F43/'13B'!F44*100</f>
        <v>0.85184131764316284</v>
      </c>
      <c r="G43" s="535">
        <f>'13A'!G43/'13B'!G44*100</f>
        <v>0.49454420838214025</v>
      </c>
      <c r="H43" s="535">
        <f>'13A'!H43/'13B'!H44*100</f>
        <v>0.38776625690879235</v>
      </c>
      <c r="I43" s="536">
        <f>'13A'!I43/'13B'!I44*100</f>
        <v>0.28231018132695379</v>
      </c>
      <c r="J43" s="121"/>
      <c r="K43" s="121"/>
    </row>
    <row r="44" spans="1:11">
      <c r="A44" s="534">
        <v>2012</v>
      </c>
      <c r="B44" s="535">
        <f>'13A'!B44/'13B'!B45*100</f>
        <v>0.81632005329795676</v>
      </c>
      <c r="C44" s="535">
        <f>'13A'!C44/'13B'!C45*100</f>
        <v>0.81870603080036275</v>
      </c>
      <c r="D44" s="535">
        <f>'13A'!D44/'13B'!D45*100</f>
        <v>1.1440996963842602</v>
      </c>
      <c r="E44" s="535">
        <f>'13A'!E44/'13B'!E45*100</f>
        <v>1.6565853434248743</v>
      </c>
      <c r="F44" s="535">
        <f>'13A'!F44/'13B'!F45*100</f>
        <v>0.84979518158920209</v>
      </c>
      <c r="G44" s="535">
        <f>'13A'!G44/'13B'!G45*100</f>
        <v>0.53823859502447624</v>
      </c>
      <c r="H44" s="535">
        <f>'13A'!H44/'13B'!H45*100</f>
        <v>0.41398577006235671</v>
      </c>
      <c r="I44" s="536">
        <f>'13A'!I44/'13B'!I45*100</f>
        <v>0.29668849021576427</v>
      </c>
      <c r="J44" s="121"/>
      <c r="K44" s="121"/>
    </row>
    <row r="45" spans="1:11">
      <c r="A45" s="534">
        <v>2013</v>
      </c>
      <c r="B45" s="535">
        <f>'13A'!B45/'13B'!B46*100</f>
        <v>0.75188201424672474</v>
      </c>
      <c r="C45" s="535">
        <f>'13A'!C45/'13B'!C46*100</f>
        <v>0.73935076702192903</v>
      </c>
      <c r="D45" s="535">
        <f>'13A'!D45/'13B'!D46*100</f>
        <v>1.082630051026892</v>
      </c>
      <c r="E45" s="535">
        <f>'13A'!E45/'13B'!E46*100</f>
        <v>1.5169839226477091</v>
      </c>
      <c r="F45" s="535">
        <f>'13A'!F45/'13B'!F46*100</f>
        <v>0.78833598136878202</v>
      </c>
      <c r="G45" s="535">
        <f>'13A'!G45/'13B'!G46*100</f>
        <v>0.50491419434797435</v>
      </c>
      <c r="H45" s="535">
        <f>'13A'!H45/'13B'!H46*100</f>
        <v>0.37609515714150793</v>
      </c>
      <c r="I45" s="536">
        <f>'13A'!I45/'13B'!I46*100</f>
        <v>0.27455779294408539</v>
      </c>
      <c r="J45" s="121"/>
      <c r="K45" s="121"/>
    </row>
    <row r="46" spans="1:11">
      <c r="A46" s="758">
        <v>2014</v>
      </c>
      <c r="B46" s="535">
        <f>'13A'!B46/'13B'!B47*100</f>
        <v>0.90969295658147342</v>
      </c>
      <c r="C46" s="535">
        <f>'13A'!C46/'13B'!C47*100</f>
        <v>0.90743490418807027</v>
      </c>
      <c r="D46" s="535">
        <f>'13A'!D46/'13B'!D47*100</f>
        <v>1.3180386913222868</v>
      </c>
      <c r="E46" s="535">
        <f>'13A'!E46/'13B'!E47*100</f>
        <v>1.8303075947360077</v>
      </c>
      <c r="F46" s="535">
        <f>'13A'!F46/'13B'!F47*100</f>
        <v>0.96300231937959146</v>
      </c>
      <c r="G46" s="535">
        <f>'13A'!G46/'13B'!G47*100</f>
        <v>0.62102116048444755</v>
      </c>
      <c r="H46" s="535">
        <f>'13A'!H46/'13B'!H47*100</f>
        <v>0.45400812483521363</v>
      </c>
      <c r="I46" s="536">
        <f>'13A'!I46/'13B'!I47*100</f>
        <v>0.31502393390202793</v>
      </c>
      <c r="J46" s="121"/>
      <c r="K46" s="121"/>
    </row>
    <row r="47" spans="1:11">
      <c r="A47" s="834" t="s">
        <v>358</v>
      </c>
      <c r="B47" s="835"/>
      <c r="C47" s="835"/>
      <c r="D47" s="835"/>
      <c r="E47" s="835"/>
      <c r="F47" s="835"/>
      <c r="G47" s="835"/>
      <c r="H47" s="835"/>
      <c r="I47" s="836"/>
      <c r="J47" s="121"/>
      <c r="K47" s="121"/>
    </row>
    <row r="48" spans="1:11">
      <c r="A48" s="539" t="s">
        <v>301</v>
      </c>
      <c r="B48" s="154">
        <f>((B45/B4)^(1/($A45-$A4))-1)*100</f>
        <v>-2.1073669836417563</v>
      </c>
      <c r="C48" s="154">
        <f t="shared" ref="C48:I48" si="0">((C45/C4)^(1/($A45-$A4))-1)*100</f>
        <v>-1.8143067914391131</v>
      </c>
      <c r="D48" s="154">
        <f t="shared" si="0"/>
        <v>-2.1864234949074191</v>
      </c>
      <c r="E48" s="154">
        <f t="shared" si="0"/>
        <v>-1.4917184699251851</v>
      </c>
      <c r="F48" s="154">
        <f t="shared" si="0"/>
        <v>-2.1059089831207745</v>
      </c>
      <c r="G48" s="154">
        <f t="shared" si="0"/>
        <v>-1.8566388327157957</v>
      </c>
      <c r="H48" s="154">
        <f t="shared" si="0"/>
        <v>-1.6336779714299143</v>
      </c>
      <c r="I48" s="531">
        <f t="shared" si="0"/>
        <v>-1.5886151176039309</v>
      </c>
      <c r="J48" s="121"/>
      <c r="K48" s="121"/>
    </row>
    <row r="49" spans="1:11">
      <c r="A49" s="540" t="s">
        <v>359</v>
      </c>
      <c r="B49" s="155">
        <f>B45-B4</f>
        <v>-1.0486435473224414</v>
      </c>
      <c r="C49" s="155">
        <f t="shared" ref="C49:I49" si="1">C45-C4</f>
        <v>-0.82694541908323105</v>
      </c>
      <c r="D49" s="155">
        <f t="shared" si="1"/>
        <v>-1.5972501519962381</v>
      </c>
      <c r="E49" s="155">
        <f t="shared" si="1"/>
        <v>-1.2923186646193043</v>
      </c>
      <c r="F49" s="155">
        <f t="shared" si="1"/>
        <v>-1.0983331543798944</v>
      </c>
      <c r="G49" s="155">
        <f t="shared" si="1"/>
        <v>-0.5838142162483092</v>
      </c>
      <c r="H49" s="155">
        <f t="shared" si="1"/>
        <v>-0.36281898864323708</v>
      </c>
      <c r="I49" s="532">
        <f t="shared" si="1"/>
        <v>-0.25483094179981641</v>
      </c>
      <c r="J49" s="121"/>
      <c r="K49" s="121"/>
    </row>
    <row r="50" spans="1:11">
      <c r="J50" s="121"/>
      <c r="K50" s="121"/>
    </row>
    <row r="51" spans="1:11">
      <c r="A51" s="538" t="s">
        <v>118</v>
      </c>
      <c r="J51" s="121"/>
      <c r="K51" s="121"/>
    </row>
    <row r="52" spans="1:11">
      <c r="J52" s="121"/>
      <c r="K52" s="121"/>
    </row>
  </sheetData>
  <mergeCells count="1">
    <mergeCell ref="A47:I47"/>
  </mergeCells>
  <pageMargins left="0.7" right="0.7" top="0.75" bottom="0.75" header="0.3" footer="0.3"/>
  <pageSetup scale="74" orientation="landscape" r:id="rId1"/>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dimension ref="A1:W140"/>
  <sheetViews>
    <sheetView zoomScale="85" zoomScaleNormal="85" workbookViewId="0">
      <pane xSplit="1" ySplit="3" topLeftCell="B4" activePane="bottomRight" state="frozen"/>
      <selection pane="topRight" activeCell="B1" sqref="B1"/>
      <selection pane="bottomLeft" activeCell="A4" sqref="A4"/>
      <selection pane="bottomRight" activeCell="D94" sqref="D94"/>
    </sheetView>
  </sheetViews>
  <sheetFormatPr defaultColWidth="8.83203125" defaultRowHeight="12.75"/>
  <cols>
    <col min="1" max="1" width="12.6640625" style="95" customWidth="1"/>
    <col min="2" max="3" width="9" style="121" bestFit="1" customWidth="1"/>
    <col min="4" max="16384" width="8.83203125" style="121"/>
  </cols>
  <sheetData>
    <row r="1" spans="1:9">
      <c r="A1" s="95" t="s">
        <v>306</v>
      </c>
    </row>
    <row r="3" spans="1:9" ht="25.5">
      <c r="A3" s="156"/>
      <c r="B3" s="137" t="s">
        <v>110</v>
      </c>
      <c r="C3" s="137" t="s">
        <v>111</v>
      </c>
      <c r="D3" s="137" t="s">
        <v>112</v>
      </c>
      <c r="E3" s="137" t="s">
        <v>113</v>
      </c>
      <c r="F3" s="137" t="s">
        <v>114</v>
      </c>
      <c r="G3" s="137" t="s">
        <v>115</v>
      </c>
      <c r="H3" s="137" t="s">
        <v>116</v>
      </c>
      <c r="I3" s="149" t="s">
        <v>117</v>
      </c>
    </row>
    <row r="4" spans="1:9">
      <c r="A4" s="161">
        <v>1971</v>
      </c>
      <c r="B4" s="157">
        <f t="shared" ref="B4:B47" si="0">B54</f>
        <v>395432</v>
      </c>
      <c r="C4" s="157">
        <f>SUM(C54:E54)</f>
        <v>100764</v>
      </c>
      <c r="D4" s="157">
        <f t="shared" ref="D4:D47" si="1">SUM(F54:G54)</f>
        <v>110974</v>
      </c>
      <c r="E4" s="157">
        <f t="shared" ref="E4:E47" si="2">SUM(H54:I54)</f>
        <v>83886</v>
      </c>
      <c r="F4" s="157">
        <f t="shared" ref="F4:F47" si="3">SUM(J54:K54)</f>
        <v>48496</v>
      </c>
      <c r="G4" s="157">
        <f t="shared" ref="G4:G47" si="4">SUM(L54:M54)</f>
        <v>25239</v>
      </c>
      <c r="H4" s="157">
        <f t="shared" ref="H4:H47" si="5">SUM(N54:O54)</f>
        <v>12936</v>
      </c>
      <c r="I4" s="158">
        <f t="shared" ref="I4:I44" si="6">SUM(P54:V54)</f>
        <v>9330</v>
      </c>
    </row>
    <row r="5" spans="1:9">
      <c r="A5" s="161">
        <v>1972</v>
      </c>
      <c r="B5" s="157">
        <f t="shared" si="0"/>
        <v>396138</v>
      </c>
      <c r="C5" s="157">
        <f t="shared" ref="C5:C45" si="7">SUM(C55:E55)</f>
        <v>98588</v>
      </c>
      <c r="D5" s="157">
        <f t="shared" si="1"/>
        <v>111473</v>
      </c>
      <c r="E5" s="157">
        <f t="shared" si="2"/>
        <v>84922</v>
      </c>
      <c r="F5" s="157">
        <f t="shared" si="3"/>
        <v>49082</v>
      </c>
      <c r="G5" s="157">
        <f t="shared" si="4"/>
        <v>25604</v>
      </c>
      <c r="H5" s="157">
        <f t="shared" si="5"/>
        <v>13234</v>
      </c>
      <c r="I5" s="158">
        <f t="shared" si="6"/>
        <v>9509</v>
      </c>
    </row>
    <row r="6" spans="1:9">
      <c r="A6" s="161">
        <v>1973</v>
      </c>
      <c r="B6" s="157">
        <f t="shared" si="0"/>
        <v>437549</v>
      </c>
      <c r="C6" s="157">
        <f t="shared" si="7"/>
        <v>106269</v>
      </c>
      <c r="D6" s="157">
        <f t="shared" si="1"/>
        <v>123396</v>
      </c>
      <c r="E6" s="157">
        <f t="shared" si="2"/>
        <v>94555</v>
      </c>
      <c r="F6" s="157">
        <f t="shared" si="3"/>
        <v>54742</v>
      </c>
      <c r="G6" s="157">
        <f t="shared" si="4"/>
        <v>28742</v>
      </c>
      <c r="H6" s="157">
        <f t="shared" si="5"/>
        <v>14990</v>
      </c>
      <c r="I6" s="158">
        <f t="shared" si="6"/>
        <v>10842</v>
      </c>
    </row>
    <row r="7" spans="1:9">
      <c r="A7" s="161">
        <v>1974</v>
      </c>
      <c r="B7" s="157">
        <f t="shared" si="0"/>
        <v>411709</v>
      </c>
      <c r="C7" s="157">
        <f t="shared" si="7"/>
        <v>112580</v>
      </c>
      <c r="D7" s="157">
        <f t="shared" si="1"/>
        <v>113227</v>
      </c>
      <c r="E7" s="157">
        <f t="shared" si="2"/>
        <v>85036</v>
      </c>
      <c r="F7" s="157">
        <f t="shared" si="3"/>
        <v>48615</v>
      </c>
      <c r="G7" s="157">
        <f t="shared" si="4"/>
        <v>25271</v>
      </c>
      <c r="H7" s="157">
        <f t="shared" si="5"/>
        <v>13062</v>
      </c>
      <c r="I7" s="158">
        <f t="shared" si="6"/>
        <v>9626</v>
      </c>
    </row>
    <row r="8" spans="1:9">
      <c r="A8" s="161">
        <v>1975</v>
      </c>
      <c r="B8" s="157">
        <f t="shared" si="0"/>
        <v>375351</v>
      </c>
      <c r="C8" s="157">
        <f t="shared" si="7"/>
        <v>99290</v>
      </c>
      <c r="D8" s="157">
        <f t="shared" si="1"/>
        <v>104723</v>
      </c>
      <c r="E8" s="157">
        <f t="shared" si="2"/>
        <v>79076</v>
      </c>
      <c r="F8" s="157">
        <f t="shared" si="3"/>
        <v>44967</v>
      </c>
      <c r="G8" s="157">
        <f t="shared" si="4"/>
        <v>23078</v>
      </c>
      <c r="H8" s="157">
        <f t="shared" si="5"/>
        <v>11786</v>
      </c>
      <c r="I8" s="158">
        <f t="shared" si="6"/>
        <v>8688</v>
      </c>
    </row>
    <row r="9" spans="1:9">
      <c r="A9" s="161">
        <v>1976</v>
      </c>
      <c r="B9" s="157">
        <f t="shared" si="0"/>
        <v>357389</v>
      </c>
      <c r="C9" s="157">
        <f t="shared" si="7"/>
        <v>88039</v>
      </c>
      <c r="D9" s="157">
        <f t="shared" si="1"/>
        <v>107173</v>
      </c>
      <c r="E9" s="157">
        <f t="shared" si="2"/>
        <v>87100</v>
      </c>
      <c r="F9" s="157">
        <f t="shared" si="3"/>
        <v>35880</v>
      </c>
      <c r="G9" s="157">
        <f t="shared" si="4"/>
        <v>16771</v>
      </c>
      <c r="H9" s="157">
        <f t="shared" si="5"/>
        <v>11479</v>
      </c>
      <c r="I9" s="158">
        <f t="shared" si="6"/>
        <v>9346</v>
      </c>
    </row>
    <row r="10" spans="1:9">
      <c r="A10" s="161">
        <v>1977</v>
      </c>
      <c r="B10" s="157">
        <f t="shared" si="0"/>
        <v>364421</v>
      </c>
      <c r="C10" s="157">
        <f t="shared" si="7"/>
        <v>97164</v>
      </c>
      <c r="D10" s="157">
        <f t="shared" si="1"/>
        <v>97292</v>
      </c>
      <c r="E10" s="157">
        <f t="shared" si="2"/>
        <v>89664</v>
      </c>
      <c r="F10" s="157">
        <f t="shared" si="3"/>
        <v>37390</v>
      </c>
      <c r="G10" s="157">
        <f t="shared" si="4"/>
        <v>17969</v>
      </c>
      <c r="H10" s="157">
        <f t="shared" si="5"/>
        <v>12523</v>
      </c>
      <c r="I10" s="158">
        <f t="shared" si="6"/>
        <v>10613</v>
      </c>
    </row>
    <row r="11" spans="1:9">
      <c r="A11" s="161">
        <v>1978</v>
      </c>
      <c r="B11" s="157">
        <f t="shared" si="0"/>
        <v>358805</v>
      </c>
      <c r="C11" s="157">
        <f t="shared" si="7"/>
        <v>93669</v>
      </c>
      <c r="D11" s="157">
        <f t="shared" si="1"/>
        <v>96746</v>
      </c>
      <c r="E11" s="157">
        <f t="shared" si="2"/>
        <v>89028</v>
      </c>
      <c r="F11" s="157">
        <f t="shared" si="3"/>
        <v>36635</v>
      </c>
      <c r="G11" s="157">
        <f t="shared" si="4"/>
        <v>17623</v>
      </c>
      <c r="H11" s="157">
        <f t="shared" si="5"/>
        <v>12326</v>
      </c>
      <c r="I11" s="158">
        <f t="shared" si="6"/>
        <v>11031</v>
      </c>
    </row>
    <row r="12" spans="1:9">
      <c r="A12" s="161">
        <v>1979</v>
      </c>
      <c r="B12" s="157">
        <f t="shared" si="0"/>
        <v>371388</v>
      </c>
      <c r="C12" s="157">
        <f t="shared" si="7"/>
        <v>94442</v>
      </c>
      <c r="D12" s="157">
        <f t="shared" si="1"/>
        <v>103965</v>
      </c>
      <c r="E12" s="157">
        <f t="shared" si="2"/>
        <v>92018</v>
      </c>
      <c r="F12" s="157">
        <f t="shared" si="3"/>
        <v>37756</v>
      </c>
      <c r="G12" s="157">
        <f t="shared" si="4"/>
        <v>17913</v>
      </c>
      <c r="H12" s="157">
        <f t="shared" si="5"/>
        <v>12623</v>
      </c>
      <c r="I12" s="158">
        <f t="shared" si="6"/>
        <v>10930</v>
      </c>
    </row>
    <row r="13" spans="1:9">
      <c r="A13" s="161">
        <v>1980</v>
      </c>
      <c r="B13" s="157">
        <f t="shared" si="0"/>
        <v>382932</v>
      </c>
      <c r="C13" s="157">
        <f t="shared" si="7"/>
        <v>80843</v>
      </c>
      <c r="D13" s="157">
        <f t="shared" si="1"/>
        <v>122670</v>
      </c>
      <c r="E13" s="157">
        <f t="shared" si="2"/>
        <v>97187</v>
      </c>
      <c r="F13" s="157">
        <f t="shared" si="3"/>
        <v>39497</v>
      </c>
      <c r="G13" s="157">
        <f t="shared" si="4"/>
        <v>17873</v>
      </c>
      <c r="H13" s="157">
        <f t="shared" si="5"/>
        <v>12485</v>
      </c>
      <c r="I13" s="158">
        <f t="shared" si="6"/>
        <v>10947</v>
      </c>
    </row>
    <row r="14" spans="1:9">
      <c r="A14" s="161">
        <v>1981</v>
      </c>
      <c r="B14" s="157">
        <f t="shared" si="0"/>
        <v>357919</v>
      </c>
      <c r="C14" s="157">
        <f t="shared" si="7"/>
        <v>73188</v>
      </c>
      <c r="D14" s="157">
        <f t="shared" si="1"/>
        <v>118427</v>
      </c>
      <c r="E14" s="157">
        <f t="shared" si="2"/>
        <v>94914</v>
      </c>
      <c r="F14" s="157">
        <f t="shared" si="3"/>
        <v>37239</v>
      </c>
      <c r="G14" s="157">
        <f t="shared" si="4"/>
        <v>15169</v>
      </c>
      <c r="H14" s="157">
        <f t="shared" si="5"/>
        <v>9868</v>
      </c>
      <c r="I14" s="158">
        <f t="shared" si="6"/>
        <v>7895</v>
      </c>
    </row>
    <row r="15" spans="1:9">
      <c r="A15" s="161">
        <v>1982</v>
      </c>
      <c r="B15" s="157">
        <f t="shared" si="0"/>
        <v>305486</v>
      </c>
      <c r="C15" s="157">
        <f t="shared" si="7"/>
        <v>61079</v>
      </c>
      <c r="D15" s="157">
        <f t="shared" si="1"/>
        <v>95987</v>
      </c>
      <c r="E15" s="157">
        <f t="shared" si="2"/>
        <v>83093</v>
      </c>
      <c r="F15" s="157">
        <f t="shared" si="3"/>
        <v>32613</v>
      </c>
      <c r="G15" s="157">
        <f t="shared" si="4"/>
        <v>13962</v>
      </c>
      <c r="H15" s="157">
        <f t="shared" si="5"/>
        <v>9111</v>
      </c>
      <c r="I15" s="158">
        <f t="shared" si="6"/>
        <v>8600</v>
      </c>
    </row>
    <row r="16" spans="1:9">
      <c r="A16" s="161">
        <v>1983</v>
      </c>
      <c r="B16" s="157">
        <f t="shared" si="0"/>
        <v>279372</v>
      </c>
      <c r="C16" s="157">
        <f t="shared" si="7"/>
        <v>56337</v>
      </c>
      <c r="D16" s="157">
        <f t="shared" si="1"/>
        <v>79329</v>
      </c>
      <c r="E16" s="157">
        <f t="shared" si="2"/>
        <v>81043</v>
      </c>
      <c r="F16" s="157">
        <f t="shared" si="3"/>
        <v>31630</v>
      </c>
      <c r="G16" s="157">
        <f t="shared" si="4"/>
        <v>13356</v>
      </c>
      <c r="H16" s="157">
        <f t="shared" si="5"/>
        <v>8791</v>
      </c>
      <c r="I16" s="158">
        <f t="shared" si="6"/>
        <v>7845</v>
      </c>
    </row>
    <row r="17" spans="1:9">
      <c r="A17" s="161">
        <v>1984</v>
      </c>
      <c r="B17" s="157">
        <f t="shared" si="0"/>
        <v>270565</v>
      </c>
      <c r="C17" s="157">
        <f t="shared" si="7"/>
        <v>55239</v>
      </c>
      <c r="D17" s="157">
        <f t="shared" si="1"/>
        <v>71277</v>
      </c>
      <c r="E17" s="157">
        <f t="shared" si="2"/>
        <v>81480</v>
      </c>
      <c r="F17" s="157">
        <f t="shared" si="3"/>
        <v>31593</v>
      </c>
      <c r="G17" s="157">
        <f t="shared" si="4"/>
        <v>13224</v>
      </c>
      <c r="H17" s="157">
        <f t="shared" si="5"/>
        <v>8614</v>
      </c>
      <c r="I17" s="158">
        <f t="shared" si="6"/>
        <v>8122</v>
      </c>
    </row>
    <row r="18" spans="1:9">
      <c r="A18" s="161">
        <v>1985</v>
      </c>
      <c r="B18" s="157">
        <f t="shared" si="0"/>
        <v>287260</v>
      </c>
      <c r="C18" s="157">
        <f t="shared" si="7"/>
        <v>58526</v>
      </c>
      <c r="D18" s="157">
        <f t="shared" si="1"/>
        <v>76720</v>
      </c>
      <c r="E18" s="157">
        <f t="shared" si="2"/>
        <v>86299</v>
      </c>
      <c r="F18" s="157">
        <f t="shared" si="3"/>
        <v>33473</v>
      </c>
      <c r="G18" s="157">
        <f t="shared" si="4"/>
        <v>13672</v>
      </c>
      <c r="H18" s="157">
        <f t="shared" si="5"/>
        <v>8976</v>
      </c>
      <c r="I18" s="158">
        <f t="shared" si="6"/>
        <v>8517</v>
      </c>
    </row>
    <row r="19" spans="1:9">
      <c r="A19" s="161">
        <v>1986</v>
      </c>
      <c r="B19" s="157">
        <f t="shared" si="0"/>
        <v>302602</v>
      </c>
      <c r="C19" s="157">
        <f t="shared" si="7"/>
        <v>65006</v>
      </c>
      <c r="D19" s="157">
        <f t="shared" si="1"/>
        <v>76153</v>
      </c>
      <c r="E19" s="157">
        <f t="shared" si="2"/>
        <v>87505</v>
      </c>
      <c r="F19" s="157">
        <f t="shared" si="3"/>
        <v>39550</v>
      </c>
      <c r="G19" s="157">
        <f t="shared" si="4"/>
        <v>14357</v>
      </c>
      <c r="H19" s="157">
        <f t="shared" si="5"/>
        <v>9827</v>
      </c>
      <c r="I19" s="158">
        <f t="shared" si="6"/>
        <v>8971</v>
      </c>
    </row>
    <row r="20" spans="1:9">
      <c r="A20" s="161">
        <v>1987</v>
      </c>
      <c r="B20" s="157">
        <f t="shared" si="0"/>
        <v>322375</v>
      </c>
      <c r="C20" s="157">
        <f t="shared" si="7"/>
        <v>70864</v>
      </c>
      <c r="D20" s="157">
        <f t="shared" si="1"/>
        <v>79392</v>
      </c>
      <c r="E20" s="157">
        <f t="shared" si="2"/>
        <v>92711</v>
      </c>
      <c r="F20" s="157">
        <f t="shared" si="3"/>
        <v>42541</v>
      </c>
      <c r="G20" s="157">
        <f t="shared" si="4"/>
        <v>15102</v>
      </c>
      <c r="H20" s="157">
        <f t="shared" si="5"/>
        <v>10722</v>
      </c>
      <c r="I20" s="158">
        <f t="shared" si="6"/>
        <v>9710</v>
      </c>
    </row>
    <row r="21" spans="1:9">
      <c r="A21" s="161">
        <v>1988</v>
      </c>
      <c r="B21" s="157">
        <f t="shared" si="0"/>
        <v>327700</v>
      </c>
      <c r="C21" s="157">
        <f t="shared" si="7"/>
        <v>65281</v>
      </c>
      <c r="D21" s="157">
        <f t="shared" si="1"/>
        <v>84612</v>
      </c>
      <c r="E21" s="157">
        <f t="shared" si="2"/>
        <v>95451</v>
      </c>
      <c r="F21" s="157">
        <f t="shared" si="3"/>
        <v>44654</v>
      </c>
      <c r="G21" s="157">
        <f t="shared" si="4"/>
        <v>15445</v>
      </c>
      <c r="H21" s="157">
        <f t="shared" si="5"/>
        <v>11213</v>
      </c>
      <c r="I21" s="158">
        <f t="shared" si="6"/>
        <v>9837</v>
      </c>
    </row>
    <row r="22" spans="1:9">
      <c r="A22" s="161">
        <v>1989</v>
      </c>
      <c r="B22" s="157">
        <f t="shared" si="0"/>
        <v>356807</v>
      </c>
      <c r="C22" s="157">
        <f t="shared" si="7"/>
        <v>73160</v>
      </c>
      <c r="D22" s="157">
        <f t="shared" si="1"/>
        <v>89363</v>
      </c>
      <c r="E22" s="157">
        <f t="shared" si="2"/>
        <v>103086</v>
      </c>
      <c r="F22" s="157">
        <f t="shared" si="3"/>
        <v>48491</v>
      </c>
      <c r="G22" s="157">
        <f t="shared" si="4"/>
        <v>17420</v>
      </c>
      <c r="H22" s="157">
        <f t="shared" si="5"/>
        <v>12888</v>
      </c>
      <c r="I22" s="158">
        <f t="shared" si="6"/>
        <v>11065</v>
      </c>
    </row>
    <row r="23" spans="1:9">
      <c r="A23" s="161">
        <v>1990</v>
      </c>
      <c r="B23" s="157">
        <f t="shared" si="0"/>
        <v>316567</v>
      </c>
      <c r="C23" s="157">
        <f t="shared" si="7"/>
        <v>64042</v>
      </c>
      <c r="D23" s="157">
        <f t="shared" si="1"/>
        <v>79111</v>
      </c>
      <c r="E23" s="157">
        <f t="shared" si="2"/>
        <v>91822</v>
      </c>
      <c r="F23" s="157">
        <f t="shared" si="3"/>
        <v>43278</v>
      </c>
      <c r="G23" s="157">
        <f t="shared" si="4"/>
        <v>15747</v>
      </c>
      <c r="H23" s="157">
        <f t="shared" si="5"/>
        <v>11479</v>
      </c>
      <c r="I23" s="158">
        <f t="shared" si="6"/>
        <v>9899</v>
      </c>
    </row>
    <row r="24" spans="1:9">
      <c r="A24" s="161">
        <v>1991</v>
      </c>
      <c r="B24" s="157">
        <f t="shared" si="0"/>
        <v>316659</v>
      </c>
      <c r="C24" s="157">
        <f t="shared" si="7"/>
        <v>69236</v>
      </c>
      <c r="D24" s="157">
        <f t="shared" si="1"/>
        <v>78703</v>
      </c>
      <c r="E24" s="157">
        <f t="shared" si="2"/>
        <v>86942</v>
      </c>
      <c r="F24" s="157">
        <f t="shared" si="3"/>
        <v>39969</v>
      </c>
      <c r="G24" s="157">
        <f t="shared" si="4"/>
        <v>16469</v>
      </c>
      <c r="H24" s="157">
        <f t="shared" si="5"/>
        <v>9909</v>
      </c>
      <c r="I24" s="158">
        <f t="shared" si="6"/>
        <v>9255</v>
      </c>
    </row>
    <row r="25" spans="1:9">
      <c r="A25" s="161">
        <v>1992</v>
      </c>
      <c r="B25" s="157">
        <f t="shared" si="0"/>
        <v>303294</v>
      </c>
      <c r="C25" s="157">
        <f t="shared" si="7"/>
        <v>65951</v>
      </c>
      <c r="D25" s="157">
        <f t="shared" si="1"/>
        <v>73753</v>
      </c>
      <c r="E25" s="157">
        <f t="shared" si="2"/>
        <v>84088</v>
      </c>
      <c r="F25" s="157">
        <f t="shared" si="3"/>
        <v>38489</v>
      </c>
      <c r="G25" s="157">
        <f t="shared" si="4"/>
        <v>16281</v>
      </c>
      <c r="H25" s="157">
        <f t="shared" si="5"/>
        <v>9674</v>
      </c>
      <c r="I25" s="158">
        <f t="shared" si="6"/>
        <v>9101</v>
      </c>
    </row>
    <row r="26" spans="1:9">
      <c r="A26" s="161">
        <v>1993</v>
      </c>
      <c r="B26" s="157">
        <f t="shared" si="0"/>
        <v>289391</v>
      </c>
      <c r="C26" s="157">
        <f t="shared" si="7"/>
        <v>59529</v>
      </c>
      <c r="D26" s="157">
        <f t="shared" si="1"/>
        <v>73416</v>
      </c>
      <c r="E26" s="157">
        <f t="shared" si="2"/>
        <v>79414</v>
      </c>
      <c r="F26" s="157">
        <f t="shared" si="3"/>
        <v>36508</v>
      </c>
      <c r="G26" s="157">
        <f t="shared" si="4"/>
        <v>16477</v>
      </c>
      <c r="H26" s="157">
        <f t="shared" si="5"/>
        <v>9722</v>
      </c>
      <c r="I26" s="158">
        <f t="shared" si="6"/>
        <v>9020</v>
      </c>
    </row>
    <row r="27" spans="1:9">
      <c r="A27" s="161">
        <v>1994</v>
      </c>
      <c r="B27" s="157">
        <f t="shared" si="0"/>
        <v>285464</v>
      </c>
      <c r="C27" s="157">
        <f t="shared" si="7"/>
        <v>59217</v>
      </c>
      <c r="D27" s="157">
        <f t="shared" si="1"/>
        <v>72079</v>
      </c>
      <c r="E27" s="157">
        <f t="shared" si="2"/>
        <v>78345</v>
      </c>
      <c r="F27" s="157">
        <f t="shared" si="3"/>
        <v>36086</v>
      </c>
      <c r="G27" s="157">
        <f t="shared" si="4"/>
        <v>16345</v>
      </c>
      <c r="H27" s="157">
        <f t="shared" si="5"/>
        <v>9576</v>
      </c>
      <c r="I27" s="158">
        <f t="shared" si="6"/>
        <v>8491</v>
      </c>
    </row>
    <row r="28" spans="1:9">
      <c r="A28" s="161">
        <v>1995</v>
      </c>
      <c r="B28" s="157">
        <f t="shared" si="0"/>
        <v>291764</v>
      </c>
      <c r="C28" s="157">
        <f t="shared" si="7"/>
        <v>59527</v>
      </c>
      <c r="D28" s="157">
        <f t="shared" si="1"/>
        <v>72323</v>
      </c>
      <c r="E28" s="157">
        <f t="shared" si="2"/>
        <v>80748</v>
      </c>
      <c r="F28" s="157">
        <f t="shared" si="3"/>
        <v>37124</v>
      </c>
      <c r="G28" s="157">
        <f t="shared" si="4"/>
        <v>17279</v>
      </c>
      <c r="H28" s="157">
        <f t="shared" si="5"/>
        <v>10130</v>
      </c>
      <c r="I28" s="158">
        <f t="shared" si="6"/>
        <v>9235</v>
      </c>
    </row>
    <row r="29" spans="1:9">
      <c r="A29" s="161">
        <v>1996</v>
      </c>
      <c r="B29" s="157">
        <f t="shared" si="0"/>
        <v>292873</v>
      </c>
      <c r="C29" s="157">
        <f t="shared" si="7"/>
        <v>60457</v>
      </c>
      <c r="D29" s="157">
        <f t="shared" si="1"/>
        <v>67783</v>
      </c>
      <c r="E29" s="157">
        <f t="shared" si="2"/>
        <v>75955</v>
      </c>
      <c r="F29" s="157">
        <f t="shared" si="3"/>
        <v>40762</v>
      </c>
      <c r="G29" s="157">
        <f t="shared" si="4"/>
        <v>20295</v>
      </c>
      <c r="H29" s="157">
        <f t="shared" si="5"/>
        <v>10781</v>
      </c>
      <c r="I29" s="158">
        <f t="shared" si="6"/>
        <v>11769</v>
      </c>
    </row>
    <row r="30" spans="1:9">
      <c r="A30" s="161">
        <v>1997</v>
      </c>
      <c r="B30" s="157">
        <f t="shared" si="0"/>
        <v>309234</v>
      </c>
      <c r="C30" s="157">
        <f t="shared" si="7"/>
        <v>61558</v>
      </c>
      <c r="D30" s="157">
        <f t="shared" si="1"/>
        <v>75981</v>
      </c>
      <c r="E30" s="157">
        <f t="shared" si="2"/>
        <v>78959</v>
      </c>
      <c r="F30" s="157">
        <f t="shared" si="3"/>
        <v>42536</v>
      </c>
      <c r="G30" s="157">
        <f t="shared" si="4"/>
        <v>21669</v>
      </c>
      <c r="H30" s="157">
        <f t="shared" si="5"/>
        <v>11459</v>
      </c>
      <c r="I30" s="158">
        <f t="shared" si="6"/>
        <v>11977</v>
      </c>
    </row>
    <row r="31" spans="1:9">
      <c r="A31" s="161">
        <v>1998</v>
      </c>
      <c r="B31" s="157">
        <f t="shared" si="0"/>
        <v>276930</v>
      </c>
      <c r="C31" s="157">
        <f t="shared" si="7"/>
        <v>52986</v>
      </c>
      <c r="D31" s="157">
        <f t="shared" si="1"/>
        <v>70355</v>
      </c>
      <c r="E31" s="157">
        <f t="shared" si="2"/>
        <v>69486</v>
      </c>
      <c r="F31" s="157">
        <f t="shared" si="3"/>
        <v>37780</v>
      </c>
      <c r="G31" s="157">
        <f t="shared" si="4"/>
        <v>20194</v>
      </c>
      <c r="H31" s="157">
        <f t="shared" si="5"/>
        <v>10705</v>
      </c>
      <c r="I31" s="158">
        <f t="shared" si="6"/>
        <v>11070</v>
      </c>
    </row>
    <row r="32" spans="1:9">
      <c r="A32" s="161">
        <v>1999</v>
      </c>
      <c r="B32" s="157">
        <f t="shared" si="0"/>
        <v>285817</v>
      </c>
      <c r="C32" s="157">
        <f t="shared" si="7"/>
        <v>54363</v>
      </c>
      <c r="D32" s="157">
        <f t="shared" si="1"/>
        <v>71339</v>
      </c>
      <c r="E32" s="157">
        <f t="shared" si="2"/>
        <v>72052</v>
      </c>
      <c r="F32" s="157">
        <f t="shared" si="3"/>
        <v>39264</v>
      </c>
      <c r="G32" s="157">
        <f t="shared" si="4"/>
        <v>21304</v>
      </c>
      <c r="H32" s="157">
        <f t="shared" si="5"/>
        <v>11277</v>
      </c>
      <c r="I32" s="158">
        <f t="shared" si="6"/>
        <v>11740</v>
      </c>
    </row>
    <row r="33" spans="1:9">
      <c r="A33" s="161">
        <v>2000</v>
      </c>
      <c r="B33" s="157">
        <f t="shared" si="0"/>
        <v>269220</v>
      </c>
      <c r="C33" s="157">
        <f t="shared" si="7"/>
        <v>49918</v>
      </c>
      <c r="D33" s="157">
        <f t="shared" si="1"/>
        <v>67817</v>
      </c>
      <c r="E33" s="157">
        <f t="shared" si="2"/>
        <v>67934</v>
      </c>
      <c r="F33" s="157">
        <f t="shared" si="3"/>
        <v>37028</v>
      </c>
      <c r="G33" s="157">
        <f t="shared" si="4"/>
        <v>20361</v>
      </c>
      <c r="H33" s="157">
        <f t="shared" si="5"/>
        <v>10819</v>
      </c>
      <c r="I33" s="158">
        <f t="shared" si="6"/>
        <v>11222</v>
      </c>
    </row>
    <row r="34" spans="1:9">
      <c r="A34" s="161">
        <v>2001</v>
      </c>
      <c r="B34" s="157">
        <f t="shared" si="0"/>
        <v>290490</v>
      </c>
      <c r="C34" s="157">
        <f t="shared" si="7"/>
        <v>51092</v>
      </c>
      <c r="D34" s="157">
        <f t="shared" si="1"/>
        <v>69191</v>
      </c>
      <c r="E34" s="157">
        <f t="shared" si="2"/>
        <v>72135</v>
      </c>
      <c r="F34" s="157">
        <f t="shared" si="3"/>
        <v>44392</v>
      </c>
      <c r="G34" s="157">
        <f t="shared" si="4"/>
        <v>25404</v>
      </c>
      <c r="H34" s="157">
        <f t="shared" si="5"/>
        <v>12744</v>
      </c>
      <c r="I34" s="158">
        <f t="shared" si="6"/>
        <v>13675</v>
      </c>
    </row>
    <row r="35" spans="1:9">
      <c r="A35" s="161">
        <v>2002</v>
      </c>
      <c r="B35" s="157">
        <f t="shared" si="0"/>
        <v>274899</v>
      </c>
      <c r="C35" s="157">
        <f t="shared" si="7"/>
        <v>48444</v>
      </c>
      <c r="D35" s="157">
        <f t="shared" si="1"/>
        <v>63961</v>
      </c>
      <c r="E35" s="157">
        <f t="shared" si="2"/>
        <v>68021</v>
      </c>
      <c r="F35" s="157">
        <f t="shared" si="3"/>
        <v>41872</v>
      </c>
      <c r="G35" s="157">
        <f t="shared" si="4"/>
        <v>25146</v>
      </c>
      <c r="H35" s="157">
        <f t="shared" si="5"/>
        <v>12623</v>
      </c>
      <c r="I35" s="158">
        <f t="shared" si="6"/>
        <v>13066</v>
      </c>
    </row>
    <row r="36" spans="1:9">
      <c r="A36" s="161">
        <v>2003</v>
      </c>
      <c r="B36" s="157">
        <f t="shared" si="0"/>
        <v>261380</v>
      </c>
      <c r="C36" s="157">
        <f t="shared" si="7"/>
        <v>44828</v>
      </c>
      <c r="D36" s="157">
        <f t="shared" si="1"/>
        <v>60840</v>
      </c>
      <c r="E36" s="157">
        <f t="shared" si="2"/>
        <v>64215</v>
      </c>
      <c r="F36" s="157">
        <f t="shared" si="3"/>
        <v>39446</v>
      </c>
      <c r="G36" s="157">
        <f t="shared" si="4"/>
        <v>24871</v>
      </c>
      <c r="H36" s="157">
        <f t="shared" si="5"/>
        <v>12500</v>
      </c>
      <c r="I36" s="158">
        <f t="shared" si="6"/>
        <v>13046</v>
      </c>
    </row>
    <row r="37" spans="1:9">
      <c r="A37" s="161">
        <v>2004</v>
      </c>
      <c r="B37" s="157">
        <f t="shared" si="0"/>
        <v>285544</v>
      </c>
      <c r="C37" s="157">
        <f t="shared" si="7"/>
        <v>47934</v>
      </c>
      <c r="D37" s="157">
        <f t="shared" si="1"/>
        <v>65291</v>
      </c>
      <c r="E37" s="157">
        <f t="shared" si="2"/>
        <v>71091</v>
      </c>
      <c r="F37" s="157">
        <f t="shared" si="3"/>
        <v>43688</v>
      </c>
      <c r="G37" s="157">
        <f t="shared" si="4"/>
        <v>27793</v>
      </c>
      <c r="H37" s="157">
        <f t="shared" si="5"/>
        <v>14067</v>
      </c>
      <c r="I37" s="158">
        <f t="shared" si="6"/>
        <v>13925</v>
      </c>
    </row>
    <row r="38" spans="1:9">
      <c r="A38" s="161">
        <v>2005</v>
      </c>
      <c r="B38" s="157">
        <f t="shared" si="0"/>
        <v>285868</v>
      </c>
      <c r="C38" s="157">
        <f t="shared" si="7"/>
        <v>45888</v>
      </c>
      <c r="D38" s="157">
        <f t="shared" si="1"/>
        <v>66526</v>
      </c>
      <c r="E38" s="157">
        <f t="shared" si="2"/>
        <v>71981</v>
      </c>
      <c r="F38" s="157">
        <f t="shared" si="3"/>
        <v>44260</v>
      </c>
      <c r="G38" s="157">
        <f t="shared" si="4"/>
        <v>27808</v>
      </c>
      <c r="H38" s="157">
        <f t="shared" si="5"/>
        <v>14044</v>
      </c>
      <c r="I38" s="158">
        <f t="shared" si="6"/>
        <v>13677</v>
      </c>
    </row>
    <row r="39" spans="1:9">
      <c r="A39" s="161">
        <v>2006</v>
      </c>
      <c r="B39" s="157">
        <f t="shared" si="0"/>
        <v>305062</v>
      </c>
      <c r="C39" s="157">
        <f t="shared" si="7"/>
        <v>51436</v>
      </c>
      <c r="D39" s="157">
        <f t="shared" si="1"/>
        <v>62961</v>
      </c>
      <c r="E39" s="157">
        <f t="shared" si="2"/>
        <v>79148</v>
      </c>
      <c r="F39" s="157">
        <f t="shared" si="3"/>
        <v>47278</v>
      </c>
      <c r="G39" s="157">
        <f t="shared" si="4"/>
        <v>29727</v>
      </c>
      <c r="H39" s="157">
        <f t="shared" si="5"/>
        <v>18288</v>
      </c>
      <c r="I39" s="158">
        <f t="shared" si="6"/>
        <v>13961</v>
      </c>
    </row>
    <row r="40" spans="1:9">
      <c r="A40" s="161">
        <v>2007</v>
      </c>
      <c r="B40" s="157">
        <f t="shared" si="0"/>
        <v>301237</v>
      </c>
      <c r="C40" s="157">
        <f t="shared" si="7"/>
        <v>51186</v>
      </c>
      <c r="D40" s="157">
        <f t="shared" si="1"/>
        <v>60886</v>
      </c>
      <c r="E40" s="157">
        <f t="shared" si="2"/>
        <v>77458</v>
      </c>
      <c r="F40" s="157">
        <f t="shared" si="3"/>
        <v>46154</v>
      </c>
      <c r="G40" s="157">
        <f t="shared" si="4"/>
        <v>30719</v>
      </c>
      <c r="H40" s="157">
        <f t="shared" si="5"/>
        <v>18968</v>
      </c>
      <c r="I40" s="158">
        <f t="shared" si="6"/>
        <v>13594</v>
      </c>
    </row>
    <row r="41" spans="1:9">
      <c r="A41" s="161">
        <v>2008</v>
      </c>
      <c r="B41" s="157">
        <f t="shared" si="0"/>
        <v>277846</v>
      </c>
      <c r="C41" s="157">
        <f t="shared" si="7"/>
        <v>45345</v>
      </c>
      <c r="D41" s="157">
        <f t="shared" si="1"/>
        <v>57237</v>
      </c>
      <c r="E41" s="157">
        <f t="shared" si="2"/>
        <v>71536</v>
      </c>
      <c r="F41" s="157">
        <f t="shared" si="3"/>
        <v>42699</v>
      </c>
      <c r="G41" s="157">
        <f t="shared" si="4"/>
        <v>28395</v>
      </c>
      <c r="H41" s="157">
        <f t="shared" si="5"/>
        <v>17529</v>
      </c>
      <c r="I41" s="158">
        <f t="shared" si="6"/>
        <v>13103</v>
      </c>
    </row>
    <row r="42" spans="1:9">
      <c r="A42" s="161">
        <v>2009</v>
      </c>
      <c r="B42" s="157">
        <f t="shared" si="0"/>
        <v>259234</v>
      </c>
      <c r="C42" s="157">
        <f t="shared" si="7"/>
        <v>41838</v>
      </c>
      <c r="D42" s="157">
        <f t="shared" si="1"/>
        <v>51212</v>
      </c>
      <c r="E42" s="157">
        <f t="shared" si="2"/>
        <v>66749</v>
      </c>
      <c r="F42" s="157">
        <f t="shared" si="3"/>
        <v>39710</v>
      </c>
      <c r="G42" s="157">
        <f t="shared" si="4"/>
        <v>27347</v>
      </c>
      <c r="H42" s="157">
        <f t="shared" si="5"/>
        <v>16949</v>
      </c>
      <c r="I42" s="158">
        <f t="shared" si="6"/>
        <v>13569</v>
      </c>
    </row>
    <row r="43" spans="1:9">
      <c r="A43" s="161">
        <v>2010</v>
      </c>
      <c r="B43" s="157">
        <f t="shared" si="0"/>
        <v>257085</v>
      </c>
      <c r="C43" s="157">
        <f t="shared" si="7"/>
        <v>41616</v>
      </c>
      <c r="D43" s="157">
        <f t="shared" si="1"/>
        <v>49634</v>
      </c>
      <c r="E43" s="157">
        <f t="shared" si="2"/>
        <v>67199</v>
      </c>
      <c r="F43" s="157">
        <f t="shared" si="3"/>
        <v>39923</v>
      </c>
      <c r="G43" s="157">
        <f t="shared" si="4"/>
        <v>26784</v>
      </c>
      <c r="H43" s="157">
        <f t="shared" si="5"/>
        <v>16551</v>
      </c>
      <c r="I43" s="158">
        <f t="shared" si="6"/>
        <v>13540</v>
      </c>
    </row>
    <row r="44" spans="1:9">
      <c r="A44" s="161">
        <v>2011</v>
      </c>
      <c r="B44" s="157">
        <f t="shared" si="0"/>
        <v>280347</v>
      </c>
      <c r="C44" s="157">
        <f t="shared" si="7"/>
        <v>46074</v>
      </c>
      <c r="D44" s="157">
        <f t="shared" si="1"/>
        <v>52552</v>
      </c>
      <c r="E44" s="157">
        <f t="shared" si="2"/>
        <v>77823</v>
      </c>
      <c r="F44" s="157">
        <f t="shared" si="3"/>
        <v>39592</v>
      </c>
      <c r="G44" s="157">
        <f t="shared" si="4"/>
        <v>29125</v>
      </c>
      <c r="H44" s="157">
        <f t="shared" si="5"/>
        <v>18230</v>
      </c>
      <c r="I44" s="158">
        <f t="shared" si="6"/>
        <v>14687</v>
      </c>
    </row>
    <row r="45" spans="1:9">
      <c r="A45" s="639">
        <v>2012</v>
      </c>
      <c r="B45" s="157">
        <f t="shared" si="0"/>
        <v>261295</v>
      </c>
      <c r="C45" s="157">
        <f t="shared" si="7"/>
        <v>41722</v>
      </c>
      <c r="D45" s="157">
        <f t="shared" si="1"/>
        <v>50006</v>
      </c>
      <c r="E45" s="157">
        <f t="shared" si="2"/>
        <v>72413</v>
      </c>
      <c r="F45" s="157">
        <f t="shared" si="3"/>
        <v>36856</v>
      </c>
      <c r="G45" s="157">
        <f t="shared" si="4"/>
        <v>27145</v>
      </c>
      <c r="H45" s="157">
        <f t="shared" si="5"/>
        <v>16924</v>
      </c>
      <c r="I45" s="158">
        <f>SUM(P95:V95)</f>
        <v>14182</v>
      </c>
    </row>
    <row r="46" spans="1:9">
      <c r="A46" s="639">
        <v>2013</v>
      </c>
      <c r="B46" s="157">
        <f t="shared" si="0"/>
        <v>319796</v>
      </c>
      <c r="C46" s="157">
        <f>SUM(C96:E96)</f>
        <v>51464</v>
      </c>
      <c r="D46" s="157">
        <f t="shared" si="1"/>
        <v>60967</v>
      </c>
      <c r="E46" s="157">
        <f t="shared" si="2"/>
        <v>88656</v>
      </c>
      <c r="F46" s="157">
        <f t="shared" si="3"/>
        <v>45240</v>
      </c>
      <c r="G46" s="157">
        <f t="shared" si="4"/>
        <v>33056</v>
      </c>
      <c r="H46" s="157">
        <f t="shared" si="5"/>
        <v>20939</v>
      </c>
      <c r="I46" s="158">
        <f>SUM(P96:V96)</f>
        <v>16951</v>
      </c>
    </row>
    <row r="47" spans="1:9">
      <c r="A47" s="642">
        <v>2014</v>
      </c>
      <c r="B47" s="159">
        <f t="shared" si="0"/>
        <v>391394.71331636654</v>
      </c>
      <c r="C47" s="159">
        <f>SUM(C97:E97)</f>
        <v>63481.22877641159</v>
      </c>
      <c r="D47" s="159">
        <f t="shared" si="1"/>
        <v>74332.650942039269</v>
      </c>
      <c r="E47" s="159">
        <f t="shared" si="2"/>
        <v>108542.75281039045</v>
      </c>
      <c r="F47" s="159">
        <f t="shared" si="3"/>
        <v>55531.246657629723</v>
      </c>
      <c r="G47" s="159">
        <f t="shared" si="4"/>
        <v>40255.988156799183</v>
      </c>
      <c r="H47" s="159">
        <f t="shared" si="5"/>
        <v>25906.5634261464</v>
      </c>
      <c r="I47" s="160">
        <f>SUM(P97:V97)</f>
        <v>20265.069294081066</v>
      </c>
    </row>
    <row r="48" spans="1:9">
      <c r="A48" s="106" t="s">
        <v>392</v>
      </c>
      <c r="I48" s="106"/>
    </row>
    <row r="52" spans="1:22">
      <c r="A52" s="485" t="s">
        <v>291</v>
      </c>
      <c r="B52" s="486"/>
      <c r="C52" s="486"/>
      <c r="D52" s="486"/>
      <c r="E52" s="486"/>
      <c r="F52" s="486"/>
      <c r="G52" s="486"/>
      <c r="H52" s="486"/>
      <c r="I52" s="486"/>
      <c r="J52" s="486"/>
      <c r="K52" s="486"/>
      <c r="L52" s="486"/>
      <c r="M52" s="486"/>
      <c r="N52" s="486"/>
      <c r="O52" s="486"/>
      <c r="P52" s="486"/>
      <c r="Q52" s="486"/>
      <c r="R52" s="486"/>
      <c r="S52" s="486"/>
      <c r="T52" s="486"/>
      <c r="U52" s="486"/>
      <c r="V52" s="487"/>
    </row>
    <row r="53" spans="1:22" ht="38.25">
      <c r="A53" s="216"/>
      <c r="B53" s="390" t="s">
        <v>110</v>
      </c>
      <c r="C53" s="390" t="s">
        <v>253</v>
      </c>
      <c r="D53" s="390" t="s">
        <v>254</v>
      </c>
      <c r="E53" s="390" t="s">
        <v>255</v>
      </c>
      <c r="F53" s="390" t="s">
        <v>256</v>
      </c>
      <c r="G53" s="390" t="s">
        <v>257</v>
      </c>
      <c r="H53" s="390" t="s">
        <v>258</v>
      </c>
      <c r="I53" s="390" t="s">
        <v>259</v>
      </c>
      <c r="J53" s="390" t="s">
        <v>260</v>
      </c>
      <c r="K53" s="390" t="s">
        <v>261</v>
      </c>
      <c r="L53" s="390" t="s">
        <v>262</v>
      </c>
      <c r="M53" s="390" t="s">
        <v>263</v>
      </c>
      <c r="N53" s="390" t="s">
        <v>264</v>
      </c>
      <c r="O53" s="390" t="s">
        <v>265</v>
      </c>
      <c r="P53" s="390" t="s">
        <v>266</v>
      </c>
      <c r="Q53" s="390" t="s">
        <v>267</v>
      </c>
      <c r="R53" s="390" t="s">
        <v>268</v>
      </c>
      <c r="S53" s="390" t="s">
        <v>269</v>
      </c>
      <c r="T53" s="390" t="s">
        <v>270</v>
      </c>
      <c r="U53" s="390" t="s">
        <v>271</v>
      </c>
      <c r="V53" s="391" t="s">
        <v>272</v>
      </c>
    </row>
    <row r="54" spans="1:22">
      <c r="A54" s="217" t="s">
        <v>273</v>
      </c>
      <c r="B54" s="218">
        <v>395432</v>
      </c>
      <c r="C54" s="218">
        <v>45651</v>
      </c>
      <c r="D54" s="218">
        <v>31846</v>
      </c>
      <c r="E54" s="218">
        <v>23267</v>
      </c>
      <c r="F54" s="218">
        <v>41019</v>
      </c>
      <c r="G54" s="218">
        <v>69955</v>
      </c>
      <c r="H54" s="218">
        <v>49658</v>
      </c>
      <c r="I54" s="218">
        <v>34228</v>
      </c>
      <c r="J54" s="218">
        <v>27376</v>
      </c>
      <c r="K54" s="218">
        <v>21120</v>
      </c>
      <c r="L54" s="218">
        <v>15555</v>
      </c>
      <c r="M54" s="218">
        <v>9684</v>
      </c>
      <c r="N54" s="218">
        <v>7059</v>
      </c>
      <c r="O54" s="218">
        <v>5877</v>
      </c>
      <c r="P54" s="218">
        <v>4170</v>
      </c>
      <c r="Q54" s="218">
        <v>2548</v>
      </c>
      <c r="R54" s="218">
        <v>1578</v>
      </c>
      <c r="S54" s="218">
        <v>839</v>
      </c>
      <c r="T54" s="218">
        <v>195</v>
      </c>
      <c r="U54" s="218" t="s">
        <v>274</v>
      </c>
      <c r="V54" s="219" t="s">
        <v>274</v>
      </c>
    </row>
    <row r="55" spans="1:22">
      <c r="A55" s="217" t="s">
        <v>275</v>
      </c>
      <c r="B55" s="218">
        <v>396138</v>
      </c>
      <c r="C55" s="218">
        <v>44715</v>
      </c>
      <c r="D55" s="218">
        <v>31201</v>
      </c>
      <c r="E55" s="218">
        <v>22672</v>
      </c>
      <c r="F55" s="218">
        <v>40843</v>
      </c>
      <c r="G55" s="218">
        <v>70630</v>
      </c>
      <c r="H55" s="218">
        <v>50274</v>
      </c>
      <c r="I55" s="218">
        <v>34648</v>
      </c>
      <c r="J55" s="218">
        <v>27684</v>
      </c>
      <c r="K55" s="218">
        <v>21398</v>
      </c>
      <c r="L55" s="218">
        <v>15779</v>
      </c>
      <c r="M55" s="218">
        <v>9825</v>
      </c>
      <c r="N55" s="218">
        <v>7212</v>
      </c>
      <c r="O55" s="218">
        <v>6022</v>
      </c>
      <c r="P55" s="218">
        <v>4270</v>
      </c>
      <c r="Q55" s="218">
        <v>2599</v>
      </c>
      <c r="R55" s="218">
        <v>1600</v>
      </c>
      <c r="S55" s="218">
        <v>848</v>
      </c>
      <c r="T55" s="218">
        <v>192</v>
      </c>
      <c r="U55" s="218" t="s">
        <v>274</v>
      </c>
      <c r="V55" s="219" t="s">
        <v>274</v>
      </c>
    </row>
    <row r="56" spans="1:22">
      <c r="A56" s="217" t="s">
        <v>276</v>
      </c>
      <c r="B56" s="218">
        <v>437549</v>
      </c>
      <c r="C56" s="218">
        <v>48176</v>
      </c>
      <c r="D56" s="218">
        <v>33611</v>
      </c>
      <c r="E56" s="218">
        <v>24482</v>
      </c>
      <c r="F56" s="218">
        <v>44782</v>
      </c>
      <c r="G56" s="218">
        <v>78614</v>
      </c>
      <c r="H56" s="218">
        <v>56007</v>
      </c>
      <c r="I56" s="218">
        <v>38548</v>
      </c>
      <c r="J56" s="218">
        <v>30856</v>
      </c>
      <c r="K56" s="218">
        <v>23886</v>
      </c>
      <c r="L56" s="218">
        <v>17673</v>
      </c>
      <c r="M56" s="218">
        <v>11069</v>
      </c>
      <c r="N56" s="218">
        <v>8169</v>
      </c>
      <c r="O56" s="218">
        <v>6821</v>
      </c>
      <c r="P56" s="218">
        <v>4850</v>
      </c>
      <c r="Q56" s="218">
        <v>2966</v>
      </c>
      <c r="R56" s="218">
        <v>1824</v>
      </c>
      <c r="S56" s="218">
        <v>970</v>
      </c>
      <c r="T56" s="218">
        <v>232</v>
      </c>
      <c r="U56" s="218" t="s">
        <v>274</v>
      </c>
      <c r="V56" s="219" t="s">
        <v>274</v>
      </c>
    </row>
    <row r="57" spans="1:22">
      <c r="A57" s="217" t="s">
        <v>277</v>
      </c>
      <c r="B57" s="218">
        <v>411709</v>
      </c>
      <c r="C57" s="218">
        <v>51034</v>
      </c>
      <c r="D57" s="218">
        <v>35605</v>
      </c>
      <c r="E57" s="218">
        <v>25941</v>
      </c>
      <c r="F57" s="218">
        <v>42734</v>
      </c>
      <c r="G57" s="218">
        <v>70493</v>
      </c>
      <c r="H57" s="218">
        <v>50429</v>
      </c>
      <c r="I57" s="218">
        <v>34607</v>
      </c>
      <c r="J57" s="218">
        <v>27478</v>
      </c>
      <c r="K57" s="218">
        <v>21137</v>
      </c>
      <c r="L57" s="218">
        <v>15579</v>
      </c>
      <c r="M57" s="218">
        <v>9692</v>
      </c>
      <c r="N57" s="218">
        <v>7124</v>
      </c>
      <c r="O57" s="218">
        <v>5938</v>
      </c>
      <c r="P57" s="218">
        <v>4271</v>
      </c>
      <c r="Q57" s="218">
        <v>2621</v>
      </c>
      <c r="R57" s="218">
        <v>1629</v>
      </c>
      <c r="S57" s="218">
        <v>894</v>
      </c>
      <c r="T57" s="218">
        <v>211</v>
      </c>
      <c r="U57" s="218" t="s">
        <v>274</v>
      </c>
      <c r="V57" s="219" t="s">
        <v>274</v>
      </c>
    </row>
    <row r="58" spans="1:22">
      <c r="A58" s="217" t="s">
        <v>278</v>
      </c>
      <c r="B58" s="218">
        <v>375351</v>
      </c>
      <c r="C58" s="218">
        <v>45117</v>
      </c>
      <c r="D58" s="218">
        <v>31430</v>
      </c>
      <c r="E58" s="218">
        <v>22743</v>
      </c>
      <c r="F58" s="218">
        <v>38929</v>
      </c>
      <c r="G58" s="218">
        <v>65794</v>
      </c>
      <c r="H58" s="218">
        <v>46971</v>
      </c>
      <c r="I58" s="218">
        <v>32105</v>
      </c>
      <c r="J58" s="218">
        <v>25495</v>
      </c>
      <c r="K58" s="218">
        <v>19472</v>
      </c>
      <c r="L58" s="218">
        <v>14248</v>
      </c>
      <c r="M58" s="218">
        <v>8830</v>
      </c>
      <c r="N58" s="218">
        <v>6442</v>
      </c>
      <c r="O58" s="218">
        <v>5344</v>
      </c>
      <c r="P58" s="218">
        <v>3836</v>
      </c>
      <c r="Q58" s="218">
        <v>2353</v>
      </c>
      <c r="R58" s="218">
        <v>1480</v>
      </c>
      <c r="S58" s="218">
        <v>832</v>
      </c>
      <c r="T58" s="218">
        <v>187</v>
      </c>
      <c r="U58" s="218" t="s">
        <v>274</v>
      </c>
      <c r="V58" s="219" t="s">
        <v>274</v>
      </c>
    </row>
    <row r="59" spans="1:22">
      <c r="A59" s="217" t="s">
        <v>279</v>
      </c>
      <c r="B59" s="218">
        <v>357389</v>
      </c>
      <c r="C59" s="218">
        <v>31051</v>
      </c>
      <c r="D59" s="218">
        <v>31794</v>
      </c>
      <c r="E59" s="218">
        <v>25194</v>
      </c>
      <c r="F59" s="218">
        <v>42548</v>
      </c>
      <c r="G59" s="218">
        <v>64625</v>
      </c>
      <c r="H59" s="218">
        <v>50940</v>
      </c>
      <c r="I59" s="218">
        <v>36160</v>
      </c>
      <c r="J59" s="218">
        <v>22053</v>
      </c>
      <c r="K59" s="218">
        <v>13827</v>
      </c>
      <c r="L59" s="218">
        <v>9479</v>
      </c>
      <c r="M59" s="218">
        <v>7292</v>
      </c>
      <c r="N59" s="218">
        <v>6221</v>
      </c>
      <c r="O59" s="218">
        <v>5258</v>
      </c>
      <c r="P59" s="218">
        <v>4351</v>
      </c>
      <c r="Q59" s="218">
        <v>2335</v>
      </c>
      <c r="R59" s="218">
        <v>1537</v>
      </c>
      <c r="S59" s="218">
        <v>888</v>
      </c>
      <c r="T59" s="218">
        <v>235</v>
      </c>
      <c r="U59" s="218" t="s">
        <v>274</v>
      </c>
      <c r="V59" s="219" t="s">
        <v>274</v>
      </c>
    </row>
    <row r="60" spans="1:22">
      <c r="A60" s="217" t="s">
        <v>280</v>
      </c>
      <c r="B60" s="218">
        <v>364421</v>
      </c>
      <c r="C60" s="218">
        <v>33940</v>
      </c>
      <c r="D60" s="218">
        <v>35220</v>
      </c>
      <c r="E60" s="218">
        <v>28004</v>
      </c>
      <c r="F60" s="218">
        <v>39427</v>
      </c>
      <c r="G60" s="218">
        <v>57865</v>
      </c>
      <c r="H60" s="218">
        <v>52492</v>
      </c>
      <c r="I60" s="218">
        <v>37172</v>
      </c>
      <c r="J60" s="218">
        <v>22933</v>
      </c>
      <c r="K60" s="218">
        <v>14457</v>
      </c>
      <c r="L60" s="218">
        <v>10088</v>
      </c>
      <c r="M60" s="218">
        <v>7881</v>
      </c>
      <c r="N60" s="218">
        <v>6770</v>
      </c>
      <c r="O60" s="218">
        <v>5753</v>
      </c>
      <c r="P60" s="218">
        <v>4925</v>
      </c>
      <c r="Q60" s="218">
        <v>2646</v>
      </c>
      <c r="R60" s="218">
        <v>1774</v>
      </c>
      <c r="S60" s="218">
        <v>1002</v>
      </c>
      <c r="T60" s="218">
        <v>266</v>
      </c>
      <c r="U60" s="218" t="s">
        <v>274</v>
      </c>
      <c r="V60" s="219" t="s">
        <v>274</v>
      </c>
    </row>
    <row r="61" spans="1:22">
      <c r="A61" s="217" t="s">
        <v>281</v>
      </c>
      <c r="B61" s="218">
        <v>358805</v>
      </c>
      <c r="C61" s="218">
        <v>32897</v>
      </c>
      <c r="D61" s="218">
        <v>33895</v>
      </c>
      <c r="E61" s="218">
        <v>26877</v>
      </c>
      <c r="F61" s="218">
        <v>38977</v>
      </c>
      <c r="G61" s="218">
        <v>57769</v>
      </c>
      <c r="H61" s="218">
        <v>52199</v>
      </c>
      <c r="I61" s="218">
        <v>36829</v>
      </c>
      <c r="J61" s="218">
        <v>22503</v>
      </c>
      <c r="K61" s="218">
        <v>14132</v>
      </c>
      <c r="L61" s="218">
        <v>9935</v>
      </c>
      <c r="M61" s="218">
        <v>7688</v>
      </c>
      <c r="N61" s="218">
        <v>6666</v>
      </c>
      <c r="O61" s="218">
        <v>5660</v>
      </c>
      <c r="P61" s="218">
        <v>5151</v>
      </c>
      <c r="Q61" s="218">
        <v>2762</v>
      </c>
      <c r="R61" s="218">
        <v>1818</v>
      </c>
      <c r="S61" s="218">
        <v>1033</v>
      </c>
      <c r="T61" s="218">
        <v>267</v>
      </c>
      <c r="U61" s="218" t="s">
        <v>274</v>
      </c>
      <c r="V61" s="219" t="s">
        <v>274</v>
      </c>
    </row>
    <row r="62" spans="1:22">
      <c r="A62" s="217" t="s">
        <v>282</v>
      </c>
      <c r="B62" s="218">
        <v>371388</v>
      </c>
      <c r="C62" s="218">
        <v>33059</v>
      </c>
      <c r="D62" s="218">
        <v>34194</v>
      </c>
      <c r="E62" s="218">
        <v>27189</v>
      </c>
      <c r="F62" s="218">
        <v>41902</v>
      </c>
      <c r="G62" s="218">
        <v>62063</v>
      </c>
      <c r="H62" s="218">
        <v>54093</v>
      </c>
      <c r="I62" s="218">
        <v>37925</v>
      </c>
      <c r="J62" s="218">
        <v>23182</v>
      </c>
      <c r="K62" s="218">
        <v>14574</v>
      </c>
      <c r="L62" s="218">
        <v>10051</v>
      </c>
      <c r="M62" s="218">
        <v>7862</v>
      </c>
      <c r="N62" s="218">
        <v>6836</v>
      </c>
      <c r="O62" s="218">
        <v>5787</v>
      </c>
      <c r="P62" s="218">
        <v>5130</v>
      </c>
      <c r="Q62" s="218">
        <v>2735</v>
      </c>
      <c r="R62" s="218">
        <v>1783</v>
      </c>
      <c r="S62" s="218">
        <v>1002</v>
      </c>
      <c r="T62" s="218">
        <v>280</v>
      </c>
      <c r="U62" s="218" t="s">
        <v>274</v>
      </c>
      <c r="V62" s="219" t="s">
        <v>274</v>
      </c>
    </row>
    <row r="63" spans="1:22">
      <c r="A63" s="217" t="s">
        <v>283</v>
      </c>
      <c r="B63" s="218">
        <v>382932</v>
      </c>
      <c r="C63" s="218">
        <v>28550</v>
      </c>
      <c r="D63" s="218">
        <v>29261</v>
      </c>
      <c r="E63" s="218">
        <v>23032</v>
      </c>
      <c r="F63" s="218">
        <v>47853</v>
      </c>
      <c r="G63" s="218">
        <v>74817</v>
      </c>
      <c r="H63" s="218">
        <v>57241</v>
      </c>
      <c r="I63" s="218">
        <v>39946</v>
      </c>
      <c r="J63" s="218">
        <v>24297</v>
      </c>
      <c r="K63" s="218">
        <v>15200</v>
      </c>
      <c r="L63" s="218">
        <v>10021</v>
      </c>
      <c r="M63" s="218">
        <v>7852</v>
      </c>
      <c r="N63" s="218">
        <v>6789</v>
      </c>
      <c r="O63" s="218">
        <v>5696</v>
      </c>
      <c r="P63" s="218">
        <v>5072</v>
      </c>
      <c r="Q63" s="218">
        <v>2777</v>
      </c>
      <c r="R63" s="218">
        <v>1775</v>
      </c>
      <c r="S63" s="218">
        <v>1021</v>
      </c>
      <c r="T63" s="218">
        <v>302</v>
      </c>
      <c r="U63" s="218" t="s">
        <v>274</v>
      </c>
      <c r="V63" s="219" t="s">
        <v>274</v>
      </c>
    </row>
    <row r="64" spans="1:22">
      <c r="A64" s="217" t="s">
        <v>284</v>
      </c>
      <c r="B64" s="218">
        <v>357919</v>
      </c>
      <c r="C64" s="218">
        <v>26097</v>
      </c>
      <c r="D64" s="218">
        <v>26465</v>
      </c>
      <c r="E64" s="218">
        <v>20626</v>
      </c>
      <c r="F64" s="218">
        <v>43307</v>
      </c>
      <c r="G64" s="218">
        <v>75120</v>
      </c>
      <c r="H64" s="218">
        <v>55701</v>
      </c>
      <c r="I64" s="218">
        <v>39213</v>
      </c>
      <c r="J64" s="218">
        <v>23193</v>
      </c>
      <c r="K64" s="218">
        <v>14046</v>
      </c>
      <c r="L64" s="218">
        <v>8622</v>
      </c>
      <c r="M64" s="218">
        <v>6547</v>
      </c>
      <c r="N64" s="218">
        <v>5433</v>
      </c>
      <c r="O64" s="218">
        <v>4435</v>
      </c>
      <c r="P64" s="218">
        <v>3803</v>
      </c>
      <c r="Q64" s="218">
        <v>2112</v>
      </c>
      <c r="R64" s="218">
        <v>1206</v>
      </c>
      <c r="S64" s="218">
        <v>609</v>
      </c>
      <c r="T64" s="218">
        <v>165</v>
      </c>
      <c r="U64" s="218" t="s">
        <v>274</v>
      </c>
      <c r="V64" s="219" t="s">
        <v>274</v>
      </c>
    </row>
    <row r="65" spans="1:22">
      <c r="A65" s="217" t="s">
        <v>285</v>
      </c>
      <c r="B65" s="218">
        <v>305486</v>
      </c>
      <c r="C65" s="218">
        <v>21874</v>
      </c>
      <c r="D65" s="218">
        <v>22121</v>
      </c>
      <c r="E65" s="218">
        <v>17084</v>
      </c>
      <c r="F65" s="218">
        <v>33723</v>
      </c>
      <c r="G65" s="218">
        <v>62264</v>
      </c>
      <c r="H65" s="218">
        <v>48508</v>
      </c>
      <c r="I65" s="218">
        <v>34585</v>
      </c>
      <c r="J65" s="218">
        <v>20390</v>
      </c>
      <c r="K65" s="218">
        <v>12223</v>
      </c>
      <c r="L65" s="218">
        <v>7905</v>
      </c>
      <c r="M65" s="218">
        <v>6057</v>
      </c>
      <c r="N65" s="218">
        <v>5009</v>
      </c>
      <c r="O65" s="218">
        <v>4102</v>
      </c>
      <c r="P65" s="218">
        <v>4072</v>
      </c>
      <c r="Q65" s="218">
        <v>2312</v>
      </c>
      <c r="R65" s="218">
        <v>1349</v>
      </c>
      <c r="S65" s="218">
        <v>677</v>
      </c>
      <c r="T65" s="218">
        <v>190</v>
      </c>
      <c r="U65" s="218" t="s">
        <v>274</v>
      </c>
      <c r="V65" s="219" t="s">
        <v>274</v>
      </c>
    </row>
    <row r="66" spans="1:22">
      <c r="A66" s="217" t="s">
        <v>286</v>
      </c>
      <c r="B66" s="218">
        <v>279372</v>
      </c>
      <c r="C66" s="218">
        <v>20328</v>
      </c>
      <c r="D66" s="218">
        <v>20307</v>
      </c>
      <c r="E66" s="218">
        <v>15702</v>
      </c>
      <c r="F66" s="218">
        <v>28678</v>
      </c>
      <c r="G66" s="218">
        <v>50651</v>
      </c>
      <c r="H66" s="218">
        <v>47429</v>
      </c>
      <c r="I66" s="218">
        <v>33614</v>
      </c>
      <c r="J66" s="218">
        <v>19725</v>
      </c>
      <c r="K66" s="218">
        <v>11905</v>
      </c>
      <c r="L66" s="218">
        <v>7578</v>
      </c>
      <c r="M66" s="218">
        <v>5778</v>
      </c>
      <c r="N66" s="218">
        <v>4835</v>
      </c>
      <c r="O66" s="218">
        <v>3956</v>
      </c>
      <c r="P66" s="218">
        <v>3728</v>
      </c>
      <c r="Q66" s="218">
        <v>2104</v>
      </c>
      <c r="R66" s="218">
        <v>1225</v>
      </c>
      <c r="S66" s="218">
        <v>611</v>
      </c>
      <c r="T66" s="218">
        <v>177</v>
      </c>
      <c r="U66" s="218" t="s">
        <v>274</v>
      </c>
      <c r="V66" s="219" t="s">
        <v>274</v>
      </c>
    </row>
    <row r="67" spans="1:22">
      <c r="A67" s="217" t="s">
        <v>287</v>
      </c>
      <c r="B67" s="218">
        <v>270565</v>
      </c>
      <c r="C67" s="218">
        <v>20075</v>
      </c>
      <c r="D67" s="218">
        <v>19891</v>
      </c>
      <c r="E67" s="218">
        <v>15273</v>
      </c>
      <c r="F67" s="218">
        <v>26870</v>
      </c>
      <c r="G67" s="218">
        <v>44407</v>
      </c>
      <c r="H67" s="218">
        <v>47638</v>
      </c>
      <c r="I67" s="218">
        <v>33842</v>
      </c>
      <c r="J67" s="218">
        <v>19773</v>
      </c>
      <c r="K67" s="218">
        <v>11820</v>
      </c>
      <c r="L67" s="218">
        <v>7497</v>
      </c>
      <c r="M67" s="218">
        <v>5727</v>
      </c>
      <c r="N67" s="218">
        <v>4746</v>
      </c>
      <c r="O67" s="218">
        <v>3868</v>
      </c>
      <c r="P67" s="218">
        <v>3830</v>
      </c>
      <c r="Q67" s="218">
        <v>2187</v>
      </c>
      <c r="R67" s="218">
        <v>1282</v>
      </c>
      <c r="S67" s="218">
        <v>642</v>
      </c>
      <c r="T67" s="218">
        <v>181</v>
      </c>
      <c r="U67" s="218" t="s">
        <v>274</v>
      </c>
      <c r="V67" s="219" t="s">
        <v>274</v>
      </c>
    </row>
    <row r="68" spans="1:22">
      <c r="A68" s="217" t="s">
        <v>288</v>
      </c>
      <c r="B68" s="218">
        <v>287260</v>
      </c>
      <c r="C68" s="218">
        <v>21216</v>
      </c>
      <c r="D68" s="218">
        <v>21077</v>
      </c>
      <c r="E68" s="218">
        <v>16233</v>
      </c>
      <c r="F68" s="218">
        <v>29323</v>
      </c>
      <c r="G68" s="218">
        <v>47397</v>
      </c>
      <c r="H68" s="218">
        <v>50482</v>
      </c>
      <c r="I68" s="218">
        <v>35817</v>
      </c>
      <c r="J68" s="218">
        <v>20870</v>
      </c>
      <c r="K68" s="218">
        <v>12603</v>
      </c>
      <c r="L68" s="218">
        <v>7764</v>
      </c>
      <c r="M68" s="218">
        <v>5908</v>
      </c>
      <c r="N68" s="218">
        <v>4955</v>
      </c>
      <c r="O68" s="218">
        <v>4021</v>
      </c>
      <c r="P68" s="218">
        <v>4062</v>
      </c>
      <c r="Q68" s="218">
        <v>2263</v>
      </c>
      <c r="R68" s="218">
        <v>1332</v>
      </c>
      <c r="S68" s="218">
        <v>667</v>
      </c>
      <c r="T68" s="218">
        <v>193</v>
      </c>
      <c r="U68" s="218" t="s">
        <v>274</v>
      </c>
      <c r="V68" s="219" t="s">
        <v>274</v>
      </c>
    </row>
    <row r="69" spans="1:22">
      <c r="A69" s="217" t="s">
        <v>289</v>
      </c>
      <c r="B69" s="218">
        <v>302602</v>
      </c>
      <c r="C69" s="218">
        <v>23872</v>
      </c>
      <c r="D69" s="218">
        <v>23748</v>
      </c>
      <c r="E69" s="218">
        <v>17386</v>
      </c>
      <c r="F69" s="218">
        <v>26856</v>
      </c>
      <c r="G69" s="218">
        <v>49297</v>
      </c>
      <c r="H69" s="218">
        <v>51271</v>
      </c>
      <c r="I69" s="218">
        <v>36234</v>
      </c>
      <c r="J69" s="218">
        <v>25016</v>
      </c>
      <c r="K69" s="218">
        <v>14534</v>
      </c>
      <c r="L69" s="218">
        <v>8515</v>
      </c>
      <c r="M69" s="218">
        <v>5842</v>
      </c>
      <c r="N69" s="218">
        <v>5027</v>
      </c>
      <c r="O69" s="218">
        <v>4800</v>
      </c>
      <c r="P69" s="218">
        <v>4271</v>
      </c>
      <c r="Q69" s="218">
        <v>2484</v>
      </c>
      <c r="R69" s="218">
        <v>1387</v>
      </c>
      <c r="S69" s="218">
        <v>650</v>
      </c>
      <c r="T69" s="218">
        <v>179</v>
      </c>
      <c r="U69" s="218" t="s">
        <v>274</v>
      </c>
      <c r="V69" s="219" t="s">
        <v>274</v>
      </c>
    </row>
    <row r="70" spans="1:22">
      <c r="A70" s="217" t="s">
        <v>206</v>
      </c>
      <c r="B70" s="218">
        <v>322375</v>
      </c>
      <c r="C70" s="218">
        <v>25797</v>
      </c>
      <c r="D70" s="218">
        <v>25970</v>
      </c>
      <c r="E70" s="218">
        <v>19097</v>
      </c>
      <c r="F70" s="218">
        <v>28809</v>
      </c>
      <c r="G70" s="218">
        <v>50583</v>
      </c>
      <c r="H70" s="218">
        <v>54202</v>
      </c>
      <c r="I70" s="218">
        <v>38509</v>
      </c>
      <c r="J70" s="218">
        <v>26880</v>
      </c>
      <c r="K70" s="218">
        <v>15661</v>
      </c>
      <c r="L70" s="218">
        <v>8886</v>
      </c>
      <c r="M70" s="218">
        <v>6216</v>
      </c>
      <c r="N70" s="218">
        <v>5449</v>
      </c>
      <c r="O70" s="218">
        <v>5273</v>
      </c>
      <c r="P70" s="218">
        <v>4616</v>
      </c>
      <c r="Q70" s="218">
        <v>2711</v>
      </c>
      <c r="R70" s="218">
        <v>1512</v>
      </c>
      <c r="S70" s="218">
        <v>677</v>
      </c>
      <c r="T70" s="218">
        <v>194</v>
      </c>
      <c r="U70" s="218" t="s">
        <v>274</v>
      </c>
      <c r="V70" s="219" t="s">
        <v>274</v>
      </c>
    </row>
    <row r="71" spans="1:22">
      <c r="A71" s="217" t="s">
        <v>207</v>
      </c>
      <c r="B71" s="218">
        <v>327700</v>
      </c>
      <c r="C71" s="218">
        <v>23614</v>
      </c>
      <c r="D71" s="218">
        <v>23943</v>
      </c>
      <c r="E71" s="218">
        <v>17724</v>
      </c>
      <c r="F71" s="218">
        <v>29335</v>
      </c>
      <c r="G71" s="218">
        <v>55277</v>
      </c>
      <c r="H71" s="218">
        <v>55647</v>
      </c>
      <c r="I71" s="218">
        <v>39804</v>
      </c>
      <c r="J71" s="218">
        <v>28226</v>
      </c>
      <c r="K71" s="218">
        <v>16428</v>
      </c>
      <c r="L71" s="218">
        <v>9037</v>
      </c>
      <c r="M71" s="218">
        <v>6408</v>
      </c>
      <c r="N71" s="218">
        <v>5661</v>
      </c>
      <c r="O71" s="218">
        <v>5552</v>
      </c>
      <c r="P71" s="218">
        <v>4664</v>
      </c>
      <c r="Q71" s="218">
        <v>2721</v>
      </c>
      <c r="R71" s="218">
        <v>1548</v>
      </c>
      <c r="S71" s="218">
        <v>702</v>
      </c>
      <c r="T71" s="218">
        <v>202</v>
      </c>
      <c r="U71" s="218" t="s">
        <v>274</v>
      </c>
      <c r="V71" s="219" t="s">
        <v>274</v>
      </c>
    </row>
    <row r="72" spans="1:22">
      <c r="A72" s="217" t="s">
        <v>208</v>
      </c>
      <c r="B72" s="218">
        <v>356807</v>
      </c>
      <c r="C72" s="218">
        <v>26345</v>
      </c>
      <c r="D72" s="218">
        <v>26736</v>
      </c>
      <c r="E72" s="218">
        <v>20079</v>
      </c>
      <c r="F72" s="218">
        <v>31871</v>
      </c>
      <c r="G72" s="218">
        <v>57492</v>
      </c>
      <c r="H72" s="218">
        <v>60145</v>
      </c>
      <c r="I72" s="218">
        <v>42941</v>
      </c>
      <c r="J72" s="218">
        <v>30491</v>
      </c>
      <c r="K72" s="218">
        <v>18000</v>
      </c>
      <c r="L72" s="218">
        <v>10182</v>
      </c>
      <c r="M72" s="218">
        <v>7238</v>
      </c>
      <c r="N72" s="218">
        <v>6485</v>
      </c>
      <c r="O72" s="218">
        <v>6403</v>
      </c>
      <c r="P72" s="218">
        <v>5213</v>
      </c>
      <c r="Q72" s="218">
        <v>3077</v>
      </c>
      <c r="R72" s="218">
        <v>1743</v>
      </c>
      <c r="S72" s="218">
        <v>807</v>
      </c>
      <c r="T72" s="218">
        <v>225</v>
      </c>
      <c r="U72" s="218" t="s">
        <v>274</v>
      </c>
      <c r="V72" s="219" t="s">
        <v>274</v>
      </c>
    </row>
    <row r="73" spans="1:22">
      <c r="A73" s="217" t="s">
        <v>209</v>
      </c>
      <c r="B73" s="218">
        <v>316567</v>
      </c>
      <c r="C73" s="218">
        <v>23067</v>
      </c>
      <c r="D73" s="218">
        <v>23392</v>
      </c>
      <c r="E73" s="218">
        <v>17583</v>
      </c>
      <c r="F73" s="218">
        <v>28139</v>
      </c>
      <c r="G73" s="218">
        <v>50972</v>
      </c>
      <c r="H73" s="218">
        <v>53539</v>
      </c>
      <c r="I73" s="218">
        <v>38283</v>
      </c>
      <c r="J73" s="218">
        <v>27236</v>
      </c>
      <c r="K73" s="218">
        <v>16042</v>
      </c>
      <c r="L73" s="218">
        <v>9206</v>
      </c>
      <c r="M73" s="218">
        <v>6541</v>
      </c>
      <c r="N73" s="218">
        <v>5793</v>
      </c>
      <c r="O73" s="218">
        <v>5686</v>
      </c>
      <c r="P73" s="218">
        <v>4660</v>
      </c>
      <c r="Q73" s="218">
        <v>2740</v>
      </c>
      <c r="R73" s="218">
        <v>1563</v>
      </c>
      <c r="S73" s="218">
        <v>731</v>
      </c>
      <c r="T73" s="218">
        <v>205</v>
      </c>
      <c r="U73" s="218" t="s">
        <v>274</v>
      </c>
      <c r="V73" s="219" t="s">
        <v>274</v>
      </c>
    </row>
    <row r="74" spans="1:22">
      <c r="A74" s="217" t="s">
        <v>210</v>
      </c>
      <c r="B74" s="218">
        <v>316659</v>
      </c>
      <c r="C74" s="218">
        <v>28667</v>
      </c>
      <c r="D74" s="218">
        <v>22671</v>
      </c>
      <c r="E74" s="218">
        <v>17898</v>
      </c>
      <c r="F74" s="218">
        <v>26664</v>
      </c>
      <c r="G74" s="218">
        <v>52039</v>
      </c>
      <c r="H74" s="218">
        <v>51486</v>
      </c>
      <c r="I74" s="218">
        <v>35456</v>
      </c>
      <c r="J74" s="218">
        <v>23469</v>
      </c>
      <c r="K74" s="218">
        <v>16500</v>
      </c>
      <c r="L74" s="218">
        <v>9800</v>
      </c>
      <c r="M74" s="218">
        <v>6669</v>
      </c>
      <c r="N74" s="218">
        <v>5008</v>
      </c>
      <c r="O74" s="218">
        <v>4901</v>
      </c>
      <c r="P74" s="218">
        <v>4120</v>
      </c>
      <c r="Q74" s="218">
        <v>2420</v>
      </c>
      <c r="R74" s="218">
        <v>1600</v>
      </c>
      <c r="S74" s="218">
        <v>777</v>
      </c>
      <c r="T74" s="218">
        <v>338</v>
      </c>
      <c r="U74" s="218" t="s">
        <v>274</v>
      </c>
      <c r="V74" s="219" t="s">
        <v>274</v>
      </c>
    </row>
    <row r="75" spans="1:22">
      <c r="A75" s="217" t="s">
        <v>211</v>
      </c>
      <c r="B75" s="218">
        <v>303294</v>
      </c>
      <c r="C75" s="218">
        <v>27393</v>
      </c>
      <c r="D75" s="218">
        <v>21603</v>
      </c>
      <c r="E75" s="218">
        <v>16955</v>
      </c>
      <c r="F75" s="218">
        <v>25007</v>
      </c>
      <c r="G75" s="218">
        <v>48746</v>
      </c>
      <c r="H75" s="218">
        <v>49850</v>
      </c>
      <c r="I75" s="218">
        <v>34238</v>
      </c>
      <c r="J75" s="218">
        <v>22558</v>
      </c>
      <c r="K75" s="218">
        <v>15931</v>
      </c>
      <c r="L75" s="218">
        <v>9710</v>
      </c>
      <c r="M75" s="218">
        <v>6571</v>
      </c>
      <c r="N75" s="218">
        <v>4890</v>
      </c>
      <c r="O75" s="218">
        <v>4784</v>
      </c>
      <c r="P75" s="218">
        <v>4022</v>
      </c>
      <c r="Q75" s="218">
        <v>2405</v>
      </c>
      <c r="R75" s="218">
        <v>1589</v>
      </c>
      <c r="S75" s="218">
        <v>762</v>
      </c>
      <c r="T75" s="218">
        <v>323</v>
      </c>
      <c r="U75" s="218" t="s">
        <v>274</v>
      </c>
      <c r="V75" s="219" t="s">
        <v>274</v>
      </c>
    </row>
    <row r="76" spans="1:22">
      <c r="A76" s="217" t="s">
        <v>212</v>
      </c>
      <c r="B76" s="218">
        <v>289391</v>
      </c>
      <c r="C76" s="218">
        <v>24734</v>
      </c>
      <c r="D76" s="218">
        <v>19502</v>
      </c>
      <c r="E76" s="218">
        <v>15293</v>
      </c>
      <c r="F76" s="218">
        <v>24486</v>
      </c>
      <c r="G76" s="218">
        <v>48930</v>
      </c>
      <c r="H76" s="218">
        <v>46986</v>
      </c>
      <c r="I76" s="218">
        <v>32428</v>
      </c>
      <c r="J76" s="218">
        <v>21337</v>
      </c>
      <c r="K76" s="218">
        <v>15171</v>
      </c>
      <c r="L76" s="218">
        <v>9875</v>
      </c>
      <c r="M76" s="218">
        <v>6602</v>
      </c>
      <c r="N76" s="218">
        <v>4912</v>
      </c>
      <c r="O76" s="218">
        <v>4810</v>
      </c>
      <c r="P76" s="218">
        <v>4012</v>
      </c>
      <c r="Q76" s="218">
        <v>2384</v>
      </c>
      <c r="R76" s="218">
        <v>1557</v>
      </c>
      <c r="S76" s="218">
        <v>739</v>
      </c>
      <c r="T76" s="218">
        <v>328</v>
      </c>
      <c r="U76" s="218" t="s">
        <v>190</v>
      </c>
      <c r="V76" s="219" t="s">
        <v>190</v>
      </c>
    </row>
    <row r="77" spans="1:22">
      <c r="A77" s="217" t="s">
        <v>213</v>
      </c>
      <c r="B77" s="218">
        <v>285464</v>
      </c>
      <c r="C77" s="218">
        <v>24629</v>
      </c>
      <c r="D77" s="218">
        <v>19398</v>
      </c>
      <c r="E77" s="218">
        <v>15190</v>
      </c>
      <c r="F77" s="218">
        <v>24060</v>
      </c>
      <c r="G77" s="218">
        <v>48019</v>
      </c>
      <c r="H77" s="218">
        <v>46307</v>
      </c>
      <c r="I77" s="218">
        <v>32038</v>
      </c>
      <c r="J77" s="218">
        <v>21079</v>
      </c>
      <c r="K77" s="218">
        <v>15007</v>
      </c>
      <c r="L77" s="218">
        <v>9835</v>
      </c>
      <c r="M77" s="218">
        <v>6510</v>
      </c>
      <c r="N77" s="218">
        <v>4875</v>
      </c>
      <c r="O77" s="218">
        <v>4701</v>
      </c>
      <c r="P77" s="218">
        <v>3793</v>
      </c>
      <c r="Q77" s="218">
        <v>2233</v>
      </c>
      <c r="R77" s="218">
        <v>1465</v>
      </c>
      <c r="S77" s="218">
        <v>693</v>
      </c>
      <c r="T77" s="218">
        <v>307</v>
      </c>
      <c r="U77" s="218" t="s">
        <v>190</v>
      </c>
      <c r="V77" s="219" t="s">
        <v>190</v>
      </c>
    </row>
    <row r="78" spans="1:22">
      <c r="A78" s="217" t="s">
        <v>214</v>
      </c>
      <c r="B78" s="218">
        <v>291764</v>
      </c>
      <c r="C78" s="218">
        <v>24777</v>
      </c>
      <c r="D78" s="218">
        <v>19453</v>
      </c>
      <c r="E78" s="218">
        <v>15297</v>
      </c>
      <c r="F78" s="218">
        <v>24153</v>
      </c>
      <c r="G78" s="218">
        <v>48170</v>
      </c>
      <c r="H78" s="218">
        <v>47962</v>
      </c>
      <c r="I78" s="218">
        <v>32786</v>
      </c>
      <c r="J78" s="218">
        <v>21627</v>
      </c>
      <c r="K78" s="218">
        <v>15497</v>
      </c>
      <c r="L78" s="218">
        <v>10394</v>
      </c>
      <c r="M78" s="218">
        <v>6885</v>
      </c>
      <c r="N78" s="218">
        <v>5131</v>
      </c>
      <c r="O78" s="218">
        <v>4999</v>
      </c>
      <c r="P78" s="218">
        <v>4113</v>
      </c>
      <c r="Q78" s="218">
        <v>2426</v>
      </c>
      <c r="R78" s="218">
        <v>1593</v>
      </c>
      <c r="S78" s="218">
        <v>770</v>
      </c>
      <c r="T78" s="218">
        <v>333</v>
      </c>
      <c r="U78" s="218" t="s">
        <v>190</v>
      </c>
      <c r="V78" s="219" t="s">
        <v>190</v>
      </c>
    </row>
    <row r="79" spans="1:22">
      <c r="A79" s="217" t="s">
        <v>215</v>
      </c>
      <c r="B79" s="218">
        <v>292873</v>
      </c>
      <c r="C79" s="218">
        <v>23907</v>
      </c>
      <c r="D79" s="218">
        <v>20121</v>
      </c>
      <c r="E79" s="218">
        <v>16429</v>
      </c>
      <c r="F79" s="218">
        <v>22550</v>
      </c>
      <c r="G79" s="218">
        <v>45233</v>
      </c>
      <c r="H79" s="218">
        <v>42643</v>
      </c>
      <c r="I79" s="218">
        <v>33312</v>
      </c>
      <c r="J79" s="218">
        <v>24050</v>
      </c>
      <c r="K79" s="218">
        <v>16712</v>
      </c>
      <c r="L79" s="218">
        <v>12331</v>
      </c>
      <c r="M79" s="218">
        <v>7964</v>
      </c>
      <c r="N79" s="218">
        <v>5953</v>
      </c>
      <c r="O79" s="218">
        <v>4828</v>
      </c>
      <c r="P79" s="218">
        <v>4656</v>
      </c>
      <c r="Q79" s="218">
        <v>2979</v>
      </c>
      <c r="R79" s="218">
        <v>2194</v>
      </c>
      <c r="S79" s="218">
        <v>1322</v>
      </c>
      <c r="T79" s="218">
        <v>618</v>
      </c>
      <c r="U79" s="218" t="s">
        <v>190</v>
      </c>
      <c r="V79" s="219" t="s">
        <v>190</v>
      </c>
    </row>
    <row r="80" spans="1:22">
      <c r="A80" s="217" t="s">
        <v>216</v>
      </c>
      <c r="B80" s="218">
        <v>309234</v>
      </c>
      <c r="C80" s="218">
        <v>24378</v>
      </c>
      <c r="D80" s="218">
        <v>20400</v>
      </c>
      <c r="E80" s="218">
        <v>16780</v>
      </c>
      <c r="F80" s="218">
        <v>25035</v>
      </c>
      <c r="G80" s="218">
        <v>50946</v>
      </c>
      <c r="H80" s="218">
        <v>44172</v>
      </c>
      <c r="I80" s="218">
        <v>34787</v>
      </c>
      <c r="J80" s="218">
        <v>25013</v>
      </c>
      <c r="K80" s="218">
        <v>17523</v>
      </c>
      <c r="L80" s="218">
        <v>13162</v>
      </c>
      <c r="M80" s="218">
        <v>8507</v>
      </c>
      <c r="N80" s="218">
        <v>6357</v>
      </c>
      <c r="O80" s="218">
        <v>5102</v>
      </c>
      <c r="P80" s="218">
        <v>4703</v>
      </c>
      <c r="Q80" s="218">
        <v>3024</v>
      </c>
      <c r="R80" s="218">
        <v>2249</v>
      </c>
      <c r="S80" s="218">
        <v>1364</v>
      </c>
      <c r="T80" s="218">
        <v>637</v>
      </c>
      <c r="U80" s="218" t="s">
        <v>190</v>
      </c>
      <c r="V80" s="219" t="s">
        <v>190</v>
      </c>
    </row>
    <row r="81" spans="1:22">
      <c r="A81" s="217" t="s">
        <v>217</v>
      </c>
      <c r="B81" s="218">
        <v>276930</v>
      </c>
      <c r="C81" s="218">
        <v>20993</v>
      </c>
      <c r="D81" s="218">
        <v>17514</v>
      </c>
      <c r="E81" s="218">
        <v>14479</v>
      </c>
      <c r="F81" s="218">
        <v>22934</v>
      </c>
      <c r="G81" s="218">
        <v>47421</v>
      </c>
      <c r="H81" s="218">
        <v>38792</v>
      </c>
      <c r="I81" s="218">
        <v>30694</v>
      </c>
      <c r="J81" s="218">
        <v>22162</v>
      </c>
      <c r="K81" s="218">
        <v>15618</v>
      </c>
      <c r="L81" s="218">
        <v>12351</v>
      </c>
      <c r="M81" s="218">
        <v>7843</v>
      </c>
      <c r="N81" s="218">
        <v>5967</v>
      </c>
      <c r="O81" s="218">
        <v>4738</v>
      </c>
      <c r="P81" s="218">
        <v>4355</v>
      </c>
      <c r="Q81" s="218">
        <v>2799</v>
      </c>
      <c r="R81" s="218">
        <v>2071</v>
      </c>
      <c r="S81" s="218">
        <v>1260</v>
      </c>
      <c r="T81" s="218">
        <v>585</v>
      </c>
      <c r="U81" s="218" t="s">
        <v>190</v>
      </c>
      <c r="V81" s="219" t="s">
        <v>190</v>
      </c>
    </row>
    <row r="82" spans="1:22">
      <c r="A82" s="217" t="s">
        <v>218</v>
      </c>
      <c r="B82" s="218">
        <v>285817</v>
      </c>
      <c r="C82" s="218">
        <v>21527</v>
      </c>
      <c r="D82" s="218">
        <v>17980</v>
      </c>
      <c r="E82" s="218">
        <v>14856</v>
      </c>
      <c r="F82" s="218">
        <v>23311</v>
      </c>
      <c r="G82" s="218">
        <v>48028</v>
      </c>
      <c r="H82" s="218">
        <v>40225</v>
      </c>
      <c r="I82" s="218">
        <v>31827</v>
      </c>
      <c r="J82" s="218">
        <v>23005</v>
      </c>
      <c r="K82" s="218">
        <v>16259</v>
      </c>
      <c r="L82" s="218">
        <v>12973</v>
      </c>
      <c r="M82" s="218">
        <v>8331</v>
      </c>
      <c r="N82" s="218">
        <v>6294</v>
      </c>
      <c r="O82" s="218">
        <v>4983</v>
      </c>
      <c r="P82" s="218">
        <v>4617</v>
      </c>
      <c r="Q82" s="218">
        <v>2961</v>
      </c>
      <c r="R82" s="218">
        <v>2187</v>
      </c>
      <c r="S82" s="218">
        <v>1329</v>
      </c>
      <c r="T82" s="218">
        <v>646</v>
      </c>
      <c r="U82" s="218" t="s">
        <v>190</v>
      </c>
      <c r="V82" s="219" t="s">
        <v>190</v>
      </c>
    </row>
    <row r="83" spans="1:22">
      <c r="A83" s="217" t="s">
        <v>219</v>
      </c>
      <c r="B83" s="218">
        <v>269220</v>
      </c>
      <c r="C83" s="218">
        <v>19814</v>
      </c>
      <c r="D83" s="218">
        <v>16463</v>
      </c>
      <c r="E83" s="218">
        <v>13641</v>
      </c>
      <c r="F83" s="218">
        <v>22002</v>
      </c>
      <c r="G83" s="218">
        <v>45815</v>
      </c>
      <c r="H83" s="218">
        <v>37927</v>
      </c>
      <c r="I83" s="218">
        <v>30007</v>
      </c>
      <c r="J83" s="218">
        <v>21702</v>
      </c>
      <c r="K83" s="218">
        <v>15326</v>
      </c>
      <c r="L83" s="218">
        <v>12421</v>
      </c>
      <c r="M83" s="218">
        <v>7940</v>
      </c>
      <c r="N83" s="218">
        <v>6047</v>
      </c>
      <c r="O83" s="218">
        <v>4772</v>
      </c>
      <c r="P83" s="218">
        <v>4439</v>
      </c>
      <c r="Q83" s="218">
        <v>2831</v>
      </c>
      <c r="R83" s="218">
        <v>2104</v>
      </c>
      <c r="S83" s="218">
        <v>1256</v>
      </c>
      <c r="T83" s="218">
        <v>592</v>
      </c>
      <c r="U83" s="218" t="s">
        <v>190</v>
      </c>
      <c r="V83" s="219" t="s">
        <v>190</v>
      </c>
    </row>
    <row r="84" spans="1:22">
      <c r="A84" s="217" t="s">
        <v>220</v>
      </c>
      <c r="B84" s="218">
        <v>290490</v>
      </c>
      <c r="C84" s="218">
        <v>19882</v>
      </c>
      <c r="D84" s="218">
        <v>17305</v>
      </c>
      <c r="E84" s="218">
        <v>13905</v>
      </c>
      <c r="F84" s="218">
        <v>23665</v>
      </c>
      <c r="G84" s="218">
        <v>45526</v>
      </c>
      <c r="H84" s="218">
        <v>42287</v>
      </c>
      <c r="I84" s="218">
        <v>29848</v>
      </c>
      <c r="J84" s="218">
        <v>26086</v>
      </c>
      <c r="K84" s="218">
        <v>18306</v>
      </c>
      <c r="L84" s="218">
        <v>14265</v>
      </c>
      <c r="M84" s="218">
        <v>11139</v>
      </c>
      <c r="N84" s="218">
        <v>7781</v>
      </c>
      <c r="O84" s="218">
        <v>4963</v>
      </c>
      <c r="P84" s="218">
        <v>4612</v>
      </c>
      <c r="Q84" s="218">
        <v>3583</v>
      </c>
      <c r="R84" s="218">
        <v>2997</v>
      </c>
      <c r="S84" s="218">
        <v>1545</v>
      </c>
      <c r="T84" s="218">
        <v>750</v>
      </c>
      <c r="U84" s="218">
        <v>178</v>
      </c>
      <c r="V84" s="219">
        <v>10</v>
      </c>
    </row>
    <row r="85" spans="1:22">
      <c r="A85" s="217" t="s">
        <v>221</v>
      </c>
      <c r="B85" s="218">
        <v>274899</v>
      </c>
      <c r="C85" s="218">
        <v>18870</v>
      </c>
      <c r="D85" s="218">
        <v>16385</v>
      </c>
      <c r="E85" s="218">
        <v>13189</v>
      </c>
      <c r="F85" s="218">
        <v>22040</v>
      </c>
      <c r="G85" s="218">
        <v>41921</v>
      </c>
      <c r="H85" s="218">
        <v>39908</v>
      </c>
      <c r="I85" s="218">
        <v>28113</v>
      </c>
      <c r="J85" s="218">
        <v>24574</v>
      </c>
      <c r="K85" s="218">
        <v>17298</v>
      </c>
      <c r="L85" s="218">
        <v>14116</v>
      </c>
      <c r="M85" s="218">
        <v>11030</v>
      </c>
      <c r="N85" s="218">
        <v>7727</v>
      </c>
      <c r="O85" s="218">
        <v>4896</v>
      </c>
      <c r="P85" s="218">
        <v>4484</v>
      </c>
      <c r="Q85" s="218">
        <v>3427</v>
      </c>
      <c r="R85" s="218">
        <v>2818</v>
      </c>
      <c r="S85" s="218">
        <v>1459</v>
      </c>
      <c r="T85" s="218">
        <v>700</v>
      </c>
      <c r="U85" s="218">
        <v>169</v>
      </c>
      <c r="V85" s="219">
        <v>9</v>
      </c>
    </row>
    <row r="86" spans="1:22">
      <c r="A86" s="217" t="s">
        <v>222</v>
      </c>
      <c r="B86" s="218">
        <v>261380</v>
      </c>
      <c r="C86" s="218">
        <v>17444</v>
      </c>
      <c r="D86" s="218">
        <v>15137</v>
      </c>
      <c r="E86" s="218">
        <v>12247</v>
      </c>
      <c r="F86" s="218">
        <v>20700</v>
      </c>
      <c r="G86" s="218">
        <v>40140</v>
      </c>
      <c r="H86" s="218">
        <v>37702</v>
      </c>
      <c r="I86" s="218">
        <v>26513</v>
      </c>
      <c r="J86" s="218">
        <v>23156</v>
      </c>
      <c r="K86" s="218">
        <v>16290</v>
      </c>
      <c r="L86" s="218">
        <v>13936</v>
      </c>
      <c r="M86" s="218">
        <v>10935</v>
      </c>
      <c r="N86" s="218">
        <v>7654</v>
      </c>
      <c r="O86" s="218">
        <v>4846</v>
      </c>
      <c r="P86" s="218">
        <v>4489</v>
      </c>
      <c r="Q86" s="218">
        <v>3438</v>
      </c>
      <c r="R86" s="218">
        <v>2796</v>
      </c>
      <c r="S86" s="218">
        <v>1458</v>
      </c>
      <c r="T86" s="218">
        <v>691</v>
      </c>
      <c r="U86" s="218">
        <v>164</v>
      </c>
      <c r="V86" s="219">
        <v>10</v>
      </c>
    </row>
    <row r="87" spans="1:22">
      <c r="A87" s="217" t="s">
        <v>223</v>
      </c>
      <c r="B87" s="218">
        <v>285544</v>
      </c>
      <c r="C87" s="218">
        <v>18699</v>
      </c>
      <c r="D87" s="218">
        <v>16181</v>
      </c>
      <c r="E87" s="218">
        <v>13054</v>
      </c>
      <c r="F87" s="218">
        <v>22222</v>
      </c>
      <c r="G87" s="218">
        <v>43069</v>
      </c>
      <c r="H87" s="218">
        <v>41758</v>
      </c>
      <c r="I87" s="218">
        <v>29333</v>
      </c>
      <c r="J87" s="218">
        <v>25658</v>
      </c>
      <c r="K87" s="218">
        <v>18030</v>
      </c>
      <c r="L87" s="218">
        <v>15588</v>
      </c>
      <c r="M87" s="218">
        <v>12205</v>
      </c>
      <c r="N87" s="218">
        <v>8582</v>
      </c>
      <c r="O87" s="218">
        <v>5485</v>
      </c>
      <c r="P87" s="218">
        <v>4751</v>
      </c>
      <c r="Q87" s="218">
        <v>3674</v>
      </c>
      <c r="R87" s="218">
        <v>2987</v>
      </c>
      <c r="S87" s="218">
        <v>1568</v>
      </c>
      <c r="T87" s="218">
        <v>756</v>
      </c>
      <c r="U87" s="218">
        <v>177</v>
      </c>
      <c r="V87" s="219">
        <v>12</v>
      </c>
    </row>
    <row r="88" spans="1:22">
      <c r="A88" s="217" t="s">
        <v>224</v>
      </c>
      <c r="B88" s="664">
        <v>285868</v>
      </c>
      <c r="C88" s="664">
        <v>17937</v>
      </c>
      <c r="D88" s="664">
        <v>15451</v>
      </c>
      <c r="E88" s="664">
        <v>12500</v>
      </c>
      <c r="F88" s="664">
        <v>22027</v>
      </c>
      <c r="G88" s="664">
        <v>44499</v>
      </c>
      <c r="H88" s="664">
        <v>42259</v>
      </c>
      <c r="I88" s="664">
        <v>29722</v>
      </c>
      <c r="J88" s="664">
        <v>26005</v>
      </c>
      <c r="K88" s="664">
        <v>18255</v>
      </c>
      <c r="L88" s="664">
        <v>15607</v>
      </c>
      <c r="M88" s="664">
        <v>12201</v>
      </c>
      <c r="N88" s="664">
        <v>8547</v>
      </c>
      <c r="O88" s="664">
        <v>5497</v>
      </c>
      <c r="P88" s="664">
        <v>4693</v>
      </c>
      <c r="Q88" s="664">
        <v>3583</v>
      </c>
      <c r="R88" s="664">
        <v>2939</v>
      </c>
      <c r="S88" s="664">
        <v>1540</v>
      </c>
      <c r="T88" s="664">
        <v>735</v>
      </c>
      <c r="U88" s="664">
        <v>176</v>
      </c>
      <c r="V88" s="219">
        <v>11</v>
      </c>
    </row>
    <row r="89" spans="1:22">
      <c r="A89" s="217" t="s">
        <v>225</v>
      </c>
      <c r="B89" s="664">
        <v>305062</v>
      </c>
      <c r="C89" s="664">
        <v>21042</v>
      </c>
      <c r="D89" s="664">
        <v>15993</v>
      </c>
      <c r="E89" s="664">
        <v>14401</v>
      </c>
      <c r="F89" s="664">
        <v>21494</v>
      </c>
      <c r="G89" s="664">
        <v>41467</v>
      </c>
      <c r="H89" s="664">
        <v>47093</v>
      </c>
      <c r="I89" s="664">
        <v>32055</v>
      </c>
      <c r="J89" s="664">
        <v>25461</v>
      </c>
      <c r="K89" s="664">
        <v>21817</v>
      </c>
      <c r="L89" s="664">
        <v>16437</v>
      </c>
      <c r="M89" s="664">
        <v>13290</v>
      </c>
      <c r="N89" s="664">
        <v>10989</v>
      </c>
      <c r="O89" s="664">
        <v>7299</v>
      </c>
      <c r="P89" s="664">
        <v>4832</v>
      </c>
      <c r="Q89" s="664">
        <v>3355</v>
      </c>
      <c r="R89" s="664">
        <v>2610</v>
      </c>
      <c r="S89" s="664">
        <v>1888</v>
      </c>
      <c r="T89" s="664">
        <v>940</v>
      </c>
      <c r="U89" s="664">
        <v>269</v>
      </c>
      <c r="V89" s="219">
        <v>67</v>
      </c>
    </row>
    <row r="90" spans="1:22">
      <c r="A90" s="217" t="s">
        <v>226</v>
      </c>
      <c r="B90" s="664">
        <v>301237</v>
      </c>
      <c r="C90" s="664">
        <v>21012</v>
      </c>
      <c r="D90" s="664">
        <v>15901</v>
      </c>
      <c r="E90" s="664">
        <v>14273</v>
      </c>
      <c r="F90" s="664">
        <v>21035</v>
      </c>
      <c r="G90" s="664">
        <v>39851</v>
      </c>
      <c r="H90" s="664">
        <v>46094</v>
      </c>
      <c r="I90" s="664">
        <v>31364</v>
      </c>
      <c r="J90" s="664">
        <v>24805</v>
      </c>
      <c r="K90" s="664">
        <v>21349</v>
      </c>
      <c r="L90" s="664">
        <v>16947</v>
      </c>
      <c r="M90" s="664">
        <v>13772</v>
      </c>
      <c r="N90" s="664">
        <v>11398</v>
      </c>
      <c r="O90" s="664">
        <v>7570</v>
      </c>
      <c r="P90" s="664">
        <v>4726</v>
      </c>
      <c r="Q90" s="664">
        <v>3257</v>
      </c>
      <c r="R90" s="664">
        <v>2555</v>
      </c>
      <c r="S90" s="664">
        <v>1820</v>
      </c>
      <c r="T90" s="664">
        <v>903</v>
      </c>
      <c r="U90" s="664">
        <v>267</v>
      </c>
      <c r="V90" s="219">
        <v>66</v>
      </c>
    </row>
    <row r="91" spans="1:22">
      <c r="A91" s="217" t="s">
        <v>227</v>
      </c>
      <c r="B91" s="664">
        <v>277846</v>
      </c>
      <c r="C91" s="664">
        <v>18654</v>
      </c>
      <c r="D91" s="664">
        <v>14064</v>
      </c>
      <c r="E91" s="664">
        <v>12627</v>
      </c>
      <c r="F91" s="664">
        <v>19304</v>
      </c>
      <c r="G91" s="664">
        <v>37933</v>
      </c>
      <c r="H91" s="664">
        <v>42523</v>
      </c>
      <c r="I91" s="664">
        <v>29013</v>
      </c>
      <c r="J91" s="664">
        <v>22927</v>
      </c>
      <c r="K91" s="664">
        <v>19772</v>
      </c>
      <c r="L91" s="664">
        <v>15699</v>
      </c>
      <c r="M91" s="664">
        <v>12696</v>
      </c>
      <c r="N91" s="664">
        <v>10529</v>
      </c>
      <c r="O91" s="664">
        <v>7000</v>
      </c>
      <c r="P91" s="664">
        <v>4557</v>
      </c>
      <c r="Q91" s="664">
        <v>3157</v>
      </c>
      <c r="R91" s="664">
        <v>2434</v>
      </c>
      <c r="S91" s="664">
        <v>1730</v>
      </c>
      <c r="T91" s="664">
        <v>896</v>
      </c>
      <c r="U91" s="664">
        <v>270</v>
      </c>
      <c r="V91" s="219">
        <v>59</v>
      </c>
    </row>
    <row r="92" spans="1:22">
      <c r="A92" s="217" t="s">
        <v>228</v>
      </c>
      <c r="B92" s="664">
        <v>259234</v>
      </c>
      <c r="C92" s="664">
        <v>17248</v>
      </c>
      <c r="D92" s="664">
        <v>12953</v>
      </c>
      <c r="E92" s="664">
        <v>11637</v>
      </c>
      <c r="F92" s="664">
        <v>17621</v>
      </c>
      <c r="G92" s="664">
        <v>33591</v>
      </c>
      <c r="H92" s="664">
        <v>39730</v>
      </c>
      <c r="I92" s="664">
        <v>27019</v>
      </c>
      <c r="J92" s="664">
        <v>21291</v>
      </c>
      <c r="K92" s="664">
        <v>18419</v>
      </c>
      <c r="L92" s="664">
        <v>15076</v>
      </c>
      <c r="M92" s="664">
        <v>12271</v>
      </c>
      <c r="N92" s="664">
        <v>10200</v>
      </c>
      <c r="O92" s="664">
        <v>6749</v>
      </c>
      <c r="P92" s="664">
        <v>4705</v>
      </c>
      <c r="Q92" s="664">
        <v>3255</v>
      </c>
      <c r="R92" s="664">
        <v>2542</v>
      </c>
      <c r="S92" s="664">
        <v>1811</v>
      </c>
      <c r="T92" s="664">
        <v>926</v>
      </c>
      <c r="U92" s="664">
        <v>267</v>
      </c>
      <c r="V92" s="219">
        <v>63</v>
      </c>
    </row>
    <row r="93" spans="1:22">
      <c r="A93" s="217" t="s">
        <v>229</v>
      </c>
      <c r="B93" s="664">
        <v>257085</v>
      </c>
      <c r="C93" s="664">
        <v>17100</v>
      </c>
      <c r="D93" s="664">
        <v>12887</v>
      </c>
      <c r="E93" s="664">
        <v>11629</v>
      </c>
      <c r="F93" s="664">
        <v>17367</v>
      </c>
      <c r="G93" s="664">
        <v>32267</v>
      </c>
      <c r="H93" s="664">
        <v>39965</v>
      </c>
      <c r="I93" s="664">
        <v>27234</v>
      </c>
      <c r="J93" s="664">
        <v>21411</v>
      </c>
      <c r="K93" s="664">
        <v>18512</v>
      </c>
      <c r="L93" s="664">
        <v>14787</v>
      </c>
      <c r="M93" s="664">
        <v>11997</v>
      </c>
      <c r="N93" s="664">
        <v>9954</v>
      </c>
      <c r="O93" s="664">
        <v>6597</v>
      </c>
      <c r="P93" s="664">
        <v>4684</v>
      </c>
      <c r="Q93" s="664">
        <v>3240</v>
      </c>
      <c r="R93" s="664">
        <v>2532</v>
      </c>
      <c r="S93" s="664">
        <v>1820</v>
      </c>
      <c r="T93" s="664">
        <v>925</v>
      </c>
      <c r="U93" s="664">
        <v>275</v>
      </c>
      <c r="V93" s="219">
        <v>64</v>
      </c>
    </row>
    <row r="94" spans="1:22">
      <c r="A94" s="217" t="s">
        <v>230</v>
      </c>
      <c r="B94" s="664">
        <v>280347</v>
      </c>
      <c r="C94" s="664">
        <v>20341</v>
      </c>
      <c r="D94" s="664">
        <v>14048</v>
      </c>
      <c r="E94" s="664">
        <v>11685</v>
      </c>
      <c r="F94" s="664">
        <v>17066</v>
      </c>
      <c r="G94" s="664">
        <v>35486</v>
      </c>
      <c r="H94" s="664">
        <v>47428</v>
      </c>
      <c r="I94" s="664">
        <v>30395</v>
      </c>
      <c r="J94" s="664">
        <v>22269</v>
      </c>
      <c r="K94" s="664">
        <v>17323</v>
      </c>
      <c r="L94" s="664">
        <v>16173</v>
      </c>
      <c r="M94" s="664">
        <v>12952</v>
      </c>
      <c r="N94" s="664">
        <v>10532</v>
      </c>
      <c r="O94" s="664">
        <v>7698</v>
      </c>
      <c r="P94" s="664">
        <v>5579</v>
      </c>
      <c r="Q94" s="664">
        <v>3437</v>
      </c>
      <c r="R94" s="664">
        <v>2664</v>
      </c>
      <c r="S94" s="664">
        <v>1814</v>
      </c>
      <c r="T94" s="664">
        <v>915</v>
      </c>
      <c r="U94" s="664">
        <v>232</v>
      </c>
      <c r="V94" s="219">
        <v>46</v>
      </c>
    </row>
    <row r="95" spans="1:22">
      <c r="A95" s="663" t="s">
        <v>231</v>
      </c>
      <c r="B95" s="218">
        <v>261295</v>
      </c>
      <c r="C95" s="218">
        <v>18390</v>
      </c>
      <c r="D95" s="218">
        <v>12759</v>
      </c>
      <c r="E95" s="218">
        <v>10573</v>
      </c>
      <c r="F95" s="218">
        <v>15828</v>
      </c>
      <c r="G95" s="218">
        <v>34178</v>
      </c>
      <c r="H95" s="218">
        <v>44082</v>
      </c>
      <c r="I95" s="218">
        <v>28331</v>
      </c>
      <c r="J95" s="218">
        <v>20711</v>
      </c>
      <c r="K95" s="218">
        <v>16145</v>
      </c>
      <c r="L95" s="218">
        <v>15089</v>
      </c>
      <c r="M95" s="218">
        <v>12056</v>
      </c>
      <c r="N95" s="218">
        <v>9751</v>
      </c>
      <c r="O95" s="218">
        <v>7173</v>
      </c>
      <c r="P95" s="218">
        <v>5397</v>
      </c>
      <c r="Q95" s="218">
        <v>3294</v>
      </c>
      <c r="R95" s="218">
        <v>2581</v>
      </c>
      <c r="S95" s="218">
        <v>1758</v>
      </c>
      <c r="T95" s="218">
        <v>884</v>
      </c>
      <c r="U95" s="218">
        <v>228</v>
      </c>
      <c r="V95" s="219">
        <v>40</v>
      </c>
    </row>
    <row r="96" spans="1:22">
      <c r="A96" s="665" t="s">
        <v>379</v>
      </c>
      <c r="B96" s="220">
        <v>319796</v>
      </c>
      <c r="C96" s="220">
        <v>22622</v>
      </c>
      <c r="D96" s="220">
        <v>15746</v>
      </c>
      <c r="E96" s="220">
        <v>13096</v>
      </c>
      <c r="F96" s="220">
        <v>19447</v>
      </c>
      <c r="G96" s="220">
        <v>41520</v>
      </c>
      <c r="H96" s="220">
        <v>53901</v>
      </c>
      <c r="I96" s="220">
        <v>34755</v>
      </c>
      <c r="J96" s="220">
        <v>25400</v>
      </c>
      <c r="K96" s="220">
        <v>19840</v>
      </c>
      <c r="L96" s="220">
        <v>18264</v>
      </c>
      <c r="M96" s="220">
        <v>14792</v>
      </c>
      <c r="N96" s="220">
        <v>12049</v>
      </c>
      <c r="O96" s="220">
        <v>8890</v>
      </c>
      <c r="P96" s="220">
        <v>6411</v>
      </c>
      <c r="Q96" s="220">
        <v>3930</v>
      </c>
      <c r="R96" s="220">
        <v>3086</v>
      </c>
      <c r="S96" s="220">
        <v>2119</v>
      </c>
      <c r="T96" s="220">
        <v>1060</v>
      </c>
      <c r="U96" s="220">
        <v>286</v>
      </c>
      <c r="V96" s="221">
        <v>59</v>
      </c>
    </row>
    <row r="97" spans="1:23">
      <c r="A97" s="756" t="s">
        <v>443</v>
      </c>
      <c r="B97" s="757">
        <f>(B96/B95)*B96</f>
        <v>391394.71331636654</v>
      </c>
      <c r="C97" s="757">
        <f t="shared" ref="C97:V97" si="8">(C96/C95)*C96</f>
        <v>27827.889287656333</v>
      </c>
      <c r="D97" s="757">
        <f t="shared" si="8"/>
        <v>19432.284348303157</v>
      </c>
      <c r="E97" s="757">
        <f t="shared" si="8"/>
        <v>16221.055140452094</v>
      </c>
      <c r="F97" s="757">
        <f t="shared" si="8"/>
        <v>23893.467841799342</v>
      </c>
      <c r="G97" s="757">
        <f t="shared" si="8"/>
        <v>50439.183100239919</v>
      </c>
      <c r="H97" s="757">
        <f t="shared" si="8"/>
        <v>65907.123111474066</v>
      </c>
      <c r="I97" s="757">
        <f t="shared" si="8"/>
        <v>42635.629698916382</v>
      </c>
      <c r="J97" s="757">
        <f t="shared" si="8"/>
        <v>31150.596301482306</v>
      </c>
      <c r="K97" s="757">
        <f t="shared" si="8"/>
        <v>24380.650356147416</v>
      </c>
      <c r="L97" s="757">
        <f t="shared" si="8"/>
        <v>22107.077738750082</v>
      </c>
      <c r="M97" s="757">
        <f t="shared" si="8"/>
        <v>18148.910418049105</v>
      </c>
      <c r="N97" s="757">
        <f t="shared" si="8"/>
        <v>14888.565377909958</v>
      </c>
      <c r="O97" s="757">
        <f t="shared" si="8"/>
        <v>11017.998048236441</v>
      </c>
      <c r="P97" s="757">
        <f t="shared" si="8"/>
        <v>7615.5125069483047</v>
      </c>
      <c r="Q97" s="757">
        <f t="shared" si="8"/>
        <v>4688.7978142076499</v>
      </c>
      <c r="R97" s="757">
        <f t="shared" si="8"/>
        <v>3689.8086013173188</v>
      </c>
      <c r="S97" s="757">
        <f t="shared" si="8"/>
        <v>2554.1302616609782</v>
      </c>
      <c r="T97" s="757">
        <f t="shared" si="8"/>
        <v>1271.0407239819003</v>
      </c>
      <c r="U97" s="757">
        <f t="shared" si="8"/>
        <v>358.75438596491227</v>
      </c>
      <c r="V97" s="757">
        <f t="shared" si="8"/>
        <v>87.025000000000006</v>
      </c>
      <c r="W97" s="106" t="s">
        <v>444</v>
      </c>
    </row>
    <row r="98" spans="1:23">
      <c r="A98" s="121"/>
    </row>
    <row r="99" spans="1:23">
      <c r="A99" s="121"/>
    </row>
    <row r="100" spans="1:23">
      <c r="A100" s="121"/>
    </row>
    <row r="101" spans="1:23">
      <c r="A101" s="121"/>
    </row>
    <row r="102" spans="1:23">
      <c r="A102" s="121"/>
    </row>
    <row r="103" spans="1:23">
      <c r="A103" s="121"/>
    </row>
    <row r="104" spans="1:23">
      <c r="A104" s="121"/>
    </row>
    <row r="105" spans="1:23">
      <c r="A105" s="121"/>
    </row>
    <row r="106" spans="1:23">
      <c r="A106" s="121"/>
    </row>
    <row r="107" spans="1:23">
      <c r="A107" s="121"/>
    </row>
    <row r="108" spans="1:23">
      <c r="A108" s="121"/>
    </row>
    <row r="109" spans="1:23">
      <c r="A109" s="121"/>
    </row>
    <row r="110" spans="1:23">
      <c r="A110" s="121"/>
    </row>
    <row r="111" spans="1:23">
      <c r="A111" s="121"/>
    </row>
    <row r="112" spans="1:23">
      <c r="A112" s="121"/>
    </row>
    <row r="113" spans="1:1">
      <c r="A113" s="121"/>
    </row>
    <row r="114" spans="1:1">
      <c r="A114" s="121"/>
    </row>
    <row r="115" spans="1:1">
      <c r="A115" s="121"/>
    </row>
    <row r="116" spans="1:1">
      <c r="A116" s="121"/>
    </row>
    <row r="117" spans="1:1">
      <c r="A117" s="121"/>
    </row>
    <row r="118" spans="1:1">
      <c r="A118" s="121"/>
    </row>
    <row r="119" spans="1:1">
      <c r="A119" s="121"/>
    </row>
    <row r="120" spans="1:1">
      <c r="A120" s="121"/>
    </row>
    <row r="121" spans="1:1">
      <c r="A121" s="121"/>
    </row>
    <row r="122" spans="1:1">
      <c r="A122" s="121"/>
    </row>
    <row r="123" spans="1:1">
      <c r="A123" s="121"/>
    </row>
    <row r="124" spans="1:1">
      <c r="A124" s="121"/>
    </row>
    <row r="125" spans="1:1">
      <c r="A125" s="121"/>
    </row>
    <row r="126" spans="1:1">
      <c r="A126" s="121"/>
    </row>
    <row r="127" spans="1:1">
      <c r="A127" s="121"/>
    </row>
    <row r="128" spans="1:1">
      <c r="A128" s="121"/>
    </row>
    <row r="129" spans="1:1">
      <c r="A129" s="121"/>
    </row>
    <row r="130" spans="1:1">
      <c r="A130" s="121"/>
    </row>
    <row r="131" spans="1:1">
      <c r="A131" s="121"/>
    </row>
    <row r="132" spans="1:1">
      <c r="A132" s="121"/>
    </row>
    <row r="133" spans="1:1">
      <c r="A133" s="121"/>
    </row>
    <row r="134" spans="1:1">
      <c r="A134" s="121"/>
    </row>
    <row r="135" spans="1:1">
      <c r="A135" s="121"/>
    </row>
    <row r="136" spans="1:1">
      <c r="A136" s="121"/>
    </row>
    <row r="137" spans="1:1">
      <c r="A137" s="121"/>
    </row>
    <row r="138" spans="1:1">
      <c r="A138" s="121"/>
    </row>
    <row r="139" spans="1:1">
      <c r="A139" s="121"/>
    </row>
    <row r="140" spans="1:1">
      <c r="A140" s="121"/>
    </row>
  </sheetData>
  <pageMargins left="0.7" right="0.7" top="0.75" bottom="0.75" header="0.3" footer="0.3"/>
  <ignoredErrors>
    <ignoredError sqref="D4:H45 I34:I44" formulaRange="1"/>
  </ignoredError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dimension ref="A1:W97"/>
  <sheetViews>
    <sheetView zoomScale="85" zoomScaleNormal="85" workbookViewId="0">
      <pane xSplit="1" ySplit="4" topLeftCell="B5" activePane="bottomRight" state="frozen"/>
      <selection pane="topRight" activeCell="B1" sqref="B1"/>
      <selection pane="bottomLeft" activeCell="A5" sqref="A5"/>
      <selection pane="bottomRight" activeCell="Q41" sqref="Q41"/>
    </sheetView>
  </sheetViews>
  <sheetFormatPr defaultColWidth="8.83203125" defaultRowHeight="12.75"/>
  <cols>
    <col min="1" max="1" width="8.83203125" style="121"/>
    <col min="2" max="16" width="11.5" style="121" customWidth="1"/>
    <col min="17" max="16384" width="8.83203125" style="121"/>
  </cols>
  <sheetData>
    <row r="1" spans="1:9">
      <c r="A1" s="95" t="s">
        <v>307</v>
      </c>
    </row>
    <row r="3" spans="1:9">
      <c r="A3" s="106" t="s">
        <v>290</v>
      </c>
    </row>
    <row r="4" spans="1:9" ht="33" customHeight="1">
      <c r="A4" s="156"/>
      <c r="B4" s="137" t="s">
        <v>110</v>
      </c>
      <c r="C4" s="137" t="s">
        <v>111</v>
      </c>
      <c r="D4" s="137" t="s">
        <v>112</v>
      </c>
      <c r="E4" s="137" t="s">
        <v>113</v>
      </c>
      <c r="F4" s="137" t="s">
        <v>114</v>
      </c>
      <c r="G4" s="137" t="s">
        <v>115</v>
      </c>
      <c r="H4" s="137" t="s">
        <v>116</v>
      </c>
      <c r="I4" s="149" t="s">
        <v>117</v>
      </c>
    </row>
    <row r="5" spans="1:9">
      <c r="A5" s="161">
        <v>1971</v>
      </c>
      <c r="B5" s="157">
        <f>B54</f>
        <v>21962032</v>
      </c>
      <c r="C5" s="157">
        <f>SUM(C54:E54)</f>
        <v>6433266</v>
      </c>
      <c r="D5" s="157">
        <f>SUM(F54:G54)</f>
        <v>4141006</v>
      </c>
      <c r="E5" s="157">
        <f>SUM(H54:I54)</f>
        <v>2986008</v>
      </c>
      <c r="F5" s="157">
        <f>SUM(J54:K54)</f>
        <v>2570456</v>
      </c>
      <c r="G5" s="157">
        <f>SUM(L54:M54)</f>
        <v>2318209</v>
      </c>
      <c r="H5" s="157">
        <f>SUM(N54:O54)</f>
        <v>1750677</v>
      </c>
      <c r="I5" s="158">
        <f>P54</f>
        <v>1762410</v>
      </c>
    </row>
    <row r="6" spans="1:9">
      <c r="A6" s="161">
        <v>1972</v>
      </c>
      <c r="B6" s="157">
        <f t="shared" ref="B6:B48" si="0">B55</f>
        <v>22218463</v>
      </c>
      <c r="C6" s="157">
        <f t="shared" ref="C6:C48" si="1">SUM(C55:E55)</f>
        <v>6338993</v>
      </c>
      <c r="D6" s="157">
        <f t="shared" ref="D6:D48" si="2">SUM(F55:G55)</f>
        <v>4211044</v>
      </c>
      <c r="E6" s="157">
        <f t="shared" ref="E6:E48" si="3">SUM(H55:I55)</f>
        <v>3145539</v>
      </c>
      <c r="F6" s="157">
        <f t="shared" ref="F6:F48" si="4">SUM(J55:K55)</f>
        <v>2566767</v>
      </c>
      <c r="G6" s="157">
        <f t="shared" ref="G6:G46" si="5">SUM(L55:M55)</f>
        <v>2363397</v>
      </c>
      <c r="H6" s="157">
        <f t="shared" ref="H6:H48" si="6">SUM(N55:O55)</f>
        <v>1785306</v>
      </c>
      <c r="I6" s="158">
        <f t="shared" ref="I6:I48" si="7">P55</f>
        <v>1807417</v>
      </c>
    </row>
    <row r="7" spans="1:9">
      <c r="A7" s="161">
        <v>1973</v>
      </c>
      <c r="B7" s="157">
        <f t="shared" si="0"/>
        <v>22491777</v>
      </c>
      <c r="C7" s="157">
        <f t="shared" si="1"/>
        <v>6239352</v>
      </c>
      <c r="D7" s="157">
        <f t="shared" si="2"/>
        <v>4304699</v>
      </c>
      <c r="E7" s="157">
        <f t="shared" si="3"/>
        <v>3296139</v>
      </c>
      <c r="F7" s="157">
        <f t="shared" si="4"/>
        <v>2569820</v>
      </c>
      <c r="G7" s="157">
        <f t="shared" si="5"/>
        <v>2412102</v>
      </c>
      <c r="H7" s="157">
        <f t="shared" si="6"/>
        <v>1814701</v>
      </c>
      <c r="I7" s="158">
        <f t="shared" si="7"/>
        <v>1854964</v>
      </c>
    </row>
    <row r="8" spans="1:9">
      <c r="A8" s="161">
        <v>1974</v>
      </c>
      <c r="B8" s="157">
        <f t="shared" si="0"/>
        <v>22807969</v>
      </c>
      <c r="C8" s="157">
        <f t="shared" si="1"/>
        <v>6143346</v>
      </c>
      <c r="D8" s="157">
        <f t="shared" si="2"/>
        <v>4420065</v>
      </c>
      <c r="E8" s="157">
        <f t="shared" si="3"/>
        <v>3451389</v>
      </c>
      <c r="F8" s="157">
        <f t="shared" si="4"/>
        <v>2588255</v>
      </c>
      <c r="G8" s="157">
        <f t="shared" si="5"/>
        <v>2453551</v>
      </c>
      <c r="H8" s="157">
        <f t="shared" si="6"/>
        <v>1846910</v>
      </c>
      <c r="I8" s="158">
        <f t="shared" si="7"/>
        <v>1904453</v>
      </c>
    </row>
    <row r="9" spans="1:9">
      <c r="A9" s="161">
        <v>1975</v>
      </c>
      <c r="B9" s="157">
        <f t="shared" si="0"/>
        <v>23143275</v>
      </c>
      <c r="C9" s="157">
        <f t="shared" si="1"/>
        <v>6059860</v>
      </c>
      <c r="D9" s="157">
        <f t="shared" si="2"/>
        <v>4537536</v>
      </c>
      <c r="E9" s="157">
        <f t="shared" si="3"/>
        <v>3605921</v>
      </c>
      <c r="F9" s="157">
        <f t="shared" si="4"/>
        <v>2607778</v>
      </c>
      <c r="G9" s="157">
        <f t="shared" si="5"/>
        <v>2479419</v>
      </c>
      <c r="H9" s="157">
        <f t="shared" si="6"/>
        <v>1895686</v>
      </c>
      <c r="I9" s="158">
        <f t="shared" si="7"/>
        <v>1957075</v>
      </c>
    </row>
    <row r="10" spans="1:9">
      <c r="A10" s="161">
        <v>1976</v>
      </c>
      <c r="B10" s="157">
        <f t="shared" si="0"/>
        <v>23449808</v>
      </c>
      <c r="C10" s="157">
        <f t="shared" si="1"/>
        <v>5960649</v>
      </c>
      <c r="D10" s="157">
        <f t="shared" si="2"/>
        <v>4641395</v>
      </c>
      <c r="E10" s="157">
        <f t="shared" si="3"/>
        <v>3744880</v>
      </c>
      <c r="F10" s="157">
        <f t="shared" si="4"/>
        <v>2640301</v>
      </c>
      <c r="G10" s="157">
        <f t="shared" si="5"/>
        <v>2496012</v>
      </c>
      <c r="H10" s="157">
        <f t="shared" si="6"/>
        <v>1943982</v>
      </c>
      <c r="I10" s="158">
        <f t="shared" si="7"/>
        <v>2022589</v>
      </c>
    </row>
    <row r="11" spans="1:9">
      <c r="A11" s="161">
        <v>1977</v>
      </c>
      <c r="B11" s="157">
        <f t="shared" si="0"/>
        <v>23725843</v>
      </c>
      <c r="C11" s="157">
        <f t="shared" si="1"/>
        <v>5866050</v>
      </c>
      <c r="D11" s="157">
        <f t="shared" si="2"/>
        <v>4707176</v>
      </c>
      <c r="E11" s="157">
        <f t="shared" si="3"/>
        <v>3875607</v>
      </c>
      <c r="F11" s="157">
        <f t="shared" si="4"/>
        <v>2687254</v>
      </c>
      <c r="G11" s="157">
        <f t="shared" si="5"/>
        <v>2500833</v>
      </c>
      <c r="H11" s="157">
        <f t="shared" si="6"/>
        <v>1999494</v>
      </c>
      <c r="I11" s="158">
        <f t="shared" si="7"/>
        <v>2089429</v>
      </c>
    </row>
    <row r="12" spans="1:9">
      <c r="A12" s="161">
        <v>1978</v>
      </c>
      <c r="B12" s="157">
        <f t="shared" si="0"/>
        <v>23963203</v>
      </c>
      <c r="C12" s="157">
        <f t="shared" si="1"/>
        <v>5754160</v>
      </c>
      <c r="D12" s="157">
        <f t="shared" si="2"/>
        <v>4762405</v>
      </c>
      <c r="E12" s="157">
        <f t="shared" si="3"/>
        <v>3982427</v>
      </c>
      <c r="F12" s="157">
        <f t="shared" si="4"/>
        <v>2753068</v>
      </c>
      <c r="G12" s="157">
        <f t="shared" si="5"/>
        <v>2509509</v>
      </c>
      <c r="H12" s="157">
        <f t="shared" si="6"/>
        <v>2046173</v>
      </c>
      <c r="I12" s="158">
        <f t="shared" si="7"/>
        <v>2155461</v>
      </c>
    </row>
    <row r="13" spans="1:9">
      <c r="A13" s="161">
        <v>1979</v>
      </c>
      <c r="B13" s="157">
        <f t="shared" si="0"/>
        <v>24201544</v>
      </c>
      <c r="C13" s="157">
        <f t="shared" si="1"/>
        <v>5645471</v>
      </c>
      <c r="D13" s="157">
        <f t="shared" si="2"/>
        <v>4804531</v>
      </c>
      <c r="E13" s="157">
        <f t="shared" si="3"/>
        <v>4090737</v>
      </c>
      <c r="F13" s="157">
        <f t="shared" si="4"/>
        <v>2837066</v>
      </c>
      <c r="G13" s="157">
        <f t="shared" si="5"/>
        <v>2506901</v>
      </c>
      <c r="H13" s="157">
        <f t="shared" si="6"/>
        <v>2086735</v>
      </c>
      <c r="I13" s="158">
        <f t="shared" si="7"/>
        <v>2230103</v>
      </c>
    </row>
    <row r="14" spans="1:9">
      <c r="A14" s="161">
        <v>1980</v>
      </c>
      <c r="B14" s="157">
        <f t="shared" si="0"/>
        <v>24515667</v>
      </c>
      <c r="C14" s="157">
        <f t="shared" si="1"/>
        <v>5572981</v>
      </c>
      <c r="D14" s="157">
        <f t="shared" si="2"/>
        <v>4844513</v>
      </c>
      <c r="E14" s="157">
        <f t="shared" si="3"/>
        <v>4226601</v>
      </c>
      <c r="F14" s="157">
        <f t="shared" si="4"/>
        <v>2928959</v>
      </c>
      <c r="G14" s="157">
        <f t="shared" si="5"/>
        <v>2508989</v>
      </c>
      <c r="H14" s="157">
        <f t="shared" si="6"/>
        <v>2127876</v>
      </c>
      <c r="I14" s="158">
        <f t="shared" si="7"/>
        <v>2305748</v>
      </c>
    </row>
    <row r="15" spans="1:9">
      <c r="A15" s="161">
        <v>1981</v>
      </c>
      <c r="B15" s="157">
        <f t="shared" si="0"/>
        <v>24819915</v>
      </c>
      <c r="C15" s="157">
        <f t="shared" si="1"/>
        <v>5532688</v>
      </c>
      <c r="D15" s="157">
        <f t="shared" si="2"/>
        <v>4846275</v>
      </c>
      <c r="E15" s="157">
        <f t="shared" si="3"/>
        <v>4334844</v>
      </c>
      <c r="F15" s="157">
        <f t="shared" si="4"/>
        <v>3038257</v>
      </c>
      <c r="G15" s="157">
        <f t="shared" si="5"/>
        <v>2515045</v>
      </c>
      <c r="H15" s="157">
        <f t="shared" si="6"/>
        <v>2175843</v>
      </c>
      <c r="I15" s="158">
        <f t="shared" si="7"/>
        <v>2376963</v>
      </c>
    </row>
    <row r="16" spans="1:9">
      <c r="A16" s="161">
        <v>1982</v>
      </c>
      <c r="B16" s="157">
        <f t="shared" si="0"/>
        <v>25116942</v>
      </c>
      <c r="C16" s="157">
        <f t="shared" si="1"/>
        <v>5525527</v>
      </c>
      <c r="D16" s="157">
        <f t="shared" si="2"/>
        <v>4787190</v>
      </c>
      <c r="E16" s="157">
        <f t="shared" si="3"/>
        <v>4416676</v>
      </c>
      <c r="F16" s="157">
        <f t="shared" si="4"/>
        <v>3199794</v>
      </c>
      <c r="G16" s="157">
        <f t="shared" si="5"/>
        <v>2522457</v>
      </c>
      <c r="H16" s="157">
        <f t="shared" si="6"/>
        <v>2223842</v>
      </c>
      <c r="I16" s="158">
        <f t="shared" si="7"/>
        <v>2441456</v>
      </c>
    </row>
    <row r="17" spans="1:9">
      <c r="A17" s="161">
        <v>1983</v>
      </c>
      <c r="B17" s="157">
        <f t="shared" si="0"/>
        <v>25366451</v>
      </c>
      <c r="C17" s="157">
        <f t="shared" si="1"/>
        <v>5523089</v>
      </c>
      <c r="D17" s="157">
        <f t="shared" si="2"/>
        <v>4698393</v>
      </c>
      <c r="E17" s="157">
        <f t="shared" si="3"/>
        <v>4497555</v>
      </c>
      <c r="F17" s="157">
        <f t="shared" si="4"/>
        <v>3344754</v>
      </c>
      <c r="G17" s="157">
        <f t="shared" si="5"/>
        <v>2527969</v>
      </c>
      <c r="H17" s="157">
        <f t="shared" si="6"/>
        <v>2275809</v>
      </c>
      <c r="I17" s="158">
        <f t="shared" si="7"/>
        <v>2498882</v>
      </c>
    </row>
    <row r="18" spans="1:9">
      <c r="A18" s="161">
        <v>1984</v>
      </c>
      <c r="B18" s="157">
        <f t="shared" si="0"/>
        <v>25607053</v>
      </c>
      <c r="C18" s="157">
        <f t="shared" si="1"/>
        <v>5518549</v>
      </c>
      <c r="D18" s="157">
        <f t="shared" si="2"/>
        <v>4606940</v>
      </c>
      <c r="E18" s="157">
        <f t="shared" si="3"/>
        <v>4579532</v>
      </c>
      <c r="F18" s="157">
        <f t="shared" si="4"/>
        <v>3476117</v>
      </c>
      <c r="G18" s="157">
        <f t="shared" si="5"/>
        <v>2542919</v>
      </c>
      <c r="H18" s="157">
        <f t="shared" si="6"/>
        <v>2319709</v>
      </c>
      <c r="I18" s="158">
        <f t="shared" si="7"/>
        <v>2563287</v>
      </c>
    </row>
    <row r="19" spans="1:9">
      <c r="A19" s="161">
        <v>1985</v>
      </c>
      <c r="B19" s="157">
        <f t="shared" si="0"/>
        <v>25842116</v>
      </c>
      <c r="C19" s="157">
        <f t="shared" si="1"/>
        <v>5504577</v>
      </c>
      <c r="D19" s="157">
        <f t="shared" si="2"/>
        <v>4516977</v>
      </c>
      <c r="E19" s="157">
        <f t="shared" si="3"/>
        <v>4666429</v>
      </c>
      <c r="F19" s="157">
        <f t="shared" si="4"/>
        <v>3606667</v>
      </c>
      <c r="G19" s="157">
        <f t="shared" si="5"/>
        <v>2553328</v>
      </c>
      <c r="H19" s="157">
        <f t="shared" si="6"/>
        <v>2345705</v>
      </c>
      <c r="I19" s="158">
        <f t="shared" si="7"/>
        <v>2648433</v>
      </c>
    </row>
    <row r="20" spans="1:9">
      <c r="A20" s="161">
        <v>1986</v>
      </c>
      <c r="B20" s="157">
        <f t="shared" si="0"/>
        <v>26100278</v>
      </c>
      <c r="C20" s="157">
        <f t="shared" si="1"/>
        <v>5485595</v>
      </c>
      <c r="D20" s="157">
        <f t="shared" si="2"/>
        <v>4432463</v>
      </c>
      <c r="E20" s="157">
        <f t="shared" si="3"/>
        <v>4761802</v>
      </c>
      <c r="F20" s="157">
        <f t="shared" si="4"/>
        <v>3736011</v>
      </c>
      <c r="G20" s="157">
        <f t="shared" si="5"/>
        <v>2581393</v>
      </c>
      <c r="H20" s="157">
        <f t="shared" si="6"/>
        <v>2366451</v>
      </c>
      <c r="I20" s="158">
        <f t="shared" si="7"/>
        <v>2736563</v>
      </c>
    </row>
    <row r="21" spans="1:9">
      <c r="A21" s="161">
        <v>1987</v>
      </c>
      <c r="B21" s="157">
        <f t="shared" si="0"/>
        <v>26446601</v>
      </c>
      <c r="C21" s="157">
        <f t="shared" si="1"/>
        <v>5525270</v>
      </c>
      <c r="D21" s="157">
        <f t="shared" si="2"/>
        <v>4320603</v>
      </c>
      <c r="E21" s="157">
        <f t="shared" si="3"/>
        <v>4870451</v>
      </c>
      <c r="F21" s="157">
        <f t="shared" si="4"/>
        <v>3875060</v>
      </c>
      <c r="G21" s="157">
        <f t="shared" si="5"/>
        <v>2630097</v>
      </c>
      <c r="H21" s="157">
        <f t="shared" si="6"/>
        <v>2385826</v>
      </c>
      <c r="I21" s="158">
        <f t="shared" si="7"/>
        <v>2839294</v>
      </c>
    </row>
    <row r="22" spans="1:9">
      <c r="A22" s="161">
        <v>1988</v>
      </c>
      <c r="B22" s="157">
        <f t="shared" si="0"/>
        <v>26791747</v>
      </c>
      <c r="C22" s="157">
        <f t="shared" si="1"/>
        <v>5574803</v>
      </c>
      <c r="D22" s="157">
        <f t="shared" si="2"/>
        <v>4200929</v>
      </c>
      <c r="E22" s="157">
        <f t="shared" si="3"/>
        <v>4964717</v>
      </c>
      <c r="F22" s="157">
        <f t="shared" si="4"/>
        <v>4012011</v>
      </c>
      <c r="G22" s="157">
        <f t="shared" si="5"/>
        <v>2705847</v>
      </c>
      <c r="H22" s="157">
        <f t="shared" si="6"/>
        <v>2404704</v>
      </c>
      <c r="I22" s="158">
        <f t="shared" si="7"/>
        <v>2928736</v>
      </c>
    </row>
    <row r="23" spans="1:9">
      <c r="A23" s="161">
        <v>1989</v>
      </c>
      <c r="B23" s="157">
        <f t="shared" si="0"/>
        <v>27276781</v>
      </c>
      <c r="C23" s="157">
        <f t="shared" si="1"/>
        <v>5654765</v>
      </c>
      <c r="D23" s="157">
        <f t="shared" si="2"/>
        <v>4123126</v>
      </c>
      <c r="E23" s="157">
        <f t="shared" si="3"/>
        <v>5076021</v>
      </c>
      <c r="F23" s="157">
        <f t="shared" si="4"/>
        <v>4179025</v>
      </c>
      <c r="G23" s="157">
        <f t="shared" si="5"/>
        <v>2803554</v>
      </c>
      <c r="H23" s="157">
        <f t="shared" si="6"/>
        <v>2412501</v>
      </c>
      <c r="I23" s="158">
        <f t="shared" si="7"/>
        <v>3027789</v>
      </c>
    </row>
    <row r="24" spans="1:9">
      <c r="A24" s="161">
        <v>1990</v>
      </c>
      <c r="B24" s="157">
        <f t="shared" si="0"/>
        <v>27691138</v>
      </c>
      <c r="C24" s="157">
        <f t="shared" si="1"/>
        <v>5729712</v>
      </c>
      <c r="D24" s="157">
        <f t="shared" si="2"/>
        <v>4058940</v>
      </c>
      <c r="E24" s="157">
        <f t="shared" si="3"/>
        <v>5116630</v>
      </c>
      <c r="F24" s="157">
        <f t="shared" si="4"/>
        <v>4342389</v>
      </c>
      <c r="G24" s="157">
        <f t="shared" si="5"/>
        <v>2899354</v>
      </c>
      <c r="H24" s="157">
        <f t="shared" si="6"/>
        <v>2419953</v>
      </c>
      <c r="I24" s="158">
        <f t="shared" si="7"/>
        <v>3124160</v>
      </c>
    </row>
    <row r="25" spans="1:9">
      <c r="A25" s="161">
        <v>1991</v>
      </c>
      <c r="B25" s="157">
        <f t="shared" si="0"/>
        <v>28037420</v>
      </c>
      <c r="C25" s="157">
        <f t="shared" si="1"/>
        <v>5795560</v>
      </c>
      <c r="D25" s="157">
        <f t="shared" si="2"/>
        <v>4013348</v>
      </c>
      <c r="E25" s="157">
        <f t="shared" si="3"/>
        <v>5093482</v>
      </c>
      <c r="F25" s="157">
        <f t="shared" si="4"/>
        <v>4479047</v>
      </c>
      <c r="G25" s="157">
        <f t="shared" si="5"/>
        <v>3016846</v>
      </c>
      <c r="H25" s="157">
        <f t="shared" si="6"/>
        <v>2426649</v>
      </c>
      <c r="I25" s="158">
        <f t="shared" si="7"/>
        <v>3212488</v>
      </c>
    </row>
    <row r="26" spans="1:9">
      <c r="A26" s="161">
        <v>1992</v>
      </c>
      <c r="B26" s="157">
        <f t="shared" si="0"/>
        <v>28371264</v>
      </c>
      <c r="C26" s="157">
        <f t="shared" si="1"/>
        <v>5872423</v>
      </c>
      <c r="D26" s="157">
        <f t="shared" si="2"/>
        <v>3994605</v>
      </c>
      <c r="E26" s="157">
        <f t="shared" si="3"/>
        <v>5036310</v>
      </c>
      <c r="F26" s="157">
        <f t="shared" si="4"/>
        <v>4559034</v>
      </c>
      <c r="G26" s="157">
        <f t="shared" si="5"/>
        <v>3183075</v>
      </c>
      <c r="H26" s="157">
        <f t="shared" si="6"/>
        <v>2434593</v>
      </c>
      <c r="I26" s="158">
        <f t="shared" si="7"/>
        <v>3291224</v>
      </c>
    </row>
    <row r="27" spans="1:9">
      <c r="A27" s="161">
        <v>1993</v>
      </c>
      <c r="B27" s="157">
        <f t="shared" si="0"/>
        <v>28684764</v>
      </c>
      <c r="C27" s="157">
        <f t="shared" si="1"/>
        <v>5926056</v>
      </c>
      <c r="D27" s="157">
        <f t="shared" si="2"/>
        <v>3977594</v>
      </c>
      <c r="E27" s="157">
        <f t="shared" si="3"/>
        <v>4963634</v>
      </c>
      <c r="F27" s="157">
        <f t="shared" si="4"/>
        <v>4659658</v>
      </c>
      <c r="G27" s="157">
        <f t="shared" si="5"/>
        <v>3342843</v>
      </c>
      <c r="H27" s="157">
        <f t="shared" si="6"/>
        <v>2448835</v>
      </c>
      <c r="I27" s="158">
        <f t="shared" si="7"/>
        <v>3366144</v>
      </c>
    </row>
    <row r="28" spans="1:9">
      <c r="A28" s="161">
        <v>1994</v>
      </c>
      <c r="B28" s="157">
        <f t="shared" si="0"/>
        <v>29000663</v>
      </c>
      <c r="C28" s="157">
        <f t="shared" si="1"/>
        <v>5960979</v>
      </c>
      <c r="D28" s="157">
        <f t="shared" si="2"/>
        <v>3980913</v>
      </c>
      <c r="E28" s="157">
        <f t="shared" si="3"/>
        <v>4888947</v>
      </c>
      <c r="F28" s="157">
        <f t="shared" si="4"/>
        <v>4764406</v>
      </c>
      <c r="G28" s="157">
        <f t="shared" si="5"/>
        <v>3493915</v>
      </c>
      <c r="H28" s="157">
        <f t="shared" si="6"/>
        <v>2477015</v>
      </c>
      <c r="I28" s="158">
        <f t="shared" si="7"/>
        <v>3434488</v>
      </c>
    </row>
    <row r="29" spans="1:9">
      <c r="A29" s="161">
        <v>1995</v>
      </c>
      <c r="B29" s="157">
        <f t="shared" si="0"/>
        <v>29302311</v>
      </c>
      <c r="C29" s="157">
        <f t="shared" si="1"/>
        <v>5974508</v>
      </c>
      <c r="D29" s="157">
        <f t="shared" si="2"/>
        <v>3989672</v>
      </c>
      <c r="E29" s="157">
        <f t="shared" si="3"/>
        <v>4809572</v>
      </c>
      <c r="F29" s="157">
        <f t="shared" si="4"/>
        <v>4877906</v>
      </c>
      <c r="G29" s="157">
        <f t="shared" si="5"/>
        <v>3643184</v>
      </c>
      <c r="H29" s="157">
        <f t="shared" si="6"/>
        <v>2500989</v>
      </c>
      <c r="I29" s="158">
        <f t="shared" si="7"/>
        <v>3506480</v>
      </c>
    </row>
    <row r="30" spans="1:9">
      <c r="A30" s="161">
        <v>1996</v>
      </c>
      <c r="B30" s="157">
        <f t="shared" si="0"/>
        <v>29610218</v>
      </c>
      <c r="C30" s="157">
        <f t="shared" si="1"/>
        <v>5985864</v>
      </c>
      <c r="D30" s="157">
        <f t="shared" si="2"/>
        <v>4010908</v>
      </c>
      <c r="E30" s="157">
        <f t="shared" si="3"/>
        <v>4723196</v>
      </c>
      <c r="F30" s="157">
        <f t="shared" si="4"/>
        <v>4990860</v>
      </c>
      <c r="G30" s="157">
        <f t="shared" si="5"/>
        <v>3784118</v>
      </c>
      <c r="H30" s="157">
        <f t="shared" si="6"/>
        <v>2536269</v>
      </c>
      <c r="I30" s="158">
        <f t="shared" si="7"/>
        <v>3579003</v>
      </c>
    </row>
    <row r="31" spans="1:9">
      <c r="A31" s="161">
        <v>1997</v>
      </c>
      <c r="B31" s="157">
        <f t="shared" si="0"/>
        <v>29905948</v>
      </c>
      <c r="C31" s="157">
        <f t="shared" si="1"/>
        <v>5978234</v>
      </c>
      <c r="D31" s="157">
        <f t="shared" si="2"/>
        <v>4035597</v>
      </c>
      <c r="E31" s="157">
        <f t="shared" si="3"/>
        <v>4632245</v>
      </c>
      <c r="F31" s="157">
        <f t="shared" si="4"/>
        <v>5098517</v>
      </c>
      <c r="G31" s="157">
        <f t="shared" si="5"/>
        <v>3928835</v>
      </c>
      <c r="H31" s="157">
        <f t="shared" si="6"/>
        <v>2580293</v>
      </c>
      <c r="I31" s="158">
        <f t="shared" si="7"/>
        <v>3652227</v>
      </c>
    </row>
    <row r="32" spans="1:9">
      <c r="A32" s="161">
        <v>1998</v>
      </c>
      <c r="B32" s="157">
        <f t="shared" si="0"/>
        <v>30155173</v>
      </c>
      <c r="C32" s="157">
        <f t="shared" si="1"/>
        <v>5959301</v>
      </c>
      <c r="D32" s="157">
        <f t="shared" si="2"/>
        <v>4065982</v>
      </c>
      <c r="E32" s="157">
        <f t="shared" si="3"/>
        <v>4509141</v>
      </c>
      <c r="F32" s="157">
        <f t="shared" si="4"/>
        <v>5189695</v>
      </c>
      <c r="G32" s="157">
        <f t="shared" si="5"/>
        <v>4064072</v>
      </c>
      <c r="H32" s="157">
        <f t="shared" si="6"/>
        <v>2646862</v>
      </c>
      <c r="I32" s="158">
        <f t="shared" si="7"/>
        <v>3720120</v>
      </c>
    </row>
    <row r="33" spans="1:9">
      <c r="A33" s="161">
        <v>1999</v>
      </c>
      <c r="B33" s="157">
        <f t="shared" si="0"/>
        <v>30401286</v>
      </c>
      <c r="C33" s="157">
        <f t="shared" si="1"/>
        <v>5920200</v>
      </c>
      <c r="D33" s="157">
        <f t="shared" si="2"/>
        <v>4114339</v>
      </c>
      <c r="E33" s="157">
        <f t="shared" si="3"/>
        <v>4399762</v>
      </c>
      <c r="F33" s="157">
        <f t="shared" si="4"/>
        <v>5252873</v>
      </c>
      <c r="G33" s="157">
        <f t="shared" si="5"/>
        <v>4207143</v>
      </c>
      <c r="H33" s="157">
        <f t="shared" si="6"/>
        <v>2727243</v>
      </c>
      <c r="I33" s="158">
        <f t="shared" si="7"/>
        <v>3779726</v>
      </c>
    </row>
    <row r="34" spans="1:9">
      <c r="A34" s="161">
        <v>2000</v>
      </c>
      <c r="B34" s="157">
        <f t="shared" si="0"/>
        <v>30685730</v>
      </c>
      <c r="C34" s="157">
        <f t="shared" si="1"/>
        <v>5884966</v>
      </c>
      <c r="D34" s="157">
        <f t="shared" si="2"/>
        <v>4165459</v>
      </c>
      <c r="E34" s="157">
        <f t="shared" si="3"/>
        <v>4328888</v>
      </c>
      <c r="F34" s="157">
        <f t="shared" si="4"/>
        <v>5291267</v>
      </c>
      <c r="G34" s="157">
        <f t="shared" si="5"/>
        <v>4361400</v>
      </c>
      <c r="H34" s="157">
        <f t="shared" si="6"/>
        <v>2810072</v>
      </c>
      <c r="I34" s="158">
        <f t="shared" si="7"/>
        <v>3843678</v>
      </c>
    </row>
    <row r="35" spans="1:9">
      <c r="A35" s="161">
        <v>2001</v>
      </c>
      <c r="B35" s="157">
        <f t="shared" si="0"/>
        <v>31020596</v>
      </c>
      <c r="C35" s="157">
        <f t="shared" si="1"/>
        <v>5855404</v>
      </c>
      <c r="D35" s="157">
        <f t="shared" si="2"/>
        <v>4225886</v>
      </c>
      <c r="E35" s="157">
        <f t="shared" si="3"/>
        <v>4314405</v>
      </c>
      <c r="F35" s="157">
        <f t="shared" si="4"/>
        <v>5296282</v>
      </c>
      <c r="G35" s="157">
        <f t="shared" si="5"/>
        <v>4497937</v>
      </c>
      <c r="H35" s="157">
        <f t="shared" si="6"/>
        <v>2918392</v>
      </c>
      <c r="I35" s="158">
        <f t="shared" si="7"/>
        <v>3912290</v>
      </c>
    </row>
    <row r="36" spans="1:9">
      <c r="A36" s="161">
        <v>2002</v>
      </c>
      <c r="B36" s="157">
        <f t="shared" si="0"/>
        <v>31358418</v>
      </c>
      <c r="C36" s="157">
        <f t="shared" si="1"/>
        <v>5830330</v>
      </c>
      <c r="D36" s="157">
        <f t="shared" si="2"/>
        <v>4271240</v>
      </c>
      <c r="E36" s="157">
        <f t="shared" si="3"/>
        <v>4317721</v>
      </c>
      <c r="F36" s="157">
        <f t="shared" si="4"/>
        <v>5271106</v>
      </c>
      <c r="G36" s="157">
        <f t="shared" si="5"/>
        <v>4598685</v>
      </c>
      <c r="H36" s="157">
        <f t="shared" si="6"/>
        <v>3089255</v>
      </c>
      <c r="I36" s="158">
        <f t="shared" si="7"/>
        <v>3980081</v>
      </c>
    </row>
    <row r="37" spans="1:9">
      <c r="A37" s="161">
        <v>2003</v>
      </c>
      <c r="B37" s="157">
        <f t="shared" si="0"/>
        <v>31641630</v>
      </c>
      <c r="C37" s="157">
        <f t="shared" si="1"/>
        <v>5794962</v>
      </c>
      <c r="D37" s="157">
        <f t="shared" si="2"/>
        <v>4308551</v>
      </c>
      <c r="E37" s="157">
        <f t="shared" si="3"/>
        <v>4314146</v>
      </c>
      <c r="F37" s="157">
        <f t="shared" si="4"/>
        <v>5217007</v>
      </c>
      <c r="G37" s="157">
        <f t="shared" si="5"/>
        <v>4705079</v>
      </c>
      <c r="H37" s="157">
        <f t="shared" si="6"/>
        <v>3250220</v>
      </c>
      <c r="I37" s="158">
        <f t="shared" si="7"/>
        <v>4051665</v>
      </c>
    </row>
    <row r="38" spans="1:9">
      <c r="A38" s="161">
        <v>2004</v>
      </c>
      <c r="B38" s="157">
        <f t="shared" si="0"/>
        <v>31938004</v>
      </c>
      <c r="C38" s="157">
        <f t="shared" si="1"/>
        <v>5754140</v>
      </c>
      <c r="D38" s="157">
        <f t="shared" si="2"/>
        <v>4355827</v>
      </c>
      <c r="E38" s="157">
        <f t="shared" si="3"/>
        <v>4320117</v>
      </c>
      <c r="F38" s="157">
        <f t="shared" si="4"/>
        <v>5162957</v>
      </c>
      <c r="G38" s="157">
        <f t="shared" si="5"/>
        <v>4816872</v>
      </c>
      <c r="H38" s="157">
        <f t="shared" si="6"/>
        <v>3400512</v>
      </c>
      <c r="I38" s="158">
        <f t="shared" si="7"/>
        <v>4127579</v>
      </c>
    </row>
    <row r="39" spans="1:9">
      <c r="A39" s="161">
        <v>2005</v>
      </c>
      <c r="B39" s="157">
        <f t="shared" si="0"/>
        <v>32242364</v>
      </c>
      <c r="C39" s="157">
        <f t="shared" si="1"/>
        <v>5699402</v>
      </c>
      <c r="D39" s="157">
        <f t="shared" si="2"/>
        <v>4411524</v>
      </c>
      <c r="E39" s="157">
        <f t="shared" si="3"/>
        <v>4333983</v>
      </c>
      <c r="F39" s="157">
        <f t="shared" si="4"/>
        <v>5107720</v>
      </c>
      <c r="G39" s="157">
        <f t="shared" si="5"/>
        <v>4935454</v>
      </c>
      <c r="H39" s="157">
        <f t="shared" si="6"/>
        <v>3548780</v>
      </c>
      <c r="I39" s="158">
        <f t="shared" si="7"/>
        <v>4205501</v>
      </c>
    </row>
    <row r="40" spans="1:9">
      <c r="A40" s="161">
        <v>2006</v>
      </c>
      <c r="B40" s="157">
        <f t="shared" si="0"/>
        <v>32570505</v>
      </c>
      <c r="C40" s="157">
        <f t="shared" si="1"/>
        <v>5654379</v>
      </c>
      <c r="D40" s="157">
        <f t="shared" si="2"/>
        <v>4463661</v>
      </c>
      <c r="E40" s="157">
        <f t="shared" si="3"/>
        <v>4356195</v>
      </c>
      <c r="F40" s="157">
        <f t="shared" si="4"/>
        <v>5038765</v>
      </c>
      <c r="G40" s="157">
        <f t="shared" si="5"/>
        <v>5056090</v>
      </c>
      <c r="H40" s="157">
        <f t="shared" si="6"/>
        <v>3691457</v>
      </c>
      <c r="I40" s="158">
        <f t="shared" si="7"/>
        <v>4309958</v>
      </c>
    </row>
    <row r="41" spans="1:9">
      <c r="A41" s="161">
        <v>2007</v>
      </c>
      <c r="B41" s="157">
        <f t="shared" si="0"/>
        <v>32887928</v>
      </c>
      <c r="C41" s="157">
        <f t="shared" si="1"/>
        <v>5626575</v>
      </c>
      <c r="D41" s="157">
        <f t="shared" si="2"/>
        <v>4493793</v>
      </c>
      <c r="E41" s="157">
        <f t="shared" si="3"/>
        <v>4407144</v>
      </c>
      <c r="F41" s="157">
        <f t="shared" si="4"/>
        <v>4948927</v>
      </c>
      <c r="G41" s="157">
        <f t="shared" si="5"/>
        <v>5170483</v>
      </c>
      <c r="H41" s="157">
        <f t="shared" si="6"/>
        <v>3828368</v>
      </c>
      <c r="I41" s="158">
        <f t="shared" si="7"/>
        <v>4412638</v>
      </c>
    </row>
    <row r="42" spans="1:9">
      <c r="A42" s="161">
        <v>2008</v>
      </c>
      <c r="B42" s="157">
        <f t="shared" si="0"/>
        <v>33245773</v>
      </c>
      <c r="C42" s="157">
        <f t="shared" si="1"/>
        <v>5620562</v>
      </c>
      <c r="D42" s="157">
        <f t="shared" si="2"/>
        <v>4516042</v>
      </c>
      <c r="E42" s="157">
        <f t="shared" si="3"/>
        <v>4480670</v>
      </c>
      <c r="F42" s="157">
        <f t="shared" si="4"/>
        <v>4849325</v>
      </c>
      <c r="G42" s="157">
        <f t="shared" si="5"/>
        <v>5283103</v>
      </c>
      <c r="H42" s="157">
        <f t="shared" si="6"/>
        <v>3963466</v>
      </c>
      <c r="I42" s="158">
        <f t="shared" si="7"/>
        <v>4532605</v>
      </c>
    </row>
    <row r="43" spans="1:9">
      <c r="A43" s="161">
        <v>2009</v>
      </c>
      <c r="B43" s="157">
        <f t="shared" si="0"/>
        <v>33628571</v>
      </c>
      <c r="C43" s="157">
        <f t="shared" si="1"/>
        <v>5623556</v>
      </c>
      <c r="D43" s="157">
        <f t="shared" si="2"/>
        <v>4542531</v>
      </c>
      <c r="E43" s="157">
        <f t="shared" si="3"/>
        <v>4568089</v>
      </c>
      <c r="F43" s="157">
        <f t="shared" si="4"/>
        <v>4754621</v>
      </c>
      <c r="G43" s="157">
        <f t="shared" si="5"/>
        <v>5369318</v>
      </c>
      <c r="H43" s="157">
        <f t="shared" si="6"/>
        <v>4109346</v>
      </c>
      <c r="I43" s="158">
        <f t="shared" si="7"/>
        <v>4661110</v>
      </c>
    </row>
    <row r="44" spans="1:9">
      <c r="A44" s="161">
        <v>2010</v>
      </c>
      <c r="B44" s="157">
        <f t="shared" si="0"/>
        <v>34005274</v>
      </c>
      <c r="C44" s="157">
        <f t="shared" si="1"/>
        <v>5624472</v>
      </c>
      <c r="D44" s="157">
        <f t="shared" si="2"/>
        <v>4571995</v>
      </c>
      <c r="E44" s="157">
        <f t="shared" si="3"/>
        <v>4641804</v>
      </c>
      <c r="F44" s="157">
        <f t="shared" si="4"/>
        <v>4686671</v>
      </c>
      <c r="G44" s="157">
        <f t="shared" si="5"/>
        <v>5415896</v>
      </c>
      <c r="H44" s="157">
        <f t="shared" si="6"/>
        <v>4268293</v>
      </c>
      <c r="I44" s="158">
        <f t="shared" si="7"/>
        <v>4796143</v>
      </c>
    </row>
    <row r="45" spans="1:9">
      <c r="A45" s="161">
        <v>2011</v>
      </c>
      <c r="B45" s="157">
        <f t="shared" si="0"/>
        <v>34342780</v>
      </c>
      <c r="C45" s="157">
        <f t="shared" si="1"/>
        <v>5627661</v>
      </c>
      <c r="D45" s="157">
        <f t="shared" si="2"/>
        <v>4593306</v>
      </c>
      <c r="E45" s="157">
        <f t="shared" si="3"/>
        <v>4697796</v>
      </c>
      <c r="F45" s="157">
        <f t="shared" si="4"/>
        <v>4659005</v>
      </c>
      <c r="G45" s="157">
        <f t="shared" si="5"/>
        <v>5411169</v>
      </c>
      <c r="H45" s="157">
        <f t="shared" si="6"/>
        <v>4403533</v>
      </c>
      <c r="I45" s="158">
        <f t="shared" si="7"/>
        <v>4950310</v>
      </c>
    </row>
    <row r="46" spans="1:9">
      <c r="A46" s="161">
        <v>2012</v>
      </c>
      <c r="B46" s="157">
        <f t="shared" si="0"/>
        <v>34752128</v>
      </c>
      <c r="C46" s="157">
        <f t="shared" si="1"/>
        <v>5643059</v>
      </c>
      <c r="D46" s="157">
        <f t="shared" si="2"/>
        <v>4618937</v>
      </c>
      <c r="E46" s="157">
        <f t="shared" si="3"/>
        <v>4773485</v>
      </c>
      <c r="F46" s="157">
        <f t="shared" si="4"/>
        <v>4675164</v>
      </c>
      <c r="G46" s="157">
        <f t="shared" si="5"/>
        <v>5376161</v>
      </c>
      <c r="H46" s="157">
        <f t="shared" si="6"/>
        <v>4499925</v>
      </c>
      <c r="I46" s="158">
        <f t="shared" si="7"/>
        <v>5165397</v>
      </c>
    </row>
    <row r="47" spans="1:9">
      <c r="A47" s="639">
        <v>2013</v>
      </c>
      <c r="B47" s="157">
        <f t="shared" si="0"/>
        <v>35154279</v>
      </c>
      <c r="C47" s="157">
        <f t="shared" si="1"/>
        <v>5671371</v>
      </c>
      <c r="D47" s="157">
        <f t="shared" si="2"/>
        <v>4625585</v>
      </c>
      <c r="E47" s="157">
        <f t="shared" si="3"/>
        <v>4843776</v>
      </c>
      <c r="F47" s="157">
        <f t="shared" si="4"/>
        <v>4697808</v>
      </c>
      <c r="G47" s="157">
        <f>SUM(L96:M96)</f>
        <v>5322846</v>
      </c>
      <c r="H47" s="157">
        <f t="shared" si="6"/>
        <v>4612032</v>
      </c>
      <c r="I47" s="158">
        <f t="shared" si="7"/>
        <v>5380861</v>
      </c>
    </row>
    <row r="48" spans="1:9">
      <c r="A48" s="642">
        <v>2014</v>
      </c>
      <c r="B48" s="159">
        <f t="shared" si="0"/>
        <v>35540419</v>
      </c>
      <c r="C48" s="159">
        <f t="shared" si="1"/>
        <v>5708667</v>
      </c>
      <c r="D48" s="159">
        <f t="shared" si="2"/>
        <v>4610809</v>
      </c>
      <c r="E48" s="159">
        <f t="shared" si="3"/>
        <v>4917640</v>
      </c>
      <c r="F48" s="159">
        <f t="shared" si="4"/>
        <v>4725826</v>
      </c>
      <c r="G48" s="159">
        <f>SUM(L97:M97)</f>
        <v>5266774</v>
      </c>
      <c r="H48" s="159">
        <f t="shared" si="6"/>
        <v>4725446</v>
      </c>
      <c r="I48" s="160">
        <f t="shared" si="7"/>
        <v>5585257</v>
      </c>
    </row>
    <row r="49" spans="1:16">
      <c r="A49" s="106" t="s">
        <v>382</v>
      </c>
    </row>
    <row r="52" spans="1:16">
      <c r="A52" s="541" t="s">
        <v>290</v>
      </c>
      <c r="B52" s="542"/>
      <c r="C52" s="542"/>
      <c r="D52" s="542"/>
      <c r="E52" s="542"/>
      <c r="F52" s="542"/>
      <c r="G52" s="542"/>
      <c r="H52" s="542"/>
      <c r="I52" s="542"/>
      <c r="J52" s="542"/>
      <c r="K52" s="542"/>
      <c r="L52" s="542"/>
      <c r="M52" s="542"/>
      <c r="N52" s="542"/>
      <c r="O52" s="542"/>
      <c r="P52" s="543"/>
    </row>
    <row r="53" spans="1:16" ht="25.5">
      <c r="A53" s="399"/>
      <c r="B53" s="214" t="s">
        <v>110</v>
      </c>
      <c r="C53" s="214" t="s">
        <v>253</v>
      </c>
      <c r="D53" s="214" t="s">
        <v>254</v>
      </c>
      <c r="E53" s="214" t="s">
        <v>255</v>
      </c>
      <c r="F53" s="214" t="s">
        <v>256</v>
      </c>
      <c r="G53" s="214" t="s">
        <v>257</v>
      </c>
      <c r="H53" s="214" t="s">
        <v>258</v>
      </c>
      <c r="I53" s="214" t="s">
        <v>259</v>
      </c>
      <c r="J53" s="214" t="s">
        <v>260</v>
      </c>
      <c r="K53" s="214" t="s">
        <v>261</v>
      </c>
      <c r="L53" s="214" t="s">
        <v>262</v>
      </c>
      <c r="M53" s="214" t="s">
        <v>263</v>
      </c>
      <c r="N53" s="214" t="s">
        <v>264</v>
      </c>
      <c r="O53" s="214" t="s">
        <v>265</v>
      </c>
      <c r="P53" s="215" t="s">
        <v>292</v>
      </c>
    </row>
    <row r="54" spans="1:16">
      <c r="A54" s="403">
        <v>1971</v>
      </c>
      <c r="B54" s="406">
        <v>21962032</v>
      </c>
      <c r="C54" s="406">
        <v>1836149</v>
      </c>
      <c r="D54" s="406">
        <v>2267794</v>
      </c>
      <c r="E54" s="406">
        <v>2329323</v>
      </c>
      <c r="F54" s="406">
        <v>2164092</v>
      </c>
      <c r="G54" s="406">
        <v>1976914</v>
      </c>
      <c r="H54" s="406">
        <v>1643264</v>
      </c>
      <c r="I54" s="406">
        <v>1342744</v>
      </c>
      <c r="J54" s="406">
        <v>1286302</v>
      </c>
      <c r="K54" s="406">
        <v>1284154</v>
      </c>
      <c r="L54" s="406">
        <v>1252545</v>
      </c>
      <c r="M54" s="406">
        <v>1065664</v>
      </c>
      <c r="N54" s="406">
        <v>964984</v>
      </c>
      <c r="O54" s="406">
        <v>785693</v>
      </c>
      <c r="P54" s="405">
        <v>1762410</v>
      </c>
    </row>
    <row r="55" spans="1:16">
      <c r="A55" s="403">
        <v>1972</v>
      </c>
      <c r="B55" s="406">
        <v>22218463</v>
      </c>
      <c r="C55" s="406">
        <v>1801915</v>
      </c>
      <c r="D55" s="406">
        <v>2187938</v>
      </c>
      <c r="E55" s="406">
        <v>2349140</v>
      </c>
      <c r="F55" s="406">
        <v>2221277</v>
      </c>
      <c r="G55" s="406">
        <v>1989767</v>
      </c>
      <c r="H55" s="406">
        <v>1751659</v>
      </c>
      <c r="I55" s="406">
        <v>1393880</v>
      </c>
      <c r="J55" s="406">
        <v>1277301</v>
      </c>
      <c r="K55" s="406">
        <v>1289466</v>
      </c>
      <c r="L55" s="406">
        <v>1251305</v>
      </c>
      <c r="M55" s="406">
        <v>1112092</v>
      </c>
      <c r="N55" s="406">
        <v>972171</v>
      </c>
      <c r="O55" s="406">
        <v>813135</v>
      </c>
      <c r="P55" s="405">
        <v>1807417</v>
      </c>
    </row>
    <row r="56" spans="1:16">
      <c r="A56" s="403">
        <v>1973</v>
      </c>
      <c r="B56" s="406">
        <v>22491777</v>
      </c>
      <c r="C56" s="406">
        <v>1788166</v>
      </c>
      <c r="D56" s="406">
        <v>2082997</v>
      </c>
      <c r="E56" s="406">
        <v>2368189</v>
      </c>
      <c r="F56" s="406">
        <v>2272006</v>
      </c>
      <c r="G56" s="406">
        <v>2032693</v>
      </c>
      <c r="H56" s="406">
        <v>1836307</v>
      </c>
      <c r="I56" s="406">
        <v>1459832</v>
      </c>
      <c r="J56" s="406">
        <v>1276761</v>
      </c>
      <c r="K56" s="406">
        <v>1293059</v>
      </c>
      <c r="L56" s="406">
        <v>1257700</v>
      </c>
      <c r="M56" s="406">
        <v>1154402</v>
      </c>
      <c r="N56" s="406">
        <v>974800</v>
      </c>
      <c r="O56" s="406">
        <v>839901</v>
      </c>
      <c r="P56" s="405">
        <v>1854964</v>
      </c>
    </row>
    <row r="57" spans="1:16">
      <c r="A57" s="403">
        <v>1974</v>
      </c>
      <c r="B57" s="406">
        <v>22807969</v>
      </c>
      <c r="C57" s="406">
        <v>1777695</v>
      </c>
      <c r="D57" s="406">
        <v>1991842</v>
      </c>
      <c r="E57" s="406">
        <v>2373809</v>
      </c>
      <c r="F57" s="406">
        <v>2314170</v>
      </c>
      <c r="G57" s="406">
        <v>2105895</v>
      </c>
      <c r="H57" s="406">
        <v>1916215</v>
      </c>
      <c r="I57" s="406">
        <v>1535174</v>
      </c>
      <c r="J57" s="406">
        <v>1294578</v>
      </c>
      <c r="K57" s="406">
        <v>1293677</v>
      </c>
      <c r="L57" s="406">
        <v>1258139</v>
      </c>
      <c r="M57" s="406">
        <v>1195412</v>
      </c>
      <c r="N57" s="406">
        <v>976014</v>
      </c>
      <c r="O57" s="406">
        <v>870896</v>
      </c>
      <c r="P57" s="405">
        <v>1904453</v>
      </c>
    </row>
    <row r="58" spans="1:16">
      <c r="A58" s="403">
        <v>1975</v>
      </c>
      <c r="B58" s="406">
        <v>23143275</v>
      </c>
      <c r="C58" s="406">
        <v>1771061</v>
      </c>
      <c r="D58" s="406">
        <v>1933732</v>
      </c>
      <c r="E58" s="406">
        <v>2355067</v>
      </c>
      <c r="F58" s="406">
        <v>2347857</v>
      </c>
      <c r="G58" s="406">
        <v>2189679</v>
      </c>
      <c r="H58" s="406">
        <v>1997399</v>
      </c>
      <c r="I58" s="406">
        <v>1608522</v>
      </c>
      <c r="J58" s="406">
        <v>1319874</v>
      </c>
      <c r="K58" s="406">
        <v>1287904</v>
      </c>
      <c r="L58" s="406">
        <v>1264161</v>
      </c>
      <c r="M58" s="406">
        <v>1215258</v>
      </c>
      <c r="N58" s="406">
        <v>995601</v>
      </c>
      <c r="O58" s="406">
        <v>900085</v>
      </c>
      <c r="P58" s="405">
        <v>1957075</v>
      </c>
    </row>
    <row r="59" spans="1:16">
      <c r="A59" s="403">
        <v>1976</v>
      </c>
      <c r="B59" s="406">
        <v>23449808</v>
      </c>
      <c r="C59" s="406">
        <v>1759317</v>
      </c>
      <c r="D59" s="406">
        <v>1909617</v>
      </c>
      <c r="E59" s="406">
        <v>2291715</v>
      </c>
      <c r="F59" s="406">
        <v>2389251</v>
      </c>
      <c r="G59" s="406">
        <v>2252144</v>
      </c>
      <c r="H59" s="406">
        <v>2062690</v>
      </c>
      <c r="I59" s="406">
        <v>1682190</v>
      </c>
      <c r="J59" s="406">
        <v>1354239</v>
      </c>
      <c r="K59" s="406">
        <v>1286062</v>
      </c>
      <c r="L59" s="406">
        <v>1266848</v>
      </c>
      <c r="M59" s="406">
        <v>1229164</v>
      </c>
      <c r="N59" s="406">
        <v>1030853</v>
      </c>
      <c r="O59" s="406">
        <v>913129</v>
      </c>
      <c r="P59" s="405">
        <v>2022589</v>
      </c>
    </row>
    <row r="60" spans="1:16">
      <c r="A60" s="403">
        <v>1977</v>
      </c>
      <c r="B60" s="406">
        <v>23725843</v>
      </c>
      <c r="C60" s="406">
        <v>1760806</v>
      </c>
      <c r="D60" s="406">
        <v>1879428</v>
      </c>
      <c r="E60" s="406">
        <v>2225816</v>
      </c>
      <c r="F60" s="406">
        <v>2407177</v>
      </c>
      <c r="G60" s="406">
        <v>2299999</v>
      </c>
      <c r="H60" s="406">
        <v>2080757</v>
      </c>
      <c r="I60" s="406">
        <v>1794850</v>
      </c>
      <c r="J60" s="406">
        <v>1407184</v>
      </c>
      <c r="K60" s="406">
        <v>1280070</v>
      </c>
      <c r="L60" s="406">
        <v>1274327</v>
      </c>
      <c r="M60" s="406">
        <v>1226506</v>
      </c>
      <c r="N60" s="406">
        <v>1077075</v>
      </c>
      <c r="O60" s="406">
        <v>922419</v>
      </c>
      <c r="P60" s="405">
        <v>2089429</v>
      </c>
    </row>
    <row r="61" spans="1:16">
      <c r="A61" s="403">
        <v>1978</v>
      </c>
      <c r="B61" s="406">
        <v>23963203</v>
      </c>
      <c r="C61" s="406">
        <v>1767385</v>
      </c>
      <c r="D61" s="406">
        <v>1856999</v>
      </c>
      <c r="E61" s="406">
        <v>2129776</v>
      </c>
      <c r="F61" s="406">
        <v>2423548</v>
      </c>
      <c r="G61" s="406">
        <v>2338857</v>
      </c>
      <c r="H61" s="406">
        <v>2108471</v>
      </c>
      <c r="I61" s="406">
        <v>1873956</v>
      </c>
      <c r="J61" s="406">
        <v>1475693</v>
      </c>
      <c r="K61" s="406">
        <v>1277375</v>
      </c>
      <c r="L61" s="406">
        <v>1279774</v>
      </c>
      <c r="M61" s="406">
        <v>1229735</v>
      </c>
      <c r="N61" s="406">
        <v>1119153</v>
      </c>
      <c r="O61" s="406">
        <v>927020</v>
      </c>
      <c r="P61" s="405">
        <v>2155461</v>
      </c>
    </row>
    <row r="62" spans="1:16">
      <c r="A62" s="403">
        <v>1979</v>
      </c>
      <c r="B62" s="406">
        <v>24201544</v>
      </c>
      <c r="C62" s="406">
        <v>1780722</v>
      </c>
      <c r="D62" s="406">
        <v>1829208</v>
      </c>
      <c r="E62" s="406">
        <v>2035541</v>
      </c>
      <c r="F62" s="406">
        <v>2429491</v>
      </c>
      <c r="G62" s="406">
        <v>2375040</v>
      </c>
      <c r="H62" s="406">
        <v>2147541</v>
      </c>
      <c r="I62" s="406">
        <v>1943196</v>
      </c>
      <c r="J62" s="406">
        <v>1539105</v>
      </c>
      <c r="K62" s="406">
        <v>1297961</v>
      </c>
      <c r="L62" s="406">
        <v>1276236</v>
      </c>
      <c r="M62" s="406">
        <v>1230665</v>
      </c>
      <c r="N62" s="406">
        <v>1157545</v>
      </c>
      <c r="O62" s="406">
        <v>929190</v>
      </c>
      <c r="P62" s="405">
        <v>2230103</v>
      </c>
    </row>
    <row r="63" spans="1:16">
      <c r="A63" s="403">
        <v>1980</v>
      </c>
      <c r="B63" s="406">
        <v>24515667</v>
      </c>
      <c r="C63" s="406">
        <v>1791767</v>
      </c>
      <c r="D63" s="406">
        <v>1812578</v>
      </c>
      <c r="E63" s="406">
        <v>1968636</v>
      </c>
      <c r="F63" s="406">
        <v>2420625</v>
      </c>
      <c r="G63" s="406">
        <v>2423888</v>
      </c>
      <c r="H63" s="406">
        <v>2205508</v>
      </c>
      <c r="I63" s="406">
        <v>2021093</v>
      </c>
      <c r="J63" s="406">
        <v>1601440</v>
      </c>
      <c r="K63" s="406">
        <v>1327519</v>
      </c>
      <c r="L63" s="406">
        <v>1267748</v>
      </c>
      <c r="M63" s="406">
        <v>1241241</v>
      </c>
      <c r="N63" s="406">
        <v>1175782</v>
      </c>
      <c r="O63" s="406">
        <v>952094</v>
      </c>
      <c r="P63" s="405">
        <v>2305748</v>
      </c>
    </row>
    <row r="64" spans="1:16">
      <c r="A64" s="403">
        <v>1981</v>
      </c>
      <c r="B64" s="406">
        <v>24819915</v>
      </c>
      <c r="C64" s="406">
        <v>1803407</v>
      </c>
      <c r="D64" s="406">
        <v>1794717</v>
      </c>
      <c r="E64" s="406">
        <v>1934564</v>
      </c>
      <c r="F64" s="406">
        <v>2369682</v>
      </c>
      <c r="G64" s="406">
        <v>2476593</v>
      </c>
      <c r="H64" s="406">
        <v>2251012</v>
      </c>
      <c r="I64" s="406">
        <v>2083832</v>
      </c>
      <c r="J64" s="406">
        <v>1669813</v>
      </c>
      <c r="K64" s="406">
        <v>1368444</v>
      </c>
      <c r="L64" s="406">
        <v>1264673</v>
      </c>
      <c r="M64" s="406">
        <v>1250372</v>
      </c>
      <c r="N64" s="406">
        <v>1188272</v>
      </c>
      <c r="O64" s="406">
        <v>987571</v>
      </c>
      <c r="P64" s="405">
        <v>2376963</v>
      </c>
    </row>
    <row r="65" spans="1:16">
      <c r="A65" s="403">
        <v>1982</v>
      </c>
      <c r="B65" s="406">
        <v>25116942</v>
      </c>
      <c r="C65" s="406">
        <v>1821014</v>
      </c>
      <c r="D65" s="406">
        <v>1793041</v>
      </c>
      <c r="E65" s="406">
        <v>1911472</v>
      </c>
      <c r="F65" s="406">
        <v>2293352</v>
      </c>
      <c r="G65" s="406">
        <v>2493838</v>
      </c>
      <c r="H65" s="406">
        <v>2321617</v>
      </c>
      <c r="I65" s="406">
        <v>2095059</v>
      </c>
      <c r="J65" s="406">
        <v>1786571</v>
      </c>
      <c r="K65" s="406">
        <v>1413223</v>
      </c>
      <c r="L65" s="406">
        <v>1261960</v>
      </c>
      <c r="M65" s="406">
        <v>1260497</v>
      </c>
      <c r="N65" s="406">
        <v>1192016</v>
      </c>
      <c r="O65" s="406">
        <v>1031826</v>
      </c>
      <c r="P65" s="405">
        <v>2441456</v>
      </c>
    </row>
    <row r="66" spans="1:16">
      <c r="A66" s="403">
        <v>1983</v>
      </c>
      <c r="B66" s="406">
        <v>25366451</v>
      </c>
      <c r="C66" s="406">
        <v>1838915</v>
      </c>
      <c r="D66" s="406">
        <v>1793547</v>
      </c>
      <c r="E66" s="406">
        <v>1890627</v>
      </c>
      <c r="F66" s="406">
        <v>2191088</v>
      </c>
      <c r="G66" s="406">
        <v>2507305</v>
      </c>
      <c r="H66" s="406">
        <v>2377143</v>
      </c>
      <c r="I66" s="406">
        <v>2120412</v>
      </c>
      <c r="J66" s="406">
        <v>1871515</v>
      </c>
      <c r="K66" s="406">
        <v>1473239</v>
      </c>
      <c r="L66" s="406">
        <v>1264311</v>
      </c>
      <c r="M66" s="406">
        <v>1263658</v>
      </c>
      <c r="N66" s="406">
        <v>1202544</v>
      </c>
      <c r="O66" s="406">
        <v>1073265</v>
      </c>
      <c r="P66" s="405">
        <v>2498882</v>
      </c>
    </row>
    <row r="67" spans="1:16">
      <c r="A67" s="403">
        <v>1984</v>
      </c>
      <c r="B67" s="406">
        <v>25607053</v>
      </c>
      <c r="C67" s="406">
        <v>1848934</v>
      </c>
      <c r="D67" s="406">
        <v>1806123</v>
      </c>
      <c r="E67" s="406">
        <v>1863492</v>
      </c>
      <c r="F67" s="406">
        <v>2091627</v>
      </c>
      <c r="G67" s="406">
        <v>2515313</v>
      </c>
      <c r="H67" s="406">
        <v>2413180</v>
      </c>
      <c r="I67" s="406">
        <v>2166352</v>
      </c>
      <c r="J67" s="406">
        <v>1943417</v>
      </c>
      <c r="K67" s="406">
        <v>1532700</v>
      </c>
      <c r="L67" s="406">
        <v>1284023</v>
      </c>
      <c r="M67" s="406">
        <v>1258896</v>
      </c>
      <c r="N67" s="406">
        <v>1207032</v>
      </c>
      <c r="O67" s="406">
        <v>1112677</v>
      </c>
      <c r="P67" s="405">
        <v>2563287</v>
      </c>
    </row>
    <row r="68" spans="1:16">
      <c r="A68" s="403">
        <v>1985</v>
      </c>
      <c r="B68" s="406">
        <v>25842116</v>
      </c>
      <c r="C68" s="406">
        <v>1847822</v>
      </c>
      <c r="D68" s="406">
        <v>1815949</v>
      </c>
      <c r="E68" s="406">
        <v>1840806</v>
      </c>
      <c r="F68" s="406">
        <v>2016019</v>
      </c>
      <c r="G68" s="406">
        <v>2500958</v>
      </c>
      <c r="H68" s="406">
        <v>2440033</v>
      </c>
      <c r="I68" s="406">
        <v>2226396</v>
      </c>
      <c r="J68" s="406">
        <v>2013118</v>
      </c>
      <c r="K68" s="406">
        <v>1593549</v>
      </c>
      <c r="L68" s="406">
        <v>1303979</v>
      </c>
      <c r="M68" s="406">
        <v>1249349</v>
      </c>
      <c r="N68" s="406">
        <v>1218141</v>
      </c>
      <c r="O68" s="406">
        <v>1127564</v>
      </c>
      <c r="P68" s="405">
        <v>2648433</v>
      </c>
    </row>
    <row r="69" spans="1:16">
      <c r="A69" s="403">
        <v>1986</v>
      </c>
      <c r="B69" s="406">
        <v>26100278</v>
      </c>
      <c r="C69" s="406">
        <v>1841112</v>
      </c>
      <c r="D69" s="406">
        <v>1829447</v>
      </c>
      <c r="E69" s="406">
        <v>1815036</v>
      </c>
      <c r="F69" s="406">
        <v>1987138</v>
      </c>
      <c r="G69" s="406">
        <v>2445325</v>
      </c>
      <c r="H69" s="406">
        <v>2478391</v>
      </c>
      <c r="I69" s="406">
        <v>2283411</v>
      </c>
      <c r="J69" s="406">
        <v>2069972</v>
      </c>
      <c r="K69" s="406">
        <v>1666039</v>
      </c>
      <c r="L69" s="406">
        <v>1336120</v>
      </c>
      <c r="M69" s="406">
        <v>1245273</v>
      </c>
      <c r="N69" s="406">
        <v>1227384</v>
      </c>
      <c r="O69" s="406">
        <v>1139067</v>
      </c>
      <c r="P69" s="405">
        <v>2736563</v>
      </c>
    </row>
    <row r="70" spans="1:16">
      <c r="A70" s="403">
        <v>1987</v>
      </c>
      <c r="B70" s="406">
        <v>26446601</v>
      </c>
      <c r="C70" s="406">
        <v>1856948</v>
      </c>
      <c r="D70" s="406">
        <v>1848603</v>
      </c>
      <c r="E70" s="406">
        <v>1819719</v>
      </c>
      <c r="F70" s="406">
        <v>1958061</v>
      </c>
      <c r="G70" s="406">
        <v>2362542</v>
      </c>
      <c r="H70" s="406">
        <v>2515897</v>
      </c>
      <c r="I70" s="406">
        <v>2354554</v>
      </c>
      <c r="J70" s="406">
        <v>2093329</v>
      </c>
      <c r="K70" s="406">
        <v>1781731</v>
      </c>
      <c r="L70" s="406">
        <v>1388462</v>
      </c>
      <c r="M70" s="406">
        <v>1241635</v>
      </c>
      <c r="N70" s="406">
        <v>1236977</v>
      </c>
      <c r="O70" s="406">
        <v>1148849</v>
      </c>
      <c r="P70" s="405">
        <v>2839294</v>
      </c>
    </row>
    <row r="71" spans="1:16">
      <c r="A71" s="403">
        <v>1988</v>
      </c>
      <c r="B71" s="406">
        <v>26791747</v>
      </c>
      <c r="C71" s="406">
        <v>1868395</v>
      </c>
      <c r="D71" s="406">
        <v>1875015</v>
      </c>
      <c r="E71" s="406">
        <v>1831393</v>
      </c>
      <c r="F71" s="406">
        <v>1944994</v>
      </c>
      <c r="G71" s="406">
        <v>2255935</v>
      </c>
      <c r="H71" s="406">
        <v>2548739</v>
      </c>
      <c r="I71" s="406">
        <v>2415978</v>
      </c>
      <c r="J71" s="406">
        <v>2139397</v>
      </c>
      <c r="K71" s="406">
        <v>1872614</v>
      </c>
      <c r="L71" s="406">
        <v>1459399</v>
      </c>
      <c r="M71" s="406">
        <v>1246448</v>
      </c>
      <c r="N71" s="406">
        <v>1241532</v>
      </c>
      <c r="O71" s="406">
        <v>1163172</v>
      </c>
      <c r="P71" s="405">
        <v>2928736</v>
      </c>
    </row>
    <row r="72" spans="1:16">
      <c r="A72" s="403">
        <v>1989</v>
      </c>
      <c r="B72" s="406">
        <v>27276781</v>
      </c>
      <c r="C72" s="406">
        <v>1894973</v>
      </c>
      <c r="D72" s="406">
        <v>1903668</v>
      </c>
      <c r="E72" s="406">
        <v>1856124</v>
      </c>
      <c r="F72" s="406">
        <v>1939950</v>
      </c>
      <c r="G72" s="406">
        <v>2183176</v>
      </c>
      <c r="H72" s="406">
        <v>2591696</v>
      </c>
      <c r="I72" s="406">
        <v>2484325</v>
      </c>
      <c r="J72" s="406">
        <v>2213597</v>
      </c>
      <c r="K72" s="406">
        <v>1965428</v>
      </c>
      <c r="L72" s="406">
        <v>1530584</v>
      </c>
      <c r="M72" s="406">
        <v>1272970</v>
      </c>
      <c r="N72" s="406">
        <v>1241336</v>
      </c>
      <c r="O72" s="406">
        <v>1171165</v>
      </c>
      <c r="P72" s="405">
        <v>3027789</v>
      </c>
    </row>
    <row r="73" spans="1:16">
      <c r="A73" s="403">
        <v>1990</v>
      </c>
      <c r="B73" s="406">
        <v>27691138</v>
      </c>
      <c r="C73" s="406">
        <v>1931287</v>
      </c>
      <c r="D73" s="406">
        <v>1923491</v>
      </c>
      <c r="E73" s="406">
        <v>1874934</v>
      </c>
      <c r="F73" s="406">
        <v>1938489</v>
      </c>
      <c r="G73" s="406">
        <v>2120451</v>
      </c>
      <c r="H73" s="406">
        <v>2583238</v>
      </c>
      <c r="I73" s="406">
        <v>2533392</v>
      </c>
      <c r="J73" s="406">
        <v>2287613</v>
      </c>
      <c r="K73" s="406">
        <v>2054776</v>
      </c>
      <c r="L73" s="406">
        <v>1598554</v>
      </c>
      <c r="M73" s="406">
        <v>1300800</v>
      </c>
      <c r="N73" s="406">
        <v>1237155</v>
      </c>
      <c r="O73" s="406">
        <v>1182798</v>
      </c>
      <c r="P73" s="405">
        <v>3124160</v>
      </c>
    </row>
    <row r="74" spans="1:16">
      <c r="A74" s="403">
        <v>1991</v>
      </c>
      <c r="B74" s="406">
        <v>28037420</v>
      </c>
      <c r="C74" s="406">
        <v>1958442</v>
      </c>
      <c r="D74" s="406">
        <v>1934715</v>
      </c>
      <c r="E74" s="406">
        <v>1902403</v>
      </c>
      <c r="F74" s="406">
        <v>1927520</v>
      </c>
      <c r="G74" s="406">
        <v>2085828</v>
      </c>
      <c r="H74" s="406">
        <v>2508203</v>
      </c>
      <c r="I74" s="406">
        <v>2585279</v>
      </c>
      <c r="J74" s="406">
        <v>2347683</v>
      </c>
      <c r="K74" s="406">
        <v>2131364</v>
      </c>
      <c r="L74" s="406">
        <v>1673878</v>
      </c>
      <c r="M74" s="406">
        <v>1342968</v>
      </c>
      <c r="N74" s="406">
        <v>1235392</v>
      </c>
      <c r="O74" s="406">
        <v>1191257</v>
      </c>
      <c r="P74" s="405">
        <v>3212488</v>
      </c>
    </row>
    <row r="75" spans="1:16">
      <c r="A75" s="403">
        <v>1992</v>
      </c>
      <c r="B75" s="406">
        <v>28371264</v>
      </c>
      <c r="C75" s="406">
        <v>1993416</v>
      </c>
      <c r="D75" s="406">
        <v>1948334</v>
      </c>
      <c r="E75" s="406">
        <v>1930673</v>
      </c>
      <c r="F75" s="406">
        <v>1926856</v>
      </c>
      <c r="G75" s="406">
        <v>2067749</v>
      </c>
      <c r="H75" s="406">
        <v>2431959</v>
      </c>
      <c r="I75" s="406">
        <v>2604351</v>
      </c>
      <c r="J75" s="406">
        <v>2412366</v>
      </c>
      <c r="K75" s="406">
        <v>2146668</v>
      </c>
      <c r="L75" s="406">
        <v>1790492</v>
      </c>
      <c r="M75" s="406">
        <v>1392583</v>
      </c>
      <c r="N75" s="406">
        <v>1231761</v>
      </c>
      <c r="O75" s="406">
        <v>1202832</v>
      </c>
      <c r="P75" s="405">
        <v>3291224</v>
      </c>
    </row>
    <row r="76" spans="1:16">
      <c r="A76" s="403">
        <v>1993</v>
      </c>
      <c r="B76" s="406">
        <v>28684764</v>
      </c>
      <c r="C76" s="406">
        <v>2013667</v>
      </c>
      <c r="D76" s="406">
        <v>1954420</v>
      </c>
      <c r="E76" s="406">
        <v>1957969</v>
      </c>
      <c r="F76" s="406">
        <v>1932135</v>
      </c>
      <c r="G76" s="406">
        <v>2045459</v>
      </c>
      <c r="H76" s="406">
        <v>2336877</v>
      </c>
      <c r="I76" s="406">
        <v>2626757</v>
      </c>
      <c r="J76" s="406">
        <v>2477720</v>
      </c>
      <c r="K76" s="406">
        <v>2181938</v>
      </c>
      <c r="L76" s="406">
        <v>1885672</v>
      </c>
      <c r="M76" s="406">
        <v>1457171</v>
      </c>
      <c r="N76" s="406">
        <v>1240028</v>
      </c>
      <c r="O76" s="406">
        <v>1208807</v>
      </c>
      <c r="P76" s="405">
        <v>3366144</v>
      </c>
    </row>
    <row r="77" spans="1:16">
      <c r="A77" s="403">
        <v>1994</v>
      </c>
      <c r="B77" s="406">
        <v>29000663</v>
      </c>
      <c r="C77" s="406">
        <v>2010454</v>
      </c>
      <c r="D77" s="406">
        <v>1968145</v>
      </c>
      <c r="E77" s="406">
        <v>1982380</v>
      </c>
      <c r="F77" s="406">
        <v>1956819</v>
      </c>
      <c r="G77" s="406">
        <v>2024094</v>
      </c>
      <c r="H77" s="406">
        <v>2248968</v>
      </c>
      <c r="I77" s="406">
        <v>2639979</v>
      </c>
      <c r="J77" s="406">
        <v>2525883</v>
      </c>
      <c r="K77" s="406">
        <v>2238523</v>
      </c>
      <c r="L77" s="406">
        <v>1973402</v>
      </c>
      <c r="M77" s="406">
        <v>1520513</v>
      </c>
      <c r="N77" s="406">
        <v>1266556</v>
      </c>
      <c r="O77" s="406">
        <v>1210459</v>
      </c>
      <c r="P77" s="405">
        <v>3434488</v>
      </c>
    </row>
    <row r="78" spans="1:16">
      <c r="A78" s="403">
        <v>1995</v>
      </c>
      <c r="B78" s="406">
        <v>29302311</v>
      </c>
      <c r="C78" s="406">
        <v>1984881</v>
      </c>
      <c r="D78" s="406">
        <v>1991977</v>
      </c>
      <c r="E78" s="406">
        <v>1997650</v>
      </c>
      <c r="F78" s="406">
        <v>1981185</v>
      </c>
      <c r="G78" s="406">
        <v>2008487</v>
      </c>
      <c r="H78" s="406">
        <v>2180669</v>
      </c>
      <c r="I78" s="406">
        <v>2628903</v>
      </c>
      <c r="J78" s="406">
        <v>2570724</v>
      </c>
      <c r="K78" s="406">
        <v>2307182</v>
      </c>
      <c r="L78" s="406">
        <v>2060120</v>
      </c>
      <c r="M78" s="406">
        <v>1583064</v>
      </c>
      <c r="N78" s="406">
        <v>1292804</v>
      </c>
      <c r="O78" s="406">
        <v>1208185</v>
      </c>
      <c r="P78" s="405">
        <v>3506480</v>
      </c>
    </row>
    <row r="79" spans="1:16">
      <c r="A79" s="403">
        <v>1996</v>
      </c>
      <c r="B79" s="406">
        <v>29610218</v>
      </c>
      <c r="C79" s="406">
        <v>1960611</v>
      </c>
      <c r="D79" s="406">
        <v>2015907</v>
      </c>
      <c r="E79" s="406">
        <v>2009346</v>
      </c>
      <c r="F79" s="406">
        <v>2009914</v>
      </c>
      <c r="G79" s="406">
        <v>2000994</v>
      </c>
      <c r="H79" s="406">
        <v>2151495</v>
      </c>
      <c r="I79" s="406">
        <v>2571701</v>
      </c>
      <c r="J79" s="406">
        <v>2619551</v>
      </c>
      <c r="K79" s="406">
        <v>2371309</v>
      </c>
      <c r="L79" s="406">
        <v>2129543</v>
      </c>
      <c r="M79" s="406">
        <v>1654575</v>
      </c>
      <c r="N79" s="406">
        <v>1329694</v>
      </c>
      <c r="O79" s="406">
        <v>1206575</v>
      </c>
      <c r="P79" s="405">
        <v>3579003</v>
      </c>
    </row>
    <row r="80" spans="1:16">
      <c r="A80" s="403">
        <v>1997</v>
      </c>
      <c r="B80" s="406">
        <v>29905948</v>
      </c>
      <c r="C80" s="406">
        <v>1916857</v>
      </c>
      <c r="D80" s="406">
        <v>2040598</v>
      </c>
      <c r="E80" s="406">
        <v>2020779</v>
      </c>
      <c r="F80" s="406">
        <v>2028271</v>
      </c>
      <c r="G80" s="406">
        <v>2007326</v>
      </c>
      <c r="H80" s="406">
        <v>2129901</v>
      </c>
      <c r="I80" s="406">
        <v>2502344</v>
      </c>
      <c r="J80" s="406">
        <v>2652126</v>
      </c>
      <c r="K80" s="406">
        <v>2446391</v>
      </c>
      <c r="L80" s="406">
        <v>2153661</v>
      </c>
      <c r="M80" s="406">
        <v>1775174</v>
      </c>
      <c r="N80" s="406">
        <v>1375826</v>
      </c>
      <c r="O80" s="406">
        <v>1204467</v>
      </c>
      <c r="P80" s="405">
        <v>3652227</v>
      </c>
    </row>
    <row r="81" spans="1:23">
      <c r="A81" s="403">
        <v>1998</v>
      </c>
      <c r="B81" s="406">
        <v>30155173</v>
      </c>
      <c r="C81" s="406">
        <v>1872241</v>
      </c>
      <c r="D81" s="406">
        <v>2060175</v>
      </c>
      <c r="E81" s="406">
        <v>2026885</v>
      </c>
      <c r="F81" s="406">
        <v>2052913</v>
      </c>
      <c r="G81" s="406">
        <v>2013069</v>
      </c>
      <c r="H81" s="406">
        <v>2105867</v>
      </c>
      <c r="I81" s="406">
        <v>2403274</v>
      </c>
      <c r="J81" s="406">
        <v>2679049</v>
      </c>
      <c r="K81" s="406">
        <v>2510646</v>
      </c>
      <c r="L81" s="406">
        <v>2191486</v>
      </c>
      <c r="M81" s="406">
        <v>1872586</v>
      </c>
      <c r="N81" s="406">
        <v>1435536</v>
      </c>
      <c r="O81" s="406">
        <v>1211326</v>
      </c>
      <c r="P81" s="405">
        <v>3720120</v>
      </c>
    </row>
    <row r="82" spans="1:23">
      <c r="A82" s="403">
        <v>1999</v>
      </c>
      <c r="B82" s="406">
        <v>30401286</v>
      </c>
      <c r="C82" s="406">
        <v>1828431</v>
      </c>
      <c r="D82" s="406">
        <v>2056766</v>
      </c>
      <c r="E82" s="406">
        <v>2035003</v>
      </c>
      <c r="F82" s="406">
        <v>2075359</v>
      </c>
      <c r="G82" s="406">
        <v>2038980</v>
      </c>
      <c r="H82" s="406">
        <v>2085168</v>
      </c>
      <c r="I82" s="406">
        <v>2314594</v>
      </c>
      <c r="J82" s="406">
        <v>2696179</v>
      </c>
      <c r="K82" s="406">
        <v>2556694</v>
      </c>
      <c r="L82" s="406">
        <v>2248593</v>
      </c>
      <c r="M82" s="406">
        <v>1958550</v>
      </c>
      <c r="N82" s="406">
        <v>1495375</v>
      </c>
      <c r="O82" s="406">
        <v>1231868</v>
      </c>
      <c r="P82" s="405">
        <v>3779726</v>
      </c>
    </row>
    <row r="83" spans="1:23">
      <c r="A83" s="403">
        <v>2000</v>
      </c>
      <c r="B83" s="406">
        <v>30685730</v>
      </c>
      <c r="C83" s="406">
        <v>1790991</v>
      </c>
      <c r="D83" s="406">
        <v>2037543</v>
      </c>
      <c r="E83" s="406">
        <v>2056432</v>
      </c>
      <c r="F83" s="406">
        <v>2096495</v>
      </c>
      <c r="G83" s="406">
        <v>2068964</v>
      </c>
      <c r="H83" s="406">
        <v>2074802</v>
      </c>
      <c r="I83" s="406">
        <v>2254086</v>
      </c>
      <c r="J83" s="406">
        <v>2689563</v>
      </c>
      <c r="K83" s="406">
        <v>2601704</v>
      </c>
      <c r="L83" s="406">
        <v>2316119</v>
      </c>
      <c r="M83" s="406">
        <v>2045281</v>
      </c>
      <c r="N83" s="406">
        <v>1556463</v>
      </c>
      <c r="O83" s="406">
        <v>1253609</v>
      </c>
      <c r="P83" s="405">
        <v>3843678</v>
      </c>
    </row>
    <row r="84" spans="1:23">
      <c r="A84" s="403">
        <v>2001</v>
      </c>
      <c r="B84" s="406">
        <v>31020596</v>
      </c>
      <c r="C84" s="406">
        <v>1758181</v>
      </c>
      <c r="D84" s="406">
        <v>2017232</v>
      </c>
      <c r="E84" s="406">
        <v>2079991</v>
      </c>
      <c r="F84" s="406">
        <v>2116391</v>
      </c>
      <c r="G84" s="406">
        <v>2109495</v>
      </c>
      <c r="H84" s="406">
        <v>2073544</v>
      </c>
      <c r="I84" s="406">
        <v>2240861</v>
      </c>
      <c r="J84" s="406">
        <v>2639731</v>
      </c>
      <c r="K84" s="406">
        <v>2656551</v>
      </c>
      <c r="L84" s="406">
        <v>2379995</v>
      </c>
      <c r="M84" s="406">
        <v>2117942</v>
      </c>
      <c r="N84" s="406">
        <v>1629192</v>
      </c>
      <c r="O84" s="406">
        <v>1289200</v>
      </c>
      <c r="P84" s="405">
        <v>3912290</v>
      </c>
    </row>
    <row r="85" spans="1:23">
      <c r="A85" s="403">
        <v>2002</v>
      </c>
      <c r="B85" s="406">
        <v>31358418</v>
      </c>
      <c r="C85" s="406">
        <v>1726408</v>
      </c>
      <c r="D85" s="406">
        <v>1988899</v>
      </c>
      <c r="E85" s="406">
        <v>2115023</v>
      </c>
      <c r="F85" s="406">
        <v>2128642</v>
      </c>
      <c r="G85" s="406">
        <v>2142598</v>
      </c>
      <c r="H85" s="406">
        <v>2085921</v>
      </c>
      <c r="I85" s="406">
        <v>2231800</v>
      </c>
      <c r="J85" s="406">
        <v>2578843</v>
      </c>
      <c r="K85" s="406">
        <v>2692263</v>
      </c>
      <c r="L85" s="406">
        <v>2456740</v>
      </c>
      <c r="M85" s="406">
        <v>2141945</v>
      </c>
      <c r="N85" s="406">
        <v>1750370</v>
      </c>
      <c r="O85" s="406">
        <v>1338885</v>
      </c>
      <c r="P85" s="405">
        <v>3980081</v>
      </c>
    </row>
    <row r="86" spans="1:23">
      <c r="A86" s="403">
        <v>2003</v>
      </c>
      <c r="B86" s="406">
        <v>31641630</v>
      </c>
      <c r="C86" s="406">
        <v>1707645</v>
      </c>
      <c r="D86" s="406">
        <v>1947846</v>
      </c>
      <c r="E86" s="406">
        <v>2139471</v>
      </c>
      <c r="F86" s="406">
        <v>2130282</v>
      </c>
      <c r="G86" s="406">
        <v>2178269</v>
      </c>
      <c r="H86" s="406">
        <v>2098855</v>
      </c>
      <c r="I86" s="406">
        <v>2215291</v>
      </c>
      <c r="J86" s="406">
        <v>2490696</v>
      </c>
      <c r="K86" s="406">
        <v>2726311</v>
      </c>
      <c r="L86" s="406">
        <v>2524858</v>
      </c>
      <c r="M86" s="406">
        <v>2180221</v>
      </c>
      <c r="N86" s="406">
        <v>1848561</v>
      </c>
      <c r="O86" s="406">
        <v>1401659</v>
      </c>
      <c r="P86" s="405">
        <v>4051665</v>
      </c>
    </row>
    <row r="87" spans="1:23">
      <c r="A87" s="403">
        <v>2004</v>
      </c>
      <c r="B87" s="406">
        <v>31938004</v>
      </c>
      <c r="C87" s="406">
        <v>1706672</v>
      </c>
      <c r="D87" s="406">
        <v>1905262</v>
      </c>
      <c r="E87" s="406">
        <v>2142206</v>
      </c>
      <c r="F87" s="406">
        <v>2144581</v>
      </c>
      <c r="G87" s="406">
        <v>2211246</v>
      </c>
      <c r="H87" s="406">
        <v>2125149</v>
      </c>
      <c r="I87" s="406">
        <v>2194968</v>
      </c>
      <c r="J87" s="406">
        <v>2407665</v>
      </c>
      <c r="K87" s="406">
        <v>2755292</v>
      </c>
      <c r="L87" s="406">
        <v>2575417</v>
      </c>
      <c r="M87" s="406">
        <v>2241455</v>
      </c>
      <c r="N87" s="406">
        <v>1933405</v>
      </c>
      <c r="O87" s="406">
        <v>1467107</v>
      </c>
      <c r="P87" s="405">
        <v>4127579</v>
      </c>
    </row>
    <row r="88" spans="1:23">
      <c r="A88" s="403">
        <v>2005</v>
      </c>
      <c r="B88" s="406">
        <v>32242364</v>
      </c>
      <c r="C88" s="406">
        <v>1709407</v>
      </c>
      <c r="D88" s="406">
        <v>1864996</v>
      </c>
      <c r="E88" s="406">
        <v>2124999</v>
      </c>
      <c r="F88" s="406">
        <v>2176718</v>
      </c>
      <c r="G88" s="406">
        <v>2234806</v>
      </c>
      <c r="H88" s="406">
        <v>2151464</v>
      </c>
      <c r="I88" s="406">
        <v>2182519</v>
      </c>
      <c r="J88" s="406">
        <v>2346828</v>
      </c>
      <c r="K88" s="406">
        <v>2760892</v>
      </c>
      <c r="L88" s="406">
        <v>2621104</v>
      </c>
      <c r="M88" s="406">
        <v>2314350</v>
      </c>
      <c r="N88" s="406">
        <v>2016904</v>
      </c>
      <c r="O88" s="406">
        <v>1531876</v>
      </c>
      <c r="P88" s="405">
        <v>4205501</v>
      </c>
    </row>
    <row r="89" spans="1:23">
      <c r="A89" s="403">
        <v>2006</v>
      </c>
      <c r="B89" s="406">
        <v>32570505</v>
      </c>
      <c r="C89" s="406">
        <v>1733366</v>
      </c>
      <c r="D89" s="406">
        <v>1824705</v>
      </c>
      <c r="E89" s="406">
        <v>2096308</v>
      </c>
      <c r="F89" s="406">
        <v>2211744</v>
      </c>
      <c r="G89" s="406">
        <v>2251917</v>
      </c>
      <c r="H89" s="406">
        <v>2184809</v>
      </c>
      <c r="I89" s="406">
        <v>2171386</v>
      </c>
      <c r="J89" s="406">
        <v>2322938</v>
      </c>
      <c r="K89" s="406">
        <v>2715827</v>
      </c>
      <c r="L89" s="406">
        <v>2672832</v>
      </c>
      <c r="M89" s="406">
        <v>2383258</v>
      </c>
      <c r="N89" s="406">
        <v>2088188</v>
      </c>
      <c r="O89" s="406">
        <v>1603269</v>
      </c>
      <c r="P89" s="405">
        <v>4309958</v>
      </c>
    </row>
    <row r="90" spans="1:23">
      <c r="A90" s="403">
        <v>2007</v>
      </c>
      <c r="B90" s="406">
        <v>32887928</v>
      </c>
      <c r="C90" s="406">
        <v>1758225</v>
      </c>
      <c r="D90" s="406">
        <v>1802136</v>
      </c>
      <c r="E90" s="406">
        <v>2066214</v>
      </c>
      <c r="F90" s="406">
        <v>2232336</v>
      </c>
      <c r="G90" s="406">
        <v>2261457</v>
      </c>
      <c r="H90" s="406">
        <v>2224820</v>
      </c>
      <c r="I90" s="406">
        <v>2182324</v>
      </c>
      <c r="J90" s="406">
        <v>2307387</v>
      </c>
      <c r="K90" s="406">
        <v>2641540</v>
      </c>
      <c r="L90" s="406">
        <v>2711983</v>
      </c>
      <c r="M90" s="406">
        <v>2458500</v>
      </c>
      <c r="N90" s="406">
        <v>2112118</v>
      </c>
      <c r="O90" s="406">
        <v>1716250</v>
      </c>
      <c r="P90" s="405">
        <v>4412638</v>
      </c>
    </row>
    <row r="91" spans="1:23">
      <c r="A91" s="403">
        <v>2008</v>
      </c>
      <c r="B91" s="406">
        <v>33245773</v>
      </c>
      <c r="C91" s="406">
        <v>1797107</v>
      </c>
      <c r="D91" s="406">
        <v>1790753</v>
      </c>
      <c r="E91" s="406">
        <v>2032702</v>
      </c>
      <c r="F91" s="406">
        <v>2251270</v>
      </c>
      <c r="G91" s="406">
        <v>2264772</v>
      </c>
      <c r="H91" s="406">
        <v>2273068</v>
      </c>
      <c r="I91" s="406">
        <v>2207602</v>
      </c>
      <c r="J91" s="406">
        <v>2300259</v>
      </c>
      <c r="K91" s="406">
        <v>2549066</v>
      </c>
      <c r="L91" s="406">
        <v>2755222</v>
      </c>
      <c r="M91" s="406">
        <v>2527881</v>
      </c>
      <c r="N91" s="406">
        <v>2153017</v>
      </c>
      <c r="O91" s="406">
        <v>1810449</v>
      </c>
      <c r="P91" s="405">
        <v>4532605</v>
      </c>
    </row>
    <row r="92" spans="1:23">
      <c r="A92" s="403">
        <v>2009</v>
      </c>
      <c r="B92" s="406">
        <v>33628571</v>
      </c>
      <c r="C92" s="406">
        <v>1834121</v>
      </c>
      <c r="D92" s="406">
        <v>1792151</v>
      </c>
      <c r="E92" s="406">
        <v>1997284</v>
      </c>
      <c r="F92" s="406">
        <v>2256244</v>
      </c>
      <c r="G92" s="406">
        <v>2286287</v>
      </c>
      <c r="H92" s="406">
        <v>2322336</v>
      </c>
      <c r="I92" s="406">
        <v>2245753</v>
      </c>
      <c r="J92" s="406">
        <v>2288548</v>
      </c>
      <c r="K92" s="406">
        <v>2466073</v>
      </c>
      <c r="L92" s="406">
        <v>2785300</v>
      </c>
      <c r="M92" s="406">
        <v>2584018</v>
      </c>
      <c r="N92" s="406">
        <v>2214580</v>
      </c>
      <c r="O92" s="406">
        <v>1894766</v>
      </c>
      <c r="P92" s="405">
        <v>4661110</v>
      </c>
    </row>
    <row r="93" spans="1:23">
      <c r="A93" s="403">
        <v>2010</v>
      </c>
      <c r="B93" s="406">
        <v>34005274</v>
      </c>
      <c r="C93" s="406">
        <v>1873393</v>
      </c>
      <c r="D93" s="406">
        <v>1791353</v>
      </c>
      <c r="E93" s="406">
        <v>1959726</v>
      </c>
      <c r="F93" s="406">
        <v>2249523</v>
      </c>
      <c r="G93" s="406">
        <v>2322472</v>
      </c>
      <c r="H93" s="406">
        <v>2357952</v>
      </c>
      <c r="I93" s="406">
        <v>2283852</v>
      </c>
      <c r="J93" s="406">
        <v>2282931</v>
      </c>
      <c r="K93" s="406">
        <v>2403740</v>
      </c>
      <c r="L93" s="406">
        <v>2780899</v>
      </c>
      <c r="M93" s="406">
        <v>2634997</v>
      </c>
      <c r="N93" s="406">
        <v>2286601</v>
      </c>
      <c r="O93" s="406">
        <v>1981692</v>
      </c>
      <c r="P93" s="405">
        <v>4796143</v>
      </c>
    </row>
    <row r="94" spans="1:23">
      <c r="A94" s="403">
        <v>2011</v>
      </c>
      <c r="B94" s="658">
        <v>34342780</v>
      </c>
      <c r="C94" s="658">
        <v>1899064</v>
      </c>
      <c r="D94" s="658">
        <v>1810433</v>
      </c>
      <c r="E94" s="658">
        <v>1918164</v>
      </c>
      <c r="F94" s="658">
        <v>2238952</v>
      </c>
      <c r="G94" s="658">
        <v>2354354</v>
      </c>
      <c r="H94" s="658">
        <v>2369841</v>
      </c>
      <c r="I94" s="658">
        <v>2327955</v>
      </c>
      <c r="J94" s="658">
        <v>2273087</v>
      </c>
      <c r="K94" s="658">
        <v>2385918</v>
      </c>
      <c r="L94" s="658">
        <v>2719909</v>
      </c>
      <c r="M94" s="658">
        <v>2691260</v>
      </c>
      <c r="N94" s="658">
        <v>2353090</v>
      </c>
      <c r="O94" s="658">
        <v>2050443</v>
      </c>
      <c r="P94" s="666">
        <v>4950310</v>
      </c>
      <c r="Q94" s="644"/>
      <c r="R94" s="644"/>
      <c r="S94" s="644"/>
      <c r="T94" s="644"/>
      <c r="U94" s="644"/>
      <c r="V94" s="644"/>
      <c r="W94" s="644"/>
    </row>
    <row r="95" spans="1:23">
      <c r="A95" s="403">
        <v>2012</v>
      </c>
      <c r="B95" s="658">
        <v>34752128</v>
      </c>
      <c r="C95" s="658">
        <v>1912535</v>
      </c>
      <c r="D95" s="658">
        <v>1842231</v>
      </c>
      <c r="E95" s="658">
        <v>1888293</v>
      </c>
      <c r="F95" s="658">
        <v>2214787</v>
      </c>
      <c r="G95" s="658">
        <v>2404150</v>
      </c>
      <c r="H95" s="658">
        <v>2393121</v>
      </c>
      <c r="I95" s="658">
        <v>2380364</v>
      </c>
      <c r="J95" s="658">
        <v>2295822</v>
      </c>
      <c r="K95" s="658">
        <v>2379342</v>
      </c>
      <c r="L95" s="658">
        <v>2652480</v>
      </c>
      <c r="M95" s="658">
        <v>2723681</v>
      </c>
      <c r="N95" s="658">
        <v>2429028</v>
      </c>
      <c r="O95" s="658">
        <v>2070897</v>
      </c>
      <c r="P95" s="666">
        <v>5165397</v>
      </c>
      <c r="Q95" s="644"/>
      <c r="R95" s="644"/>
      <c r="S95" s="644"/>
      <c r="T95" s="644"/>
      <c r="U95" s="644"/>
      <c r="V95" s="644"/>
      <c r="W95" s="644"/>
    </row>
    <row r="96" spans="1:23">
      <c r="A96" s="403">
        <v>2013</v>
      </c>
      <c r="B96" s="658">
        <v>35154279</v>
      </c>
      <c r="C96" s="658">
        <v>1919171</v>
      </c>
      <c r="D96" s="658">
        <v>1883199</v>
      </c>
      <c r="E96" s="658">
        <v>1869001</v>
      </c>
      <c r="F96" s="658">
        <v>2179044</v>
      </c>
      <c r="G96" s="658">
        <v>2446541</v>
      </c>
      <c r="H96" s="658">
        <v>2409124</v>
      </c>
      <c r="I96" s="658">
        <v>2434652</v>
      </c>
      <c r="J96" s="658">
        <v>2326698</v>
      </c>
      <c r="K96" s="658">
        <v>2371110</v>
      </c>
      <c r="L96" s="658">
        <v>2568401</v>
      </c>
      <c r="M96" s="658">
        <v>2754445</v>
      </c>
      <c r="N96" s="658">
        <v>2501862</v>
      </c>
      <c r="O96" s="658">
        <v>2110170</v>
      </c>
      <c r="P96" s="666">
        <v>5380861</v>
      </c>
      <c r="Q96" s="644"/>
      <c r="R96" s="644"/>
      <c r="S96" s="644"/>
      <c r="T96" s="644"/>
      <c r="U96" s="644"/>
      <c r="V96" s="644"/>
      <c r="W96" s="644"/>
    </row>
    <row r="97" spans="1:23">
      <c r="A97" s="402">
        <v>2014</v>
      </c>
      <c r="B97" s="667">
        <v>35540419</v>
      </c>
      <c r="C97" s="667">
        <v>1924950</v>
      </c>
      <c r="D97" s="667">
        <v>1918244</v>
      </c>
      <c r="E97" s="667">
        <v>1865473</v>
      </c>
      <c r="F97" s="667">
        <v>2138700</v>
      </c>
      <c r="G97" s="667">
        <v>2472109</v>
      </c>
      <c r="H97" s="667">
        <v>2437776</v>
      </c>
      <c r="I97" s="667">
        <v>2479864</v>
      </c>
      <c r="J97" s="667">
        <v>2367133</v>
      </c>
      <c r="K97" s="667">
        <v>2358693</v>
      </c>
      <c r="L97" s="667">
        <v>2492147</v>
      </c>
      <c r="M97" s="667">
        <v>2774627</v>
      </c>
      <c r="N97" s="667">
        <v>2557316</v>
      </c>
      <c r="O97" s="667">
        <v>2168130</v>
      </c>
      <c r="P97" s="668">
        <v>5585257</v>
      </c>
      <c r="Q97" s="644"/>
      <c r="R97" s="644"/>
      <c r="S97" s="644"/>
      <c r="T97" s="644"/>
      <c r="U97" s="644"/>
      <c r="V97" s="644"/>
      <c r="W97" s="644"/>
    </row>
  </sheetData>
  <pageMargins left="0.7" right="0.7" top="0.75" bottom="0.75" header="0.3" footer="0.3"/>
  <ignoredErrors>
    <ignoredError sqref="C5:H46 C47:F47 H47" formulaRange="1"/>
  </ignoredError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sheetPr enableFormatConditionsCalculation="0">
    <tabColor theme="0"/>
    <pageSetUpPr fitToPage="1"/>
  </sheetPr>
  <dimension ref="A1:O49"/>
  <sheetViews>
    <sheetView zoomScalePageLayoutView="85" workbookViewId="0">
      <pane xSplit="1" ySplit="4" topLeftCell="B5" activePane="bottomRight" state="frozen"/>
      <selection pane="topRight" activeCell="B1" sqref="B1"/>
      <selection pane="bottomLeft" activeCell="A5" sqref="A5"/>
      <selection pane="bottomRight" activeCell="E6" sqref="E6"/>
    </sheetView>
  </sheetViews>
  <sheetFormatPr defaultColWidth="8.83203125" defaultRowHeight="12.75"/>
  <cols>
    <col min="1" max="1" width="12.5" customWidth="1"/>
    <col min="2" max="2" width="18.83203125" customWidth="1"/>
    <col min="3" max="3" width="20" customWidth="1"/>
    <col min="4" max="4" width="16.83203125" customWidth="1"/>
    <col min="5" max="6" width="21.5" customWidth="1"/>
    <col min="7" max="7" width="18.33203125" customWidth="1"/>
    <col min="8" max="8" width="20.33203125" customWidth="1"/>
    <col min="9" max="9" width="19" customWidth="1"/>
    <col min="10" max="10" width="16.83203125" customWidth="1"/>
    <col min="11" max="11" width="17.6640625" customWidth="1"/>
    <col min="12" max="12" width="16.6640625" customWidth="1"/>
    <col min="13" max="13" width="18.5" customWidth="1"/>
    <col min="14" max="14" width="19.33203125" customWidth="1"/>
  </cols>
  <sheetData>
    <row r="1" spans="1:15" s="123" customFormat="1">
      <c r="A1" s="124" t="s">
        <v>446</v>
      </c>
      <c r="B1" s="122"/>
      <c r="C1" s="122"/>
      <c r="N1"/>
      <c r="O1"/>
    </row>
    <row r="3" spans="1:15" s="133" customFormat="1" ht="76.5">
      <c r="A3" s="132"/>
      <c r="B3" s="127" t="s">
        <v>303</v>
      </c>
      <c r="C3" s="168" t="s">
        <v>362</v>
      </c>
      <c r="D3" s="149" t="s">
        <v>361</v>
      </c>
      <c r="E3" s="623" t="s">
        <v>369</v>
      </c>
      <c r="F3" s="168" t="s">
        <v>370</v>
      </c>
      <c r="G3" s="149" t="s">
        <v>162</v>
      </c>
      <c r="H3" s="127" t="s">
        <v>165</v>
      </c>
      <c r="I3" s="168" t="s">
        <v>166</v>
      </c>
      <c r="J3" s="149" t="s">
        <v>145</v>
      </c>
      <c r="K3" s="127" t="s">
        <v>146</v>
      </c>
      <c r="L3" s="168" t="s">
        <v>146</v>
      </c>
      <c r="M3" s="149" t="s">
        <v>367</v>
      </c>
      <c r="N3"/>
      <c r="O3"/>
    </row>
    <row r="4" spans="1:15" ht="15.75">
      <c r="A4" s="189"/>
      <c r="B4" s="17" t="s">
        <v>43</v>
      </c>
      <c r="C4" s="169" t="s">
        <v>44</v>
      </c>
      <c r="D4" s="167" t="s">
        <v>147</v>
      </c>
      <c r="E4" s="81" t="s">
        <v>128</v>
      </c>
      <c r="F4" s="169" t="s">
        <v>129</v>
      </c>
      <c r="G4" s="167" t="s">
        <v>148</v>
      </c>
      <c r="H4" s="81" t="s">
        <v>163</v>
      </c>
      <c r="I4" s="169" t="s">
        <v>164</v>
      </c>
      <c r="J4" s="167" t="s">
        <v>149</v>
      </c>
      <c r="K4" s="81" t="s">
        <v>150</v>
      </c>
      <c r="L4" s="169" t="s">
        <v>167</v>
      </c>
      <c r="M4" s="781" t="s">
        <v>302</v>
      </c>
    </row>
    <row r="5" spans="1:15">
      <c r="A5" s="246">
        <v>1987</v>
      </c>
      <c r="B5" s="186">
        <f>'3'!O4</f>
        <v>923150</v>
      </c>
      <c r="C5" s="384" t="s">
        <v>134</v>
      </c>
      <c r="D5" s="382">
        <f>'11'!L4</f>
        <v>-236.23938684771838</v>
      </c>
      <c r="E5" s="544">
        <f>'11B'!D5</f>
        <v>-354.0531811606736</v>
      </c>
      <c r="F5" s="545">
        <f>'11B'!J5</f>
        <v>117.81379431295559</v>
      </c>
      <c r="G5" s="170" t="s">
        <v>134</v>
      </c>
      <c r="H5" s="182" t="s">
        <v>134</v>
      </c>
      <c r="I5" s="546" t="s">
        <v>134</v>
      </c>
      <c r="J5" s="170" t="s">
        <v>134</v>
      </c>
      <c r="K5" s="182" t="s">
        <v>134</v>
      </c>
      <c r="L5" s="546" t="s">
        <v>134</v>
      </c>
      <c r="M5" s="569" t="s">
        <v>134</v>
      </c>
    </row>
    <row r="6" spans="1:15">
      <c r="A6" s="247">
        <v>1988</v>
      </c>
      <c r="B6" s="174">
        <f>'3'!O5</f>
        <v>966716</v>
      </c>
      <c r="C6" s="380">
        <f t="shared" ref="C6:C24" si="0">B6-B5</f>
        <v>43566</v>
      </c>
      <c r="D6" s="383">
        <f>'11'!L5</f>
        <v>93.022054309403416</v>
      </c>
      <c r="E6" s="174">
        <f>'11B'!D6</f>
        <v>24.057229551566422</v>
      </c>
      <c r="F6" s="548">
        <f>'11B'!J6</f>
        <v>68.964824757837192</v>
      </c>
      <c r="G6" s="489">
        <f>SUM(H6:I6)</f>
        <v>1.0076591486692696E-2</v>
      </c>
      <c r="H6" s="375">
        <f>E6/$B5*100</f>
        <v>2.6059935602628418E-3</v>
      </c>
      <c r="I6" s="549">
        <f>F6/$B5*100</f>
        <v>7.4705979264298537E-3</v>
      </c>
      <c r="J6" s="170">
        <f>D6/$C6*100</f>
        <v>0.2135198418707327</v>
      </c>
      <c r="K6" s="182">
        <f>E6/$C6*100</f>
        <v>5.5220193617881878E-2</v>
      </c>
      <c r="L6" s="546">
        <f>F6/$C6*100</f>
        <v>0.15829964825285128</v>
      </c>
      <c r="M6" s="170">
        <f>(G6/$B$44)*100</f>
        <v>0.42757579198262607</v>
      </c>
    </row>
    <row r="7" spans="1:15">
      <c r="A7" s="247">
        <v>1989</v>
      </c>
      <c r="B7" s="174">
        <f>'3'!O6</f>
        <v>989625</v>
      </c>
      <c r="C7" s="380">
        <f t="shared" si="0"/>
        <v>22909</v>
      </c>
      <c r="D7" s="383">
        <f>'11'!L6</f>
        <v>252.27822071053731</v>
      </c>
      <c r="E7" s="174">
        <f>'11B'!D7</f>
        <v>163.51478679821275</v>
      </c>
      <c r="F7" s="548">
        <f>'11B'!J7</f>
        <v>88.763433912324871</v>
      </c>
      <c r="G7" s="489">
        <f t="shared" ref="G7:G24" si="1">SUM(H7:I7)</f>
        <v>2.6096415153006428E-2</v>
      </c>
      <c r="H7" s="375">
        <f t="shared" ref="H7:H24" si="2">E7/$B6*100</f>
        <v>1.691445955153455E-2</v>
      </c>
      <c r="I7" s="549">
        <f t="shared" ref="I7:I24" si="3">F7/$B6*100</f>
        <v>9.1819556014718778E-3</v>
      </c>
      <c r="J7" s="170">
        <f t="shared" ref="J7:J24" si="4">D7/C7*100</f>
        <v>1.101218825398478</v>
      </c>
      <c r="K7" s="182">
        <f t="shared" ref="K7:K24" si="5">E7/$C7*100</f>
        <v>0.71375785411066717</v>
      </c>
      <c r="L7" s="546">
        <f t="shared" ref="L7:L24" si="6">F7/$C7*100</f>
        <v>0.38746097128781209</v>
      </c>
      <c r="M7" s="170">
        <f t="shared" ref="M7:M32" si="7">(G7/$B$44)*100</f>
        <v>1.1073382692639486</v>
      </c>
    </row>
    <row r="8" spans="1:15">
      <c r="A8" s="247">
        <v>1990</v>
      </c>
      <c r="B8" s="174">
        <f>'3'!O7</f>
        <v>990837</v>
      </c>
      <c r="C8" s="380">
        <f t="shared" si="0"/>
        <v>1212</v>
      </c>
      <c r="D8" s="383">
        <f>'11'!L7</f>
        <v>354.02580631080605</v>
      </c>
      <c r="E8" s="174">
        <f>'11B'!D8</f>
        <v>287.37918950726532</v>
      </c>
      <c r="F8" s="548">
        <f>'11B'!J8</f>
        <v>66.646616803540894</v>
      </c>
      <c r="G8" s="489">
        <f t="shared" si="1"/>
        <v>3.5773733112118851E-2</v>
      </c>
      <c r="H8" s="375">
        <f t="shared" si="2"/>
        <v>2.9039200657548597E-2</v>
      </c>
      <c r="I8" s="549">
        <f t="shared" si="3"/>
        <v>6.7345324545702552E-3</v>
      </c>
      <c r="J8" s="170">
        <f t="shared" si="4"/>
        <v>29.210050025644062</v>
      </c>
      <c r="K8" s="182">
        <f t="shared" si="5"/>
        <v>23.711154249774367</v>
      </c>
      <c r="L8" s="546">
        <f t="shared" si="6"/>
        <v>5.4988957758697108</v>
      </c>
      <c r="M8" s="170">
        <f t="shared" si="7"/>
        <v>1.5179718546484122</v>
      </c>
    </row>
    <row r="9" spans="1:15">
      <c r="A9" s="247">
        <v>1991</v>
      </c>
      <c r="B9" s="174">
        <f>'3'!O8</f>
        <v>969810</v>
      </c>
      <c r="C9" s="380">
        <f t="shared" si="0"/>
        <v>-21027</v>
      </c>
      <c r="D9" s="383">
        <f>'11'!L8</f>
        <v>247.57568393995462</v>
      </c>
      <c r="E9" s="174">
        <f>'11B'!D9</f>
        <v>198.53927179559244</v>
      </c>
      <c r="F9" s="548">
        <f>'11B'!J9</f>
        <v>49.03641214436243</v>
      </c>
      <c r="G9" s="489">
        <f t="shared" si="1"/>
        <v>2.4986519875615752E-2</v>
      </c>
      <c r="H9" s="375">
        <f t="shared" si="2"/>
        <v>2.003753107681611E-2</v>
      </c>
      <c r="I9" s="549">
        <f t="shared" si="3"/>
        <v>4.9489887987996441E-3</v>
      </c>
      <c r="J9" s="358" t="s">
        <v>134</v>
      </c>
      <c r="K9" s="182" t="s">
        <v>134</v>
      </c>
      <c r="L9" s="546" t="s">
        <v>134</v>
      </c>
      <c r="M9" s="170">
        <f t="shared" si="7"/>
        <v>1.0602425471762951</v>
      </c>
    </row>
    <row r="10" spans="1:15">
      <c r="A10" s="247">
        <v>1992</v>
      </c>
      <c r="B10" s="174">
        <f>'3'!O9</f>
        <v>977957</v>
      </c>
      <c r="C10" s="380">
        <f t="shared" si="0"/>
        <v>8147</v>
      </c>
      <c r="D10" s="383">
        <f>'11'!L9</f>
        <v>176.92642334223365</v>
      </c>
      <c r="E10" s="174">
        <f>'11B'!D10</f>
        <v>101.21475275768091</v>
      </c>
      <c r="F10" s="548">
        <f>'11B'!J10</f>
        <v>75.711670584552678</v>
      </c>
      <c r="G10" s="489">
        <f t="shared" si="1"/>
        <v>1.8243410909583691E-2</v>
      </c>
      <c r="H10" s="375">
        <f t="shared" si="2"/>
        <v>1.0436554867209135E-2</v>
      </c>
      <c r="I10" s="549">
        <f t="shared" si="3"/>
        <v>7.8068560423745562E-3</v>
      </c>
      <c r="J10" s="170">
        <f t="shared" si="4"/>
        <v>2.171675749873986</v>
      </c>
      <c r="K10" s="182">
        <f t="shared" si="5"/>
        <v>1.2423561158424072</v>
      </c>
      <c r="L10" s="546">
        <f t="shared" si="6"/>
        <v>0.92931963403157825</v>
      </c>
      <c r="M10" s="170">
        <f t="shared" si="7"/>
        <v>0.77411502475128735</v>
      </c>
    </row>
    <row r="11" spans="1:15">
      <c r="A11" s="247">
        <v>1993</v>
      </c>
      <c r="B11" s="174">
        <f>'3'!O10</f>
        <v>1003707</v>
      </c>
      <c r="C11" s="380">
        <f t="shared" si="0"/>
        <v>25750</v>
      </c>
      <c r="D11" s="383">
        <f>'11'!L10</f>
        <v>137.2656119872031</v>
      </c>
      <c r="E11" s="174">
        <f>'11B'!D11</f>
        <v>36.227859226044664</v>
      </c>
      <c r="F11" s="548">
        <f>'11B'!J11</f>
        <v>101.0377527611583</v>
      </c>
      <c r="G11" s="489">
        <f t="shared" si="1"/>
        <v>1.403595577179804E-2</v>
      </c>
      <c r="H11" s="375">
        <f t="shared" si="2"/>
        <v>3.7044429587440621E-3</v>
      </c>
      <c r="I11" s="549">
        <f t="shared" si="3"/>
        <v>1.0331512813053978E-2</v>
      </c>
      <c r="J11" s="170">
        <f t="shared" si="4"/>
        <v>0.53307033781438096</v>
      </c>
      <c r="K11" s="182">
        <f t="shared" si="5"/>
        <v>0.14069071544095013</v>
      </c>
      <c r="L11" s="546">
        <f t="shared" si="6"/>
        <v>0.39237962237343033</v>
      </c>
      <c r="M11" s="170">
        <f t="shared" si="7"/>
        <v>0.59558184067353004</v>
      </c>
    </row>
    <row r="12" spans="1:15">
      <c r="A12" s="247">
        <v>1994</v>
      </c>
      <c r="B12" s="174">
        <f>'3'!O11</f>
        <v>1049633</v>
      </c>
      <c r="C12" s="380">
        <f t="shared" si="0"/>
        <v>45926</v>
      </c>
      <c r="D12" s="383">
        <f>'11'!L11</f>
        <v>104.95525631687315</v>
      </c>
      <c r="E12" s="174">
        <f>'11B'!D12</f>
        <v>-26.718736122850164</v>
      </c>
      <c r="F12" s="548">
        <f>'11B'!J12</f>
        <v>131.67399243972324</v>
      </c>
      <c r="G12" s="489">
        <f t="shared" si="1"/>
        <v>1.0456762413420756E-2</v>
      </c>
      <c r="H12" s="375">
        <f t="shared" si="2"/>
        <v>-2.6620055576826863E-3</v>
      </c>
      <c r="I12" s="549">
        <f t="shared" si="3"/>
        <v>1.3118767971103442E-2</v>
      </c>
      <c r="J12" s="170">
        <f t="shared" si="4"/>
        <v>0.22853123789764654</v>
      </c>
      <c r="K12" s="182">
        <f>E12/$C12*100</f>
        <v>-5.8177799335561914E-2</v>
      </c>
      <c r="L12" s="546">
        <f t="shared" si="6"/>
        <v>0.28670903723320829</v>
      </c>
      <c r="M12" s="170">
        <f t="shared" si="7"/>
        <v>0.44370742590856099</v>
      </c>
    </row>
    <row r="13" spans="1:15">
      <c r="A13" s="247">
        <v>1995</v>
      </c>
      <c r="B13" s="174">
        <f>'3'!O12</f>
        <v>1078334</v>
      </c>
      <c r="C13" s="380">
        <f t="shared" si="0"/>
        <v>28701</v>
      </c>
      <c r="D13" s="383">
        <f>'11'!L12</f>
        <v>246.95011099871579</v>
      </c>
      <c r="E13" s="174">
        <f>'11B'!D13</f>
        <v>97.784356243263773</v>
      </c>
      <c r="F13" s="548">
        <f>'11B'!J13</f>
        <v>149.1657547554521</v>
      </c>
      <c r="G13" s="489">
        <f t="shared" si="1"/>
        <v>2.352728153542389E-2</v>
      </c>
      <c r="H13" s="375">
        <f t="shared" si="2"/>
        <v>9.3160520146816812E-3</v>
      </c>
      <c r="I13" s="549">
        <f t="shared" si="3"/>
        <v>1.421122952074221E-2</v>
      </c>
      <c r="J13" s="170">
        <f t="shared" si="4"/>
        <v>0.86042336851927037</v>
      </c>
      <c r="K13" s="182">
        <f t="shared" si="5"/>
        <v>0.3407001715733381</v>
      </c>
      <c r="L13" s="546">
        <f t="shared" si="6"/>
        <v>0.5197231969459325</v>
      </c>
      <c r="M13" s="170">
        <f t="shared" si="7"/>
        <v>0.9983232970188457</v>
      </c>
    </row>
    <row r="14" spans="1:15">
      <c r="A14" s="247">
        <v>1996</v>
      </c>
      <c r="B14" s="174">
        <f>'3'!O13</f>
        <v>1096308</v>
      </c>
      <c r="C14" s="380">
        <f t="shared" si="0"/>
        <v>17974</v>
      </c>
      <c r="D14" s="383">
        <f>'11'!L13</f>
        <v>582.61140361108119</v>
      </c>
      <c r="E14" s="174">
        <f>'11B'!D14</f>
        <v>293.47739670694449</v>
      </c>
      <c r="F14" s="548">
        <f>'11B'!J14</f>
        <v>289.13400690413653</v>
      </c>
      <c r="G14" s="489">
        <f t="shared" si="1"/>
        <v>5.4028844830180722E-2</v>
      </c>
      <c r="H14" s="375">
        <f t="shared" si="2"/>
        <v>2.721581594449813E-2</v>
      </c>
      <c r="I14" s="549">
        <f t="shared" si="3"/>
        <v>2.6813028885682592E-2</v>
      </c>
      <c r="J14" s="170">
        <f t="shared" si="4"/>
        <v>3.241412059703356</v>
      </c>
      <c r="K14" s="182">
        <f t="shared" si="5"/>
        <v>1.6327884539164599</v>
      </c>
      <c r="L14" s="546">
        <f t="shared" si="6"/>
        <v>1.608623605786895</v>
      </c>
      <c r="M14" s="170">
        <f>(G14/$B$44)*100</f>
        <v>2.2925833749119473</v>
      </c>
    </row>
    <row r="15" spans="1:15">
      <c r="A15" s="247">
        <v>1997</v>
      </c>
      <c r="B15" s="174">
        <f>'3'!O14</f>
        <v>1143042</v>
      </c>
      <c r="C15" s="380">
        <f t="shared" si="0"/>
        <v>46734</v>
      </c>
      <c r="D15" s="383">
        <f>'11'!L14</f>
        <v>1175.8372751182872</v>
      </c>
      <c r="E15" s="174">
        <f>'11B'!D15</f>
        <v>632.10433539953237</v>
      </c>
      <c r="F15" s="548">
        <f>'11B'!J15</f>
        <v>543.73293971875455</v>
      </c>
      <c r="G15" s="489">
        <f t="shared" si="1"/>
        <v>0.10725428211034554</v>
      </c>
      <c r="H15" s="375">
        <f t="shared" si="2"/>
        <v>5.7657550195705259E-2</v>
      </c>
      <c r="I15" s="549">
        <f t="shared" si="3"/>
        <v>4.9596731914640285E-2</v>
      </c>
      <c r="J15" s="170">
        <f t="shared" si="4"/>
        <v>2.5160210448887046</v>
      </c>
      <c r="K15" s="182">
        <f t="shared" si="5"/>
        <v>1.3525577425419018</v>
      </c>
      <c r="L15" s="546">
        <f t="shared" si="6"/>
        <v>1.1634633023468022</v>
      </c>
      <c r="M15" s="170">
        <f t="shared" si="7"/>
        <v>4.5510760932822922</v>
      </c>
    </row>
    <row r="16" spans="1:15">
      <c r="A16" s="247">
        <v>1998</v>
      </c>
      <c r="B16" s="174">
        <f>'3'!O15</f>
        <v>1190510</v>
      </c>
      <c r="C16" s="380">
        <f t="shared" si="0"/>
        <v>47468</v>
      </c>
      <c r="D16" s="383">
        <f>'11'!L15</f>
        <v>1452.6791865442447</v>
      </c>
      <c r="E16" s="174">
        <f>'11B'!D16</f>
        <v>816.78248730767575</v>
      </c>
      <c r="F16" s="548">
        <f>'11B'!J16</f>
        <v>635.89669923656822</v>
      </c>
      <c r="G16" s="489">
        <f t="shared" si="1"/>
        <v>0.12708887219754339</v>
      </c>
      <c r="H16" s="375">
        <f t="shared" si="2"/>
        <v>7.1456909484312534E-2</v>
      </c>
      <c r="I16" s="549">
        <f t="shared" si="3"/>
        <v>5.5631962713230856E-2</v>
      </c>
      <c r="J16" s="170">
        <f t="shared" si="4"/>
        <v>3.0603336701446127</v>
      </c>
      <c r="K16" s="182">
        <f t="shared" si="5"/>
        <v>1.7207012878311194</v>
      </c>
      <c r="L16" s="546">
        <f t="shared" si="6"/>
        <v>1.3396323823134917</v>
      </c>
      <c r="M16" s="170">
        <f t="shared" si="7"/>
        <v>5.3927089585606183</v>
      </c>
    </row>
    <row r="17" spans="1:13">
      <c r="A17" s="247">
        <v>1999</v>
      </c>
      <c r="B17" s="174">
        <f>'3'!O16</f>
        <v>1249956</v>
      </c>
      <c r="C17" s="380">
        <f t="shared" si="0"/>
        <v>59446</v>
      </c>
      <c r="D17" s="383">
        <f>'11'!L16</f>
        <v>697.88974827688162</v>
      </c>
      <c r="E17" s="174">
        <f>'11B'!D17</f>
        <v>400.90912497495543</v>
      </c>
      <c r="F17" s="548">
        <f>'11B'!J17</f>
        <v>296.9806233019259</v>
      </c>
      <c r="G17" s="489">
        <f t="shared" si="1"/>
        <v>5.8621074016755953E-2</v>
      </c>
      <c r="H17" s="375">
        <f t="shared" si="2"/>
        <v>3.3675410116248958E-2</v>
      </c>
      <c r="I17" s="549">
        <f t="shared" si="3"/>
        <v>2.4945663900506999E-2</v>
      </c>
      <c r="J17" s="170">
        <f t="shared" si="4"/>
        <v>1.1739894160698476</v>
      </c>
      <c r="K17" s="182">
        <f t="shared" si="5"/>
        <v>0.67440891729461261</v>
      </c>
      <c r="L17" s="546">
        <f t="shared" si="6"/>
        <v>0.49958049877523447</v>
      </c>
      <c r="M17" s="170">
        <f t="shared" si="7"/>
        <v>2.4874435152688026</v>
      </c>
    </row>
    <row r="18" spans="1:13">
      <c r="A18" s="247">
        <v>2000</v>
      </c>
      <c r="B18" s="174">
        <f>'3'!O17</f>
        <v>1313964</v>
      </c>
      <c r="C18" s="380">
        <f t="shared" si="0"/>
        <v>64008</v>
      </c>
      <c r="D18" s="383">
        <f>'11'!L17</f>
        <v>912.030776669803</v>
      </c>
      <c r="E18" s="174">
        <f>'11B'!D18</f>
        <v>535.54886951703702</v>
      </c>
      <c r="F18" s="548">
        <f>'11B'!J18</f>
        <v>376.48190715276615</v>
      </c>
      <c r="G18" s="489">
        <f t="shared" si="1"/>
        <v>7.2965030502657957E-2</v>
      </c>
      <c r="H18" s="375">
        <f t="shared" si="2"/>
        <v>4.2845417720066711E-2</v>
      </c>
      <c r="I18" s="549">
        <f t="shared" si="3"/>
        <v>3.0119612782591239E-2</v>
      </c>
      <c r="J18" s="170">
        <f t="shared" si="4"/>
        <v>1.4248699797990922</v>
      </c>
      <c r="K18" s="182">
        <f t="shared" si="5"/>
        <v>0.83669052230508223</v>
      </c>
      <c r="L18" s="546">
        <f t="shared" si="6"/>
        <v>0.58817945749401035</v>
      </c>
      <c r="M18" s="170">
        <f t="shared" si="7"/>
        <v>3.0960946214214515</v>
      </c>
    </row>
    <row r="19" spans="1:13">
      <c r="A19" s="247">
        <v>2001</v>
      </c>
      <c r="B19" s="174">
        <f>'3'!O18</f>
        <v>1335516</v>
      </c>
      <c r="C19" s="380">
        <f t="shared" si="0"/>
        <v>21552</v>
      </c>
      <c r="D19" s="383">
        <f>'11'!L18</f>
        <v>774.23411330027625</v>
      </c>
      <c r="E19" s="174">
        <f>'11B'!D19</f>
        <v>451.37283585961978</v>
      </c>
      <c r="F19" s="548">
        <f>'11B'!J19</f>
        <v>322.86127744065675</v>
      </c>
      <c r="G19" s="489">
        <f t="shared" si="1"/>
        <v>5.892354077434972E-2</v>
      </c>
      <c r="H19" s="375">
        <f t="shared" si="2"/>
        <v>3.4351994107876607E-2</v>
      </c>
      <c r="I19" s="549">
        <f t="shared" si="3"/>
        <v>2.4571546666473112E-2</v>
      </c>
      <c r="J19" s="170">
        <f t="shared" si="4"/>
        <v>3.5924003029894034</v>
      </c>
      <c r="K19" s="182">
        <f t="shared" si="5"/>
        <v>2.0943431507963055</v>
      </c>
      <c r="L19" s="546">
        <f t="shared" si="6"/>
        <v>1.4980571521930992</v>
      </c>
      <c r="M19" s="170">
        <f t="shared" si="7"/>
        <v>2.5002779606859225</v>
      </c>
    </row>
    <row r="20" spans="1:13">
      <c r="A20" s="247">
        <v>2002</v>
      </c>
      <c r="B20" s="174">
        <f>'3'!O19</f>
        <v>1372858</v>
      </c>
      <c r="C20" s="380">
        <f t="shared" si="0"/>
        <v>37342</v>
      </c>
      <c r="D20" s="383">
        <f>'11'!L19</f>
        <v>540.27575482780344</v>
      </c>
      <c r="E20" s="174">
        <f>'11B'!D20</f>
        <v>332.50074751196195</v>
      </c>
      <c r="F20" s="548">
        <f>'11B'!J20</f>
        <v>207.77500731584144</v>
      </c>
      <c r="G20" s="489">
        <f t="shared" si="1"/>
        <v>4.0454457664887838E-2</v>
      </c>
      <c r="H20" s="375">
        <f t="shared" si="2"/>
        <v>2.4896800001794211E-2</v>
      </c>
      <c r="I20" s="549">
        <f t="shared" si="3"/>
        <v>1.5557657663093624E-2</v>
      </c>
      <c r="J20" s="170">
        <f t="shared" si="4"/>
        <v>1.446831328873128</v>
      </c>
      <c r="K20" s="182">
        <f>E20/$C20*100</f>
        <v>0.89042029755225205</v>
      </c>
      <c r="L20" s="546">
        <f t="shared" si="6"/>
        <v>0.55641103132087577</v>
      </c>
      <c r="M20" s="170">
        <f t="shared" si="7"/>
        <v>1.7165870818654485</v>
      </c>
    </row>
    <row r="21" spans="1:13">
      <c r="A21" s="247">
        <v>2003</v>
      </c>
      <c r="B21" s="174">
        <f>'3'!O20</f>
        <v>1398959</v>
      </c>
      <c r="C21" s="380">
        <f t="shared" si="0"/>
        <v>26101</v>
      </c>
      <c r="D21" s="383">
        <f>'11'!L20</f>
        <v>180.21302508103645</v>
      </c>
      <c r="E21" s="174">
        <f>'11B'!D21</f>
        <v>150.69224512015828</v>
      </c>
      <c r="F21" s="548">
        <f>'11B'!J21</f>
        <v>29.520779960878066</v>
      </c>
      <c r="G21" s="489">
        <f t="shared" si="1"/>
        <v>1.3126851071344332E-2</v>
      </c>
      <c r="H21" s="375">
        <f t="shared" si="2"/>
        <v>1.0976535455244336E-2</v>
      </c>
      <c r="I21" s="549">
        <f t="shared" si="3"/>
        <v>2.1503156160999947E-3</v>
      </c>
      <c r="J21" s="170">
        <f t="shared" si="4"/>
        <v>0.69044490663590063</v>
      </c>
      <c r="K21" s="182">
        <f t="shared" si="5"/>
        <v>0.57734280341809996</v>
      </c>
      <c r="L21" s="546">
        <f t="shared" si="6"/>
        <v>0.11310210321780034</v>
      </c>
      <c r="M21" s="170">
        <f t="shared" si="7"/>
        <v>0.5570061811556305</v>
      </c>
    </row>
    <row r="22" spans="1:13">
      <c r="A22" s="247">
        <v>2004</v>
      </c>
      <c r="B22" s="174">
        <f>'3'!O21</f>
        <v>1442841</v>
      </c>
      <c r="C22" s="380">
        <f t="shared" si="0"/>
        <v>43882</v>
      </c>
      <c r="D22" s="383">
        <f>'11'!L21</f>
        <v>596.94666561132738</v>
      </c>
      <c r="E22" s="174">
        <f>'11B'!D22</f>
        <v>382.85767719545953</v>
      </c>
      <c r="F22" s="548">
        <f>'11B'!J22</f>
        <v>214.08898841586779</v>
      </c>
      <c r="G22" s="489">
        <f t="shared" si="1"/>
        <v>4.2670776313768116E-2</v>
      </c>
      <c r="H22" s="375">
        <f t="shared" si="2"/>
        <v>2.7367326504598027E-2</v>
      </c>
      <c r="I22" s="549">
        <f t="shared" si="3"/>
        <v>1.5303449809170089E-2</v>
      </c>
      <c r="J22" s="170">
        <f t="shared" si="4"/>
        <v>1.3603451656973871</v>
      </c>
      <c r="K22" s="182">
        <f t="shared" si="5"/>
        <v>0.8724708928386572</v>
      </c>
      <c r="L22" s="546">
        <f t="shared" si="6"/>
        <v>0.48787427285872975</v>
      </c>
      <c r="M22" s="170">
        <f t="shared" si="7"/>
        <v>1.8106312041097929</v>
      </c>
    </row>
    <row r="23" spans="1:13">
      <c r="A23" s="247">
        <v>2005</v>
      </c>
      <c r="B23" s="174">
        <f>'3'!O22</f>
        <v>1488719</v>
      </c>
      <c r="C23" s="380">
        <f t="shared" si="0"/>
        <v>45878</v>
      </c>
      <c r="D23" s="383">
        <f>'11'!L22</f>
        <v>1317.2428809231685</v>
      </c>
      <c r="E23" s="174">
        <f>'11B'!D23</f>
        <v>849.19131231319409</v>
      </c>
      <c r="F23" s="548">
        <f>'11B'!J23</f>
        <v>468.05156860997437</v>
      </c>
      <c r="G23" s="489">
        <f t="shared" si="1"/>
        <v>9.1295082474310646E-2</v>
      </c>
      <c r="H23" s="375">
        <f t="shared" si="2"/>
        <v>5.8855501909995216E-2</v>
      </c>
      <c r="I23" s="549">
        <f t="shared" si="3"/>
        <v>3.243958056431543E-2</v>
      </c>
      <c r="J23" s="170">
        <f t="shared" si="4"/>
        <v>2.8711863658467425</v>
      </c>
      <c r="K23" s="182">
        <f t="shared" si="5"/>
        <v>1.8509771836461792</v>
      </c>
      <c r="L23" s="546">
        <f t="shared" si="6"/>
        <v>1.0202091822005632</v>
      </c>
      <c r="M23" s="170">
        <f t="shared" si="7"/>
        <v>3.8738860501215631</v>
      </c>
    </row>
    <row r="24" spans="1:13">
      <c r="A24" s="247">
        <v>2006</v>
      </c>
      <c r="B24" s="174">
        <f>'3'!O23</f>
        <v>1527827</v>
      </c>
      <c r="C24" s="380">
        <f t="shared" si="0"/>
        <v>39108</v>
      </c>
      <c r="D24" s="383">
        <f>'11'!L23</f>
        <v>1620.1094675820025</v>
      </c>
      <c r="E24" s="174">
        <f>'11B'!D24</f>
        <v>1053.0093367549885</v>
      </c>
      <c r="F24" s="548">
        <f>'11B'!J24</f>
        <v>567.10013082701369</v>
      </c>
      <c r="G24" s="489">
        <f t="shared" si="1"/>
        <v>0.10882573995374561</v>
      </c>
      <c r="H24" s="375">
        <f t="shared" si="2"/>
        <v>7.0732578596430118E-2</v>
      </c>
      <c r="I24" s="549">
        <f t="shared" si="3"/>
        <v>3.8093161357315497E-2</v>
      </c>
      <c r="J24" s="170">
        <f t="shared" si="4"/>
        <v>4.1426548726143047</v>
      </c>
      <c r="K24" s="182">
        <f t="shared" si="5"/>
        <v>2.692567599353044</v>
      </c>
      <c r="L24" s="546">
        <f t="shared" si="6"/>
        <v>1.4500872732612604</v>
      </c>
      <c r="M24" s="170">
        <f t="shared" si="7"/>
        <v>4.6177571066831469</v>
      </c>
    </row>
    <row r="25" spans="1:13">
      <c r="A25" s="247">
        <v>2007</v>
      </c>
      <c r="B25" s="174">
        <f>'3'!O24</f>
        <v>1558117</v>
      </c>
      <c r="C25" s="380">
        <f t="shared" ref="C25:C32" si="8">B25-B24</f>
        <v>30290</v>
      </c>
      <c r="D25" s="383">
        <f>'11'!L24</f>
        <v>597.73405244000298</v>
      </c>
      <c r="E25" s="174">
        <f>'11B'!D25</f>
        <v>418.70191657165645</v>
      </c>
      <c r="F25" s="548">
        <f>'11B'!J25</f>
        <v>179.0321358683463</v>
      </c>
      <c r="G25" s="489">
        <f t="shared" ref="G25:G32" si="9">SUM(H25:I25)</f>
        <v>3.9123150228396457E-2</v>
      </c>
      <c r="H25" s="375">
        <f t="shared" ref="H25:H32" si="10">E25/$B24*100</f>
        <v>2.7405060688916773E-2</v>
      </c>
      <c r="I25" s="549">
        <f t="shared" ref="I25:I32" si="11">F25/$B24*100</f>
        <v>1.1718089539479686E-2</v>
      </c>
      <c r="J25" s="170">
        <f t="shared" ref="J25:J32" si="12">D25/C25*100</f>
        <v>1.9733709225487057</v>
      </c>
      <c r="K25" s="182">
        <f t="shared" ref="K25:K32" si="13">E25/$C25*100</f>
        <v>1.3823107182953331</v>
      </c>
      <c r="L25" s="546">
        <f t="shared" ref="L25:L32" si="14">F25/$C25*100</f>
        <v>0.59106020425337169</v>
      </c>
      <c r="M25" s="170">
        <f t="shared" si="7"/>
        <v>1.6600962702371411</v>
      </c>
    </row>
    <row r="26" spans="1:13">
      <c r="A26" s="247">
        <v>2008</v>
      </c>
      <c r="B26" s="174">
        <f>'3'!O25</f>
        <v>1576649</v>
      </c>
      <c r="C26" s="380">
        <f t="shared" si="8"/>
        <v>18532</v>
      </c>
      <c r="D26" s="383">
        <f>'11'!L25</f>
        <v>701.95931906022065</v>
      </c>
      <c r="E26" s="174">
        <f>'11B'!D26</f>
        <v>473.18259894371221</v>
      </c>
      <c r="F26" s="548">
        <f>'11B'!J26</f>
        <v>228.7767201165085</v>
      </c>
      <c r="G26" s="489">
        <f t="shared" si="9"/>
        <v>4.5051772046657647E-2</v>
      </c>
      <c r="H26" s="375">
        <f t="shared" si="10"/>
        <v>3.0368874670112209E-2</v>
      </c>
      <c r="I26" s="549">
        <f t="shared" si="11"/>
        <v>1.4682897376545439E-2</v>
      </c>
      <c r="J26" s="170">
        <f t="shared" si="12"/>
        <v>3.7878227879355739</v>
      </c>
      <c r="K26" s="182">
        <f t="shared" si="13"/>
        <v>2.5533272120856476</v>
      </c>
      <c r="L26" s="546">
        <f t="shared" si="14"/>
        <v>1.2344955758499272</v>
      </c>
      <c r="M26" s="170">
        <f t="shared" si="7"/>
        <v>1.9116630001830937</v>
      </c>
    </row>
    <row r="27" spans="1:13">
      <c r="A27" s="247">
        <v>2009</v>
      </c>
      <c r="B27" s="174">
        <f>'3'!O26</f>
        <v>1534216</v>
      </c>
      <c r="C27" s="380">
        <f t="shared" si="8"/>
        <v>-42433</v>
      </c>
      <c r="D27" s="383">
        <f>'11'!L26</f>
        <v>156.37900434956333</v>
      </c>
      <c r="E27" s="174">
        <f>'11B'!D27</f>
        <v>135.68869422797198</v>
      </c>
      <c r="F27" s="548">
        <f>'11B'!J27</f>
        <v>20.690310121591367</v>
      </c>
      <c r="G27" s="489">
        <f t="shared" si="9"/>
        <v>9.9184412224638044E-3</v>
      </c>
      <c r="H27" s="375">
        <f t="shared" si="10"/>
        <v>8.6061446921903342E-3</v>
      </c>
      <c r="I27" s="549">
        <f t="shared" si="11"/>
        <v>1.3122965302734702E-3</v>
      </c>
      <c r="J27" s="170">
        <f t="shared" si="12"/>
        <v>-0.36853157766258182</v>
      </c>
      <c r="K27" s="182">
        <f t="shared" si="13"/>
        <v>-0.31977162639448536</v>
      </c>
      <c r="L27" s="546">
        <f t="shared" si="14"/>
        <v>-4.8759951268096451E-2</v>
      </c>
      <c r="M27" s="170">
        <f t="shared" si="7"/>
        <v>0.42086506796754308</v>
      </c>
    </row>
    <row r="28" spans="1:13">
      <c r="A28" s="247">
        <v>2010</v>
      </c>
      <c r="B28" s="174">
        <f>'3'!O27</f>
        <v>1585749</v>
      </c>
      <c r="C28" s="380">
        <f t="shared" si="8"/>
        <v>51533</v>
      </c>
      <c r="D28" s="383">
        <f>'11'!L27</f>
        <v>137.38607980539641</v>
      </c>
      <c r="E28" s="174">
        <f>'11B'!D28</f>
        <v>120.87949752453463</v>
      </c>
      <c r="F28" s="548">
        <f>'11B'!J28</f>
        <v>16.506582280861807</v>
      </c>
      <c r="G28" s="489">
        <f t="shared" si="9"/>
        <v>8.9548068723958318E-3</v>
      </c>
      <c r="H28" s="375">
        <f t="shared" si="10"/>
        <v>7.8789099790730014E-3</v>
      </c>
      <c r="I28" s="549">
        <f t="shared" si="11"/>
        <v>1.0758968933228311E-3</v>
      </c>
      <c r="J28" s="170">
        <f t="shared" si="12"/>
        <v>0.26659825704965057</v>
      </c>
      <c r="K28" s="182">
        <f t="shared" si="13"/>
        <v>0.2345671657472583</v>
      </c>
      <c r="L28" s="546">
        <f t="shared" si="14"/>
        <v>3.2031091302392269E-2</v>
      </c>
      <c r="M28" s="170">
        <f t="shared" si="7"/>
        <v>0.37997557463479209</v>
      </c>
    </row>
    <row r="29" spans="1:13">
      <c r="A29" s="247">
        <v>2011</v>
      </c>
      <c r="B29" s="174">
        <f>'3'!O28</f>
        <v>1633041</v>
      </c>
      <c r="C29" s="380">
        <f t="shared" si="8"/>
        <v>47292</v>
      </c>
      <c r="D29" s="383">
        <f>'11'!L28</f>
        <v>584.54371655566013</v>
      </c>
      <c r="E29" s="174">
        <f>'11B'!D29</f>
        <v>427.38149610710235</v>
      </c>
      <c r="F29" s="548">
        <f>'11B'!J29</f>
        <v>157.16222044855752</v>
      </c>
      <c r="G29" s="489">
        <f t="shared" si="9"/>
        <v>3.6862310274555429E-2</v>
      </c>
      <c r="H29" s="375">
        <f t="shared" si="10"/>
        <v>2.6951396223935969E-2</v>
      </c>
      <c r="I29" s="549">
        <f t="shared" si="11"/>
        <v>9.9109140506194564E-3</v>
      </c>
      <c r="J29" s="170">
        <f t="shared" si="12"/>
        <v>1.2360308647459617</v>
      </c>
      <c r="K29" s="182">
        <f t="shared" si="13"/>
        <v>0.90370780704369102</v>
      </c>
      <c r="L29" s="546">
        <f t="shared" si="14"/>
        <v>0.33232305770227</v>
      </c>
      <c r="M29" s="170">
        <f t="shared" si="7"/>
        <v>1.5641629940805999</v>
      </c>
    </row>
    <row r="30" spans="1:13">
      <c r="A30" s="247">
        <v>2012</v>
      </c>
      <c r="B30" s="174">
        <f>'3'!O29</f>
        <v>1664430</v>
      </c>
      <c r="C30" s="380">
        <f t="shared" si="8"/>
        <v>31389</v>
      </c>
      <c r="D30" s="383">
        <f>'11'!L29</f>
        <v>1341.4975088887754</v>
      </c>
      <c r="E30" s="174">
        <f>'11B'!D30</f>
        <v>916.65660720880396</v>
      </c>
      <c r="F30" s="548">
        <f>'11B'!J30</f>
        <v>424.84090167997095</v>
      </c>
      <c r="G30" s="489">
        <f t="shared" si="9"/>
        <v>8.2147203217113024E-2</v>
      </c>
      <c r="H30" s="375">
        <f t="shared" si="10"/>
        <v>5.6131879555308399E-2</v>
      </c>
      <c r="I30" s="549">
        <f t="shared" si="11"/>
        <v>2.6015323661804628E-2</v>
      </c>
      <c r="J30" s="170">
        <f t="shared" si="12"/>
        <v>4.2737822450182401</v>
      </c>
      <c r="K30" s="182">
        <f t="shared" si="13"/>
        <v>2.9203115970843414</v>
      </c>
      <c r="L30" s="546">
        <f t="shared" si="14"/>
        <v>1.3534706479338969</v>
      </c>
      <c r="M30" s="170">
        <f t="shared" si="7"/>
        <v>3.485717915735727</v>
      </c>
    </row>
    <row r="31" spans="1:13">
      <c r="A31" s="247">
        <v>2013</v>
      </c>
      <c r="B31" s="187">
        <f>'3'!O30</f>
        <v>1697622</v>
      </c>
      <c r="C31" s="187">
        <f t="shared" si="8"/>
        <v>33192</v>
      </c>
      <c r="D31" s="742">
        <f>'11'!L30</f>
        <v>1360.5783450922777</v>
      </c>
      <c r="E31" s="174">
        <f>'11B'!D31</f>
        <v>909.69586463470728</v>
      </c>
      <c r="F31" s="205">
        <f>'11B'!J31</f>
        <v>450.88248045756995</v>
      </c>
      <c r="G31" s="744">
        <f t="shared" si="9"/>
        <v>8.1744401692608104E-2</v>
      </c>
      <c r="H31" s="375">
        <f t="shared" si="10"/>
        <v>5.4655099020968573E-2</v>
      </c>
      <c r="I31" s="746">
        <f t="shared" si="11"/>
        <v>2.7089302671639538E-2</v>
      </c>
      <c r="J31" s="748">
        <f t="shared" si="12"/>
        <v>4.0991152840813383</v>
      </c>
      <c r="K31" s="182">
        <f t="shared" si="13"/>
        <v>2.7407081966579514</v>
      </c>
      <c r="L31" s="425">
        <f t="shared" si="14"/>
        <v>1.3584070874233851</v>
      </c>
      <c r="M31" s="748">
        <f t="shared" si="7"/>
        <v>3.4686260071196586</v>
      </c>
    </row>
    <row r="32" spans="1:13">
      <c r="A32" s="312">
        <v>2014</v>
      </c>
      <c r="B32" s="188">
        <f>'3'!O31</f>
        <v>1731447.7149574601</v>
      </c>
      <c r="C32" s="188">
        <f t="shared" si="8"/>
        <v>33825.714957460063</v>
      </c>
      <c r="D32" s="743">
        <f>'11'!L31</f>
        <v>1229.5252975443984</v>
      </c>
      <c r="E32" s="175">
        <f>'11B'!D32</f>
        <v>853.84842823072881</v>
      </c>
      <c r="F32" s="208">
        <f>'11B'!J32</f>
        <v>375.67686931366916</v>
      </c>
      <c r="G32" s="745">
        <f t="shared" si="9"/>
        <v>7.2426329155983959E-2</v>
      </c>
      <c r="H32" s="552">
        <f t="shared" si="10"/>
        <v>5.029673438673208E-2</v>
      </c>
      <c r="I32" s="747">
        <f t="shared" si="11"/>
        <v>2.212959476925188E-2</v>
      </c>
      <c r="J32" s="749">
        <f t="shared" si="12"/>
        <v>3.6348833988895004</v>
      </c>
      <c r="K32" s="184">
        <f t="shared" si="13"/>
        <v>2.5242583321728653</v>
      </c>
      <c r="L32" s="750">
        <f t="shared" si="14"/>
        <v>1.1106250667166337</v>
      </c>
      <c r="M32" s="749">
        <f t="shared" si="7"/>
        <v>3.073236132491894</v>
      </c>
    </row>
    <row r="33" spans="1:13">
      <c r="A33" s="793" t="s">
        <v>360</v>
      </c>
      <c r="B33" s="795"/>
      <c r="C33" s="795"/>
      <c r="D33" s="795"/>
      <c r="E33" s="795"/>
      <c r="F33" s="795"/>
      <c r="G33" s="795"/>
      <c r="H33" s="795"/>
      <c r="I33" s="795"/>
      <c r="J33" s="795"/>
      <c r="K33" s="795"/>
      <c r="L33" s="795"/>
      <c r="M33" s="794"/>
    </row>
    <row r="34" spans="1:13">
      <c r="A34" s="246" t="s">
        <v>321</v>
      </c>
      <c r="B34" s="544">
        <f>AVERAGE(B5:B14)</f>
        <v>1004607.7</v>
      </c>
      <c r="C34" s="578">
        <f t="shared" ref="C34:M34" si="15">AVERAGE(C5:C14)</f>
        <v>19239.777777777777</v>
      </c>
      <c r="D34" s="579">
        <f t="shared" si="15"/>
        <v>195.93711846790899</v>
      </c>
      <c r="E34" s="608">
        <f t="shared" si="15"/>
        <v>82.142292530304715</v>
      </c>
      <c r="F34" s="594">
        <f t="shared" si="15"/>
        <v>113.7948259376044</v>
      </c>
      <c r="G34" s="615">
        <f t="shared" si="15"/>
        <v>2.4136168343093425E-2</v>
      </c>
      <c r="H34" s="597">
        <f t="shared" si="15"/>
        <v>1.2956449452623602E-2</v>
      </c>
      <c r="I34" s="598">
        <f t="shared" si="15"/>
        <v>1.1179718890469823E-2</v>
      </c>
      <c r="J34" s="601">
        <f t="shared" si="15"/>
        <v>4.6949876808402395</v>
      </c>
      <c r="K34" s="316">
        <f t="shared" si="15"/>
        <v>3.4723112443675639</v>
      </c>
      <c r="L34" s="611">
        <f t="shared" si="15"/>
        <v>1.2226764364726774</v>
      </c>
      <c r="M34" s="618">
        <f t="shared" si="15"/>
        <v>1.0241599362594949</v>
      </c>
    </row>
    <row r="35" spans="1:13">
      <c r="A35" s="247" t="s">
        <v>120</v>
      </c>
      <c r="B35" s="587">
        <f>AVERAGE(B5:B24)</f>
        <v>1175513.45</v>
      </c>
      <c r="C35" s="582">
        <f t="shared" ref="C35:M35" si="16">AVERAGE(C5:C24)</f>
        <v>31825.105263157893</v>
      </c>
      <c r="D35" s="583">
        <f t="shared" si="16"/>
        <v>561.34150393069604</v>
      </c>
      <c r="E35" s="609">
        <f t="shared" si="16"/>
        <v>321.3195948628815</v>
      </c>
      <c r="F35" s="381">
        <f t="shared" si="16"/>
        <v>240.02190906781453</v>
      </c>
      <c r="G35" s="616">
        <f t="shared" si="16"/>
        <v>4.9392169587765794E-2</v>
      </c>
      <c r="H35" s="599">
        <f t="shared" si="16"/>
        <v>2.8917056271888657E-2</v>
      </c>
      <c r="I35" s="600">
        <f t="shared" si="16"/>
        <v>2.0475113315877137E-2</v>
      </c>
      <c r="J35" s="602">
        <f t="shared" si="16"/>
        <v>3.3243876944600581</v>
      </c>
      <c r="K35" s="182">
        <f t="shared" si="16"/>
        <v>2.2967205751398754</v>
      </c>
      <c r="L35" s="612">
        <f t="shared" si="16"/>
        <v>1.0276671193201825</v>
      </c>
      <c r="M35" s="619">
        <f t="shared" si="16"/>
        <v>2.0958372736573749</v>
      </c>
    </row>
    <row r="36" spans="1:13">
      <c r="A36" s="247" t="s">
        <v>322</v>
      </c>
      <c r="B36" s="587">
        <f>AVERAGE(B15:B24)</f>
        <v>1346419.2</v>
      </c>
      <c r="C36" s="582">
        <f t="shared" ref="C36:M36" si="17">AVERAGE(C15:C24)</f>
        <v>43151.9</v>
      </c>
      <c r="D36" s="583">
        <f t="shared" si="17"/>
        <v>926.74588939348325</v>
      </c>
      <c r="E36" s="609">
        <f t="shared" si="17"/>
        <v>560.49689719545825</v>
      </c>
      <c r="F36" s="381">
        <f t="shared" si="17"/>
        <v>366.24899219802467</v>
      </c>
      <c r="G36" s="616">
        <f t="shared" si="17"/>
        <v>7.2122570707970901E-2</v>
      </c>
      <c r="H36" s="599">
        <f t="shared" si="17"/>
        <v>4.3281602409227203E-2</v>
      </c>
      <c r="I36" s="600">
        <f t="shared" si="17"/>
        <v>2.8840968298743712E-2</v>
      </c>
      <c r="J36" s="602">
        <f t="shared" si="17"/>
        <v>2.227907705355912</v>
      </c>
      <c r="K36" s="182">
        <f t="shared" si="17"/>
        <v>1.3562480397577255</v>
      </c>
      <c r="L36" s="612">
        <f t="shared" si="17"/>
        <v>0.87165966559818675</v>
      </c>
      <c r="M36" s="619">
        <f t="shared" si="17"/>
        <v>3.060346877315467</v>
      </c>
    </row>
    <row r="37" spans="1:13">
      <c r="A37" s="247" t="s">
        <v>371</v>
      </c>
      <c r="B37" s="587">
        <f t="shared" ref="B37:M37" si="18">AVERAGE(B25:B32)</f>
        <v>1622658.9643696826</v>
      </c>
      <c r="C37" s="669">
        <f t="shared" si="18"/>
        <v>25452.589369682508</v>
      </c>
      <c r="D37" s="583">
        <f t="shared" si="18"/>
        <v>763.70041546703692</v>
      </c>
      <c r="E37" s="609">
        <f t="shared" si="18"/>
        <v>532.00438793115222</v>
      </c>
      <c r="F37" s="381">
        <f t="shared" si="18"/>
        <v>231.69602753588444</v>
      </c>
      <c r="G37" s="616">
        <f t="shared" si="18"/>
        <v>4.7028551838771783E-2</v>
      </c>
      <c r="H37" s="599">
        <f t="shared" si="18"/>
        <v>3.2786762402154668E-2</v>
      </c>
      <c r="I37" s="600">
        <f t="shared" si="18"/>
        <v>1.4241789436617119E-2</v>
      </c>
      <c r="J37" s="602">
        <f t="shared" si="18"/>
        <v>2.3628840228257988</v>
      </c>
      <c r="K37" s="182">
        <f t="shared" si="18"/>
        <v>1.6174274253365755</v>
      </c>
      <c r="L37" s="612">
        <f t="shared" si="18"/>
        <v>0.74545659748922255</v>
      </c>
      <c r="M37" s="619">
        <f t="shared" si="18"/>
        <v>1.9955428703063061</v>
      </c>
    </row>
    <row r="38" spans="1:13">
      <c r="A38" s="247" t="s">
        <v>372</v>
      </c>
      <c r="B38" s="588">
        <f t="shared" ref="B38:M38" si="19">AVERAGE(B5:B32)</f>
        <v>1303269.3112484808</v>
      </c>
      <c r="C38" s="670">
        <f t="shared" si="19"/>
        <v>29936.952405831853</v>
      </c>
      <c r="D38" s="583">
        <f t="shared" si="19"/>
        <v>619.15833579822186</v>
      </c>
      <c r="E38" s="610">
        <f t="shared" si="19"/>
        <v>381.51525002524448</v>
      </c>
      <c r="F38" s="595">
        <f t="shared" si="19"/>
        <v>237.64308577297734</v>
      </c>
      <c r="G38" s="617">
        <f t="shared" si="19"/>
        <v>4.8691838402878676E-2</v>
      </c>
      <c r="H38" s="599">
        <f t="shared" si="19"/>
        <v>3.0063635866041549E-2</v>
      </c>
      <c r="I38" s="600">
        <f t="shared" si="19"/>
        <v>1.862820253683713E-2</v>
      </c>
      <c r="J38" s="603">
        <f t="shared" si="19"/>
        <v>3.0285404108802854</v>
      </c>
      <c r="K38" s="184">
        <f t="shared" si="19"/>
        <v>2.0877072982773215</v>
      </c>
      <c r="L38" s="613">
        <f t="shared" si="19"/>
        <v>0.94083311260296398</v>
      </c>
      <c r="M38" s="619">
        <f t="shared" si="19"/>
        <v>2.0661204134052062</v>
      </c>
    </row>
    <row r="39" spans="1:13">
      <c r="A39" s="787" t="s">
        <v>323</v>
      </c>
      <c r="B39" s="788"/>
      <c r="C39" s="788"/>
      <c r="D39" s="788"/>
      <c r="E39" s="788"/>
      <c r="F39" s="788"/>
      <c r="G39" s="788"/>
      <c r="H39" s="788"/>
      <c r="I39" s="788"/>
      <c r="J39" s="788"/>
      <c r="K39" s="788"/>
      <c r="L39" s="788"/>
      <c r="M39" s="789"/>
    </row>
    <row r="40" spans="1:13">
      <c r="A40" s="586" t="s">
        <v>321</v>
      </c>
      <c r="B40" s="429">
        <f>(POWER(B14/B5,1/($A14-$A5))-1)*100</f>
        <v>1.9284898656260374</v>
      </c>
      <c r="C40" s="596" t="s">
        <v>190</v>
      </c>
      <c r="D40" s="592" t="s">
        <v>332</v>
      </c>
      <c r="E40" s="296" t="s">
        <v>332</v>
      </c>
      <c r="F40" s="594">
        <f t="shared" ref="F40" si="20">(POWER(F14/F5,1/($A14-$A5))-1)*100</f>
        <v>10.489894547471001</v>
      </c>
      <c r="G40" s="338" t="s">
        <v>190</v>
      </c>
      <c r="H40" s="429" t="s">
        <v>190</v>
      </c>
      <c r="I40" s="594" t="s">
        <v>190</v>
      </c>
      <c r="J40" s="338" t="s">
        <v>190</v>
      </c>
      <c r="K40" s="338" t="s">
        <v>190</v>
      </c>
      <c r="L40" s="614" t="s">
        <v>190</v>
      </c>
      <c r="M40" s="338" t="s">
        <v>190</v>
      </c>
    </row>
    <row r="41" spans="1:13">
      <c r="A41" s="322" t="s">
        <v>120</v>
      </c>
      <c r="B41" s="340">
        <f>(POWER(B24/B5,1/($A24-$A5))-1)*100</f>
        <v>2.6871001799768424</v>
      </c>
      <c r="C41" s="381" t="s">
        <v>190</v>
      </c>
      <c r="D41" s="339" t="s">
        <v>332</v>
      </c>
      <c r="E41" s="297" t="s">
        <v>332</v>
      </c>
      <c r="F41" s="381">
        <f t="shared" ref="F41" si="21">(POWER(F24/F5,1/($A24-$A5))-1)*100</f>
        <v>8.6223356762180181</v>
      </c>
      <c r="G41" s="340" t="s">
        <v>190</v>
      </c>
      <c r="H41" s="340" t="s">
        <v>190</v>
      </c>
      <c r="I41" s="381" t="s">
        <v>190</v>
      </c>
      <c r="J41" s="339" t="s">
        <v>190</v>
      </c>
      <c r="K41" s="339" t="s">
        <v>190</v>
      </c>
      <c r="L41" s="606" t="s">
        <v>190</v>
      </c>
      <c r="M41" s="339" t="s">
        <v>190</v>
      </c>
    </row>
    <row r="42" spans="1:13">
      <c r="A42" s="323" t="s">
        <v>322</v>
      </c>
      <c r="B42" s="340">
        <f>(POWER(B24/B15,1/($A24-$A15))-1)*100</f>
        <v>3.2764574413374659</v>
      </c>
      <c r="C42" s="381" t="s">
        <v>190</v>
      </c>
      <c r="D42" s="340">
        <f t="shared" ref="D42:M42" si="22">(POWER(D24/D15,1/($A24-$A15))-1)*100</f>
        <v>3.6254306656163582</v>
      </c>
      <c r="E42" s="211">
        <f t="shared" si="22"/>
        <v>5.8344483244264556</v>
      </c>
      <c r="F42" s="381">
        <f t="shared" si="22"/>
        <v>0.46862439269452771</v>
      </c>
      <c r="G42" s="340" t="s">
        <v>190</v>
      </c>
      <c r="H42" s="340" t="s">
        <v>190</v>
      </c>
      <c r="I42" s="381" t="s">
        <v>190</v>
      </c>
      <c r="J42" s="340" t="s">
        <v>190</v>
      </c>
      <c r="K42" s="340" t="s">
        <v>190</v>
      </c>
      <c r="L42" s="381" t="s">
        <v>190</v>
      </c>
      <c r="M42" s="340">
        <f t="shared" si="22"/>
        <v>0.16174626227878353</v>
      </c>
    </row>
    <row r="43" spans="1:13">
      <c r="A43" s="323" t="s">
        <v>371</v>
      </c>
      <c r="B43" s="340">
        <f>(POWER(B32/B25,1/($A32-$A25))-1)*100</f>
        <v>1.5182652582587108</v>
      </c>
      <c r="C43" s="381" t="s">
        <v>190</v>
      </c>
      <c r="D43" s="340">
        <f>(POWER(D32/D25,1/($A32-$A25))-1)*100</f>
        <v>10.852902086709392</v>
      </c>
      <c r="E43" s="211">
        <f>(POWER(E32/E25,1/($A32-$A25))-1)*100</f>
        <v>10.716113826434981</v>
      </c>
      <c r="F43" s="381">
        <f>(POWER(F32/F25,1/($A32-$A25))-1)*100</f>
        <v>11.16891113106373</v>
      </c>
      <c r="G43" s="340" t="s">
        <v>190</v>
      </c>
      <c r="H43" s="340" t="s">
        <v>190</v>
      </c>
      <c r="I43" s="381" t="s">
        <v>190</v>
      </c>
      <c r="J43" s="340" t="s">
        <v>190</v>
      </c>
      <c r="K43" s="339" t="s">
        <v>190</v>
      </c>
      <c r="L43" s="381" t="s">
        <v>190</v>
      </c>
      <c r="M43" s="340">
        <f>(POWER(M32/M25,1/($A32-$A25))-1)*100</f>
        <v>9.1965584627879728</v>
      </c>
    </row>
    <row r="44" spans="1:13">
      <c r="A44" s="324" t="s">
        <v>372</v>
      </c>
      <c r="B44" s="780">
        <f>(POWER(B32/B5,1/($A32-$A5))-1)*100</f>
        <v>2.3566796052621575</v>
      </c>
      <c r="C44" s="595" t="s">
        <v>190</v>
      </c>
      <c r="D44" s="605" t="s">
        <v>332</v>
      </c>
      <c r="E44" s="298" t="s">
        <v>332</v>
      </c>
      <c r="F44" s="595">
        <f>(POWER(F32/F5,1/($A32-$A5))-1)*100</f>
        <v>4.3884694810715885</v>
      </c>
      <c r="G44" s="430" t="s">
        <v>190</v>
      </c>
      <c r="H44" s="430" t="s">
        <v>190</v>
      </c>
      <c r="I44" s="595" t="s">
        <v>190</v>
      </c>
      <c r="J44" s="341" t="s">
        <v>190</v>
      </c>
      <c r="K44" s="341" t="s">
        <v>190</v>
      </c>
      <c r="L44" s="607" t="s">
        <v>190</v>
      </c>
      <c r="M44" s="341" t="s">
        <v>190</v>
      </c>
    </row>
    <row r="46" spans="1:13">
      <c r="A46" s="60" t="s">
        <v>152</v>
      </c>
    </row>
    <row r="47" spans="1:13">
      <c r="A47" s="604" t="s">
        <v>363</v>
      </c>
    </row>
    <row r="48" spans="1:13">
      <c r="D48" s="635">
        <f>(SUM(D5:D31)/B31*100)</f>
        <v>0.94879237573534114</v>
      </c>
      <c r="E48" s="635">
        <f>D31/B31*100</f>
        <v>8.0146130592810283E-2</v>
      </c>
      <c r="F48" s="636"/>
      <c r="G48" s="636">
        <f>1/(2.36*25/1.172)*100</f>
        <v>1.9864406779661015</v>
      </c>
    </row>
    <row r="49" spans="4:4">
      <c r="D49" s="620"/>
    </row>
  </sheetData>
  <mergeCells count="2">
    <mergeCell ref="A33:M33"/>
    <mergeCell ref="A39:M39"/>
  </mergeCells>
  <phoneticPr fontId="15" type="noConversion"/>
  <pageMargins left="0.7" right="0.7" top="0.75" bottom="0.75" header="0.3" footer="0.3"/>
  <pageSetup scale="57"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O39"/>
  <sheetViews>
    <sheetView workbookViewId="0">
      <pane xSplit="1" ySplit="3" topLeftCell="B4" activePane="bottomRight" state="frozen"/>
      <selection pane="topRight" activeCell="B1" sqref="B1"/>
      <selection pane="bottomLeft" activeCell="A4" sqref="A4"/>
      <selection pane="bottomRight" activeCell="B41" sqref="B41"/>
    </sheetView>
  </sheetViews>
  <sheetFormatPr defaultColWidth="8.83203125" defaultRowHeight="12.75"/>
  <cols>
    <col min="1" max="1" width="12" style="121" customWidth="1"/>
    <col min="2" max="5" width="9.5" style="121" bestFit="1" customWidth="1"/>
    <col min="6" max="7" width="9.83203125" style="121" bestFit="1" customWidth="1"/>
    <col min="8" max="10" width="9.5" style="121" bestFit="1" customWidth="1"/>
    <col min="11" max="11" width="9.83203125" style="121" bestFit="1" customWidth="1"/>
    <col min="12" max="12" width="10.6640625" style="121" bestFit="1" customWidth="1"/>
    <col min="13" max="16384" width="8.83203125" style="121"/>
  </cols>
  <sheetData>
    <row r="1" spans="1:15" ht="14.25">
      <c r="A1" s="244" t="s">
        <v>375</v>
      </c>
      <c r="B1" s="244"/>
      <c r="C1" s="244"/>
      <c r="D1" s="244"/>
      <c r="E1" s="244"/>
      <c r="F1" s="244"/>
      <c r="G1" s="244"/>
      <c r="H1" s="244"/>
      <c r="I1" s="244"/>
      <c r="J1" s="244"/>
      <c r="K1" s="163"/>
    </row>
    <row r="2" spans="1:15">
      <c r="A2" s="95"/>
      <c r="M2" s="163"/>
      <c r="N2" s="163"/>
      <c r="O2" s="163"/>
    </row>
    <row r="3" spans="1:15">
      <c r="A3" s="245"/>
      <c r="B3" s="142" t="s">
        <v>299</v>
      </c>
      <c r="C3" s="142" t="s">
        <v>298</v>
      </c>
      <c r="D3" s="142" t="s">
        <v>2</v>
      </c>
      <c r="E3" s="142" t="s">
        <v>3</v>
      </c>
      <c r="F3" s="142" t="s">
        <v>293</v>
      </c>
      <c r="G3" s="142" t="s">
        <v>294</v>
      </c>
      <c r="H3" s="142" t="s">
        <v>295</v>
      </c>
      <c r="I3" s="142" t="s">
        <v>296</v>
      </c>
      <c r="J3" s="142" t="s">
        <v>297</v>
      </c>
      <c r="K3" s="142" t="s">
        <v>9</v>
      </c>
      <c r="L3" s="145" t="s">
        <v>11</v>
      </c>
      <c r="M3" s="254"/>
      <c r="N3" s="254"/>
      <c r="O3" s="255"/>
    </row>
    <row r="4" spans="1:15">
      <c r="A4" s="161">
        <v>1987</v>
      </c>
      <c r="B4" s="256">
        <v>231.6</v>
      </c>
      <c r="C4" s="256">
        <v>60.9</v>
      </c>
      <c r="D4" s="256">
        <v>408.1</v>
      </c>
      <c r="E4" s="256">
        <v>323</v>
      </c>
      <c r="F4" s="256">
        <v>3363.9</v>
      </c>
      <c r="G4" s="256">
        <v>5213.6000000000004</v>
      </c>
      <c r="H4" s="256">
        <v>545.9</v>
      </c>
      <c r="I4" s="256">
        <v>498.5</v>
      </c>
      <c r="J4" s="256">
        <v>1313.8</v>
      </c>
      <c r="K4" s="256">
        <v>1566.8</v>
      </c>
      <c r="L4" s="257">
        <v>13526</v>
      </c>
      <c r="M4" s="163"/>
      <c r="N4" s="163"/>
      <c r="O4" s="163"/>
    </row>
    <row r="5" spans="1:15">
      <c r="A5" s="161">
        <v>1988</v>
      </c>
      <c r="B5" s="256">
        <v>238.2</v>
      </c>
      <c r="C5" s="256">
        <v>62.2</v>
      </c>
      <c r="D5" s="256">
        <v>416</v>
      </c>
      <c r="E5" s="256">
        <v>329.8</v>
      </c>
      <c r="F5" s="256">
        <v>3404.6</v>
      </c>
      <c r="G5" s="256">
        <v>5352.5</v>
      </c>
      <c r="H5" s="256">
        <v>548.70000000000005</v>
      </c>
      <c r="I5" s="256">
        <v>499.5</v>
      </c>
      <c r="J5" s="256">
        <v>1328.9</v>
      </c>
      <c r="K5" s="256">
        <v>1598.8</v>
      </c>
      <c r="L5" s="257">
        <v>13779.1</v>
      </c>
    </row>
    <row r="6" spans="1:15">
      <c r="A6" s="161">
        <v>1989</v>
      </c>
      <c r="B6" s="256">
        <v>244.1</v>
      </c>
      <c r="C6" s="256">
        <v>63.7</v>
      </c>
      <c r="D6" s="256">
        <v>423.3</v>
      </c>
      <c r="E6" s="256">
        <v>337.6</v>
      </c>
      <c r="F6" s="256">
        <v>3461.2</v>
      </c>
      <c r="G6" s="256">
        <v>5473</v>
      </c>
      <c r="H6" s="256">
        <v>554.1</v>
      </c>
      <c r="I6" s="256">
        <v>492.6</v>
      </c>
      <c r="J6" s="256">
        <v>1348</v>
      </c>
      <c r="K6" s="256">
        <v>1659.3</v>
      </c>
      <c r="L6" s="257">
        <v>14057</v>
      </c>
    </row>
    <row r="7" spans="1:15">
      <c r="A7" s="161">
        <v>1990</v>
      </c>
      <c r="B7" s="256">
        <v>249.2</v>
      </c>
      <c r="C7" s="256">
        <v>64.400000000000006</v>
      </c>
      <c r="D7" s="256">
        <v>431.4</v>
      </c>
      <c r="E7" s="256">
        <v>341.5</v>
      </c>
      <c r="F7" s="256">
        <v>3505.4</v>
      </c>
      <c r="G7" s="256">
        <v>5535.7</v>
      </c>
      <c r="H7" s="256">
        <v>554.6</v>
      </c>
      <c r="I7" s="256">
        <v>488.6</v>
      </c>
      <c r="J7" s="256">
        <v>1370.9</v>
      </c>
      <c r="K7" s="256">
        <v>1703</v>
      </c>
      <c r="L7" s="257">
        <v>14244.6</v>
      </c>
    </row>
    <row r="8" spans="1:15">
      <c r="A8" s="161">
        <v>1991</v>
      </c>
      <c r="B8" s="256">
        <v>249.7</v>
      </c>
      <c r="C8" s="256">
        <v>64.099999999999994</v>
      </c>
      <c r="D8" s="256">
        <v>433</v>
      </c>
      <c r="E8" s="256">
        <v>338.2</v>
      </c>
      <c r="F8" s="256">
        <v>3510.9</v>
      </c>
      <c r="G8" s="256">
        <v>5546.6</v>
      </c>
      <c r="H8" s="256">
        <v>554.5</v>
      </c>
      <c r="I8" s="256">
        <v>489.3</v>
      </c>
      <c r="J8" s="256">
        <v>1399.3</v>
      </c>
      <c r="K8" s="256">
        <v>1750.8</v>
      </c>
      <c r="L8" s="257">
        <v>14336.3</v>
      </c>
    </row>
    <row r="9" spans="1:15">
      <c r="A9" s="161">
        <v>1992</v>
      </c>
      <c r="B9" s="256">
        <v>243.6</v>
      </c>
      <c r="C9" s="256">
        <v>65.3</v>
      </c>
      <c r="D9" s="256">
        <v>424.6</v>
      </c>
      <c r="E9" s="256">
        <v>341.3</v>
      </c>
      <c r="F9" s="256">
        <v>3481</v>
      </c>
      <c r="G9" s="256">
        <v>5528.9</v>
      </c>
      <c r="H9" s="256">
        <v>551</v>
      </c>
      <c r="I9" s="256">
        <v>486.8</v>
      </c>
      <c r="J9" s="256">
        <v>1413.9</v>
      </c>
      <c r="K9" s="256">
        <v>1799.8</v>
      </c>
      <c r="L9" s="257">
        <v>14336.1</v>
      </c>
    </row>
    <row r="10" spans="1:15">
      <c r="A10" s="161">
        <v>1993</v>
      </c>
      <c r="B10" s="256">
        <v>242.5</v>
      </c>
      <c r="C10" s="256">
        <v>65.7</v>
      </c>
      <c r="D10" s="256">
        <v>427.9</v>
      </c>
      <c r="E10" s="256">
        <v>343.2</v>
      </c>
      <c r="F10" s="256">
        <v>3493.7</v>
      </c>
      <c r="G10" s="256">
        <v>5543.5</v>
      </c>
      <c r="H10" s="256">
        <v>555.6</v>
      </c>
      <c r="I10" s="256">
        <v>489.1</v>
      </c>
      <c r="J10" s="256">
        <v>1425.9</v>
      </c>
      <c r="K10" s="256">
        <v>1847.8</v>
      </c>
      <c r="L10" s="257">
        <v>14435</v>
      </c>
    </row>
    <row r="11" spans="1:15">
      <c r="A11" s="161">
        <v>1994</v>
      </c>
      <c r="B11" s="256">
        <v>241.8</v>
      </c>
      <c r="C11" s="256">
        <v>66.8</v>
      </c>
      <c r="D11" s="256">
        <v>430.7</v>
      </c>
      <c r="E11" s="256">
        <v>341.4</v>
      </c>
      <c r="F11" s="256">
        <v>3529.9</v>
      </c>
      <c r="G11" s="256">
        <v>5548.2</v>
      </c>
      <c r="H11" s="256">
        <v>556.29999999999995</v>
      </c>
      <c r="I11" s="256">
        <v>488</v>
      </c>
      <c r="J11" s="256">
        <v>1452.2</v>
      </c>
      <c r="K11" s="256">
        <v>1918.4</v>
      </c>
      <c r="L11" s="257">
        <v>14573.7</v>
      </c>
    </row>
    <row r="12" spans="1:15">
      <c r="A12" s="161">
        <v>1995</v>
      </c>
      <c r="B12" s="256">
        <v>237.1</v>
      </c>
      <c r="C12" s="256">
        <v>67.099999999999994</v>
      </c>
      <c r="D12" s="256">
        <v>427.9</v>
      </c>
      <c r="E12" s="256">
        <v>347.2</v>
      </c>
      <c r="F12" s="256">
        <v>3540.9</v>
      </c>
      <c r="G12" s="256">
        <v>5589.1</v>
      </c>
      <c r="H12" s="256">
        <v>556.9</v>
      </c>
      <c r="I12" s="256">
        <v>491.1</v>
      </c>
      <c r="J12" s="256">
        <v>1480.8</v>
      </c>
      <c r="K12" s="256">
        <v>1950.9</v>
      </c>
      <c r="L12" s="257">
        <v>14689.2</v>
      </c>
    </row>
    <row r="13" spans="1:15">
      <c r="A13" s="161">
        <v>1996</v>
      </c>
      <c r="B13" s="256">
        <v>232.9</v>
      </c>
      <c r="C13" s="256">
        <v>69</v>
      </c>
      <c r="D13" s="256">
        <v>430.1</v>
      </c>
      <c r="E13" s="256">
        <v>346</v>
      </c>
      <c r="F13" s="256">
        <v>3552.3</v>
      </c>
      <c r="G13" s="256">
        <v>5678.2</v>
      </c>
      <c r="H13" s="256">
        <v>558.1</v>
      </c>
      <c r="I13" s="256">
        <v>486.7</v>
      </c>
      <c r="J13" s="256">
        <v>1509.4</v>
      </c>
      <c r="K13" s="256">
        <v>1985.9</v>
      </c>
      <c r="L13" s="257">
        <v>14848.5</v>
      </c>
    </row>
    <row r="14" spans="1:15">
      <c r="A14" s="161">
        <v>1997</v>
      </c>
      <c r="B14" s="256">
        <v>231.6</v>
      </c>
      <c r="C14" s="256">
        <v>69.2</v>
      </c>
      <c r="D14" s="256">
        <v>434.9</v>
      </c>
      <c r="E14" s="256">
        <v>354.9</v>
      </c>
      <c r="F14" s="256">
        <v>3583.6</v>
      </c>
      <c r="G14" s="256">
        <v>5776.1</v>
      </c>
      <c r="H14" s="256">
        <v>561.29999999999995</v>
      </c>
      <c r="I14" s="256">
        <v>493.7</v>
      </c>
      <c r="J14" s="256">
        <v>1543.7</v>
      </c>
      <c r="K14" s="256">
        <v>2031.6</v>
      </c>
      <c r="L14" s="257">
        <v>15080.6</v>
      </c>
    </row>
    <row r="15" spans="1:15">
      <c r="A15" s="161">
        <v>1998</v>
      </c>
      <c r="B15" s="256">
        <v>235.2</v>
      </c>
      <c r="C15" s="256">
        <v>69.2</v>
      </c>
      <c r="D15" s="256">
        <v>442.3</v>
      </c>
      <c r="E15" s="256">
        <v>359.9</v>
      </c>
      <c r="F15" s="256">
        <v>3632.4</v>
      </c>
      <c r="G15" s="256">
        <v>5876.4</v>
      </c>
      <c r="H15" s="256">
        <v>566.1</v>
      </c>
      <c r="I15" s="256">
        <v>497.6</v>
      </c>
      <c r="J15" s="256">
        <v>1598.2</v>
      </c>
      <c r="K15" s="256">
        <v>2037.6</v>
      </c>
      <c r="L15" s="257">
        <v>15314.8</v>
      </c>
    </row>
    <row r="16" spans="1:15">
      <c r="A16" s="161">
        <v>1999</v>
      </c>
      <c r="B16" s="256">
        <v>242.4</v>
      </c>
      <c r="C16" s="256">
        <v>70.400000000000006</v>
      </c>
      <c r="D16" s="256">
        <v>446.6</v>
      </c>
      <c r="E16" s="256">
        <v>362.5</v>
      </c>
      <c r="F16" s="256">
        <v>3669.6</v>
      </c>
      <c r="G16" s="256">
        <v>6017.5</v>
      </c>
      <c r="H16" s="256">
        <v>573.9</v>
      </c>
      <c r="I16" s="256">
        <v>499.8</v>
      </c>
      <c r="J16" s="256">
        <v>1637</v>
      </c>
      <c r="K16" s="256">
        <v>2064</v>
      </c>
      <c r="L16" s="257">
        <v>15583.7</v>
      </c>
    </row>
    <row r="17" spans="1:12">
      <c r="A17" s="161">
        <v>2000</v>
      </c>
      <c r="B17" s="256">
        <v>238.3</v>
      </c>
      <c r="C17" s="256">
        <v>71.400000000000006</v>
      </c>
      <c r="D17" s="256">
        <v>452.6</v>
      </c>
      <c r="E17" s="256">
        <v>368.4</v>
      </c>
      <c r="F17" s="256">
        <v>3716.7</v>
      </c>
      <c r="G17" s="256">
        <v>6169.3</v>
      </c>
      <c r="H17" s="256">
        <v>580.9</v>
      </c>
      <c r="I17" s="256">
        <v>498.3</v>
      </c>
      <c r="J17" s="256">
        <v>1666</v>
      </c>
      <c r="K17" s="256">
        <v>2080</v>
      </c>
      <c r="L17" s="257">
        <v>15841.9</v>
      </c>
    </row>
    <row r="18" spans="1:12">
      <c r="A18" s="161">
        <v>2001</v>
      </c>
      <c r="B18" s="672">
        <v>242.5</v>
      </c>
      <c r="C18" s="672">
        <v>72.3</v>
      </c>
      <c r="D18" s="672">
        <v>460.2</v>
      </c>
      <c r="E18" s="672">
        <v>371.1</v>
      </c>
      <c r="F18" s="672">
        <v>3772.7</v>
      </c>
      <c r="G18" s="672">
        <v>6320.6</v>
      </c>
      <c r="H18" s="672">
        <v>579</v>
      </c>
      <c r="I18" s="672">
        <v>486.7</v>
      </c>
      <c r="J18" s="672">
        <v>1707.4</v>
      </c>
      <c r="K18" s="672">
        <v>2081.6</v>
      </c>
      <c r="L18" s="673">
        <v>16094.1</v>
      </c>
    </row>
    <row r="19" spans="1:12">
      <c r="A19" s="161">
        <v>2002</v>
      </c>
      <c r="B19" s="672">
        <v>247.9</v>
      </c>
      <c r="C19" s="672">
        <v>73.400000000000006</v>
      </c>
      <c r="D19" s="672">
        <v>467.5</v>
      </c>
      <c r="E19" s="672">
        <v>380.5</v>
      </c>
      <c r="F19" s="672">
        <v>3904.5</v>
      </c>
      <c r="G19" s="672">
        <v>6495.5</v>
      </c>
      <c r="H19" s="672">
        <v>593.29999999999995</v>
      </c>
      <c r="I19" s="672">
        <v>495.9</v>
      </c>
      <c r="J19" s="672">
        <v>1767.7</v>
      </c>
      <c r="K19" s="672">
        <v>2134.5</v>
      </c>
      <c r="L19" s="673">
        <v>16560.7</v>
      </c>
    </row>
    <row r="20" spans="1:12">
      <c r="A20" s="161">
        <v>2003</v>
      </c>
      <c r="B20" s="672">
        <v>252.2</v>
      </c>
      <c r="C20" s="672">
        <v>74.2</v>
      </c>
      <c r="D20" s="672">
        <v>474.6</v>
      </c>
      <c r="E20" s="672">
        <v>380.6</v>
      </c>
      <c r="F20" s="672">
        <v>3992.8</v>
      </c>
      <c r="G20" s="672">
        <v>6676.5</v>
      </c>
      <c r="H20" s="672">
        <v>596</v>
      </c>
      <c r="I20" s="672">
        <v>504.1</v>
      </c>
      <c r="J20" s="672">
        <v>1821.5</v>
      </c>
      <c r="K20" s="672">
        <v>2171.6</v>
      </c>
      <c r="L20" s="673">
        <v>16944.2</v>
      </c>
    </row>
    <row r="21" spans="1:12">
      <c r="A21" s="161">
        <v>2004</v>
      </c>
      <c r="B21" s="672">
        <v>252.6</v>
      </c>
      <c r="C21" s="672">
        <v>75</v>
      </c>
      <c r="D21" s="672">
        <v>484.4</v>
      </c>
      <c r="E21" s="672">
        <v>385.9</v>
      </c>
      <c r="F21" s="672">
        <v>4018.3</v>
      </c>
      <c r="G21" s="672">
        <v>6772.2</v>
      </c>
      <c r="H21" s="672">
        <v>604.70000000000005</v>
      </c>
      <c r="I21" s="672">
        <v>506.8</v>
      </c>
      <c r="J21" s="672">
        <v>1861.4</v>
      </c>
      <c r="K21" s="672">
        <v>2185.9</v>
      </c>
      <c r="L21" s="673">
        <v>17147.099999999999</v>
      </c>
    </row>
    <row r="22" spans="1:12">
      <c r="A22" s="161">
        <v>2005</v>
      </c>
      <c r="B22" s="672">
        <v>250.4</v>
      </c>
      <c r="C22" s="672">
        <v>75.900000000000006</v>
      </c>
      <c r="D22" s="672">
        <v>482.6</v>
      </c>
      <c r="E22" s="672">
        <v>383.5</v>
      </c>
      <c r="F22" s="672">
        <v>4038</v>
      </c>
      <c r="G22" s="672">
        <v>6834.1</v>
      </c>
      <c r="H22" s="672">
        <v>605.20000000000005</v>
      </c>
      <c r="I22" s="672">
        <v>507.5</v>
      </c>
      <c r="J22" s="672">
        <v>1895.3</v>
      </c>
      <c r="K22" s="672">
        <v>2219.6999999999998</v>
      </c>
      <c r="L22" s="673">
        <v>17292.099999999999</v>
      </c>
    </row>
    <row r="23" spans="1:12">
      <c r="A23" s="161">
        <v>2006</v>
      </c>
      <c r="B23" s="672">
        <v>251.5</v>
      </c>
      <c r="C23" s="672">
        <v>76.5</v>
      </c>
      <c r="D23" s="672">
        <v>478.9</v>
      </c>
      <c r="E23" s="672">
        <v>383.9</v>
      </c>
      <c r="F23" s="672">
        <v>4071.5</v>
      </c>
      <c r="G23" s="672">
        <v>6887.1</v>
      </c>
      <c r="H23" s="672">
        <v>609.6</v>
      </c>
      <c r="I23" s="672">
        <v>515</v>
      </c>
      <c r="J23" s="672">
        <v>1980.1</v>
      </c>
      <c r="K23" s="672">
        <v>2248.1</v>
      </c>
      <c r="L23" s="673">
        <v>17502.2</v>
      </c>
    </row>
    <row r="24" spans="1:12">
      <c r="A24" s="161">
        <v>2007</v>
      </c>
      <c r="B24" s="672">
        <v>251</v>
      </c>
      <c r="C24" s="672">
        <v>76.2</v>
      </c>
      <c r="D24" s="672">
        <v>486.1</v>
      </c>
      <c r="E24" s="672">
        <v>386.6</v>
      </c>
      <c r="F24" s="672">
        <v>4139.8999999999996</v>
      </c>
      <c r="G24" s="672">
        <v>6991.8</v>
      </c>
      <c r="H24" s="672">
        <v>620</v>
      </c>
      <c r="I24" s="672">
        <v>527.20000000000005</v>
      </c>
      <c r="J24" s="672">
        <v>2063.6999999999998</v>
      </c>
      <c r="K24" s="672">
        <v>2304.1</v>
      </c>
      <c r="L24" s="673">
        <v>17846.5</v>
      </c>
    </row>
    <row r="25" spans="1:12">
      <c r="A25" s="161">
        <v>2008</v>
      </c>
      <c r="B25" s="672">
        <v>255.2</v>
      </c>
      <c r="C25" s="672">
        <v>77.3</v>
      </c>
      <c r="D25" s="672">
        <v>489</v>
      </c>
      <c r="E25" s="672">
        <v>394.3</v>
      </c>
      <c r="F25" s="672">
        <v>4185.8</v>
      </c>
      <c r="G25" s="672">
        <v>7074.4</v>
      </c>
      <c r="H25" s="672">
        <v>627.70000000000005</v>
      </c>
      <c r="I25" s="672">
        <v>539.29999999999995</v>
      </c>
      <c r="J25" s="672">
        <v>2129.9</v>
      </c>
      <c r="K25" s="672">
        <v>2349.4</v>
      </c>
      <c r="L25" s="673">
        <v>18122.400000000001</v>
      </c>
    </row>
    <row r="26" spans="1:12">
      <c r="A26" s="161">
        <v>2009</v>
      </c>
      <c r="B26" s="672">
        <v>254.6</v>
      </c>
      <c r="C26" s="672">
        <v>77.3</v>
      </c>
      <c r="D26" s="672">
        <v>495.2</v>
      </c>
      <c r="E26" s="672">
        <v>394.1</v>
      </c>
      <c r="F26" s="672">
        <v>4216.3</v>
      </c>
      <c r="G26" s="672">
        <v>7080.2</v>
      </c>
      <c r="H26" s="672">
        <v>633.6</v>
      </c>
      <c r="I26" s="672">
        <v>552.9</v>
      </c>
      <c r="J26" s="672">
        <v>2171.1999999999998</v>
      </c>
      <c r="K26" s="672">
        <v>2375.1</v>
      </c>
      <c r="L26" s="673">
        <v>18250.400000000001</v>
      </c>
    </row>
    <row r="27" spans="1:12">
      <c r="A27" s="161">
        <v>2010</v>
      </c>
      <c r="B27" s="672">
        <v>261.2</v>
      </c>
      <c r="C27" s="672">
        <v>78.7</v>
      </c>
      <c r="D27" s="672">
        <v>499.1</v>
      </c>
      <c r="E27" s="672">
        <v>394.3</v>
      </c>
      <c r="F27" s="672">
        <v>4281.2</v>
      </c>
      <c r="G27" s="672">
        <v>7160.9</v>
      </c>
      <c r="H27" s="672">
        <v>643.9</v>
      </c>
      <c r="I27" s="672">
        <v>560.4</v>
      </c>
      <c r="J27" s="672">
        <v>2165.6999999999998</v>
      </c>
      <c r="K27" s="672">
        <v>2405.1999999999998</v>
      </c>
      <c r="L27" s="673">
        <v>18450.5</v>
      </c>
    </row>
    <row r="28" spans="1:12">
      <c r="A28" s="161">
        <v>2011</v>
      </c>
      <c r="B28" s="672">
        <v>265.3</v>
      </c>
      <c r="C28" s="672">
        <v>80.8</v>
      </c>
      <c r="D28" s="672">
        <v>497.9</v>
      </c>
      <c r="E28" s="672">
        <v>392.9</v>
      </c>
      <c r="F28" s="672">
        <v>4315.2</v>
      </c>
      <c r="G28" s="672">
        <v>7227.4</v>
      </c>
      <c r="H28" s="672">
        <v>647.4</v>
      </c>
      <c r="I28" s="672">
        <v>563.4</v>
      </c>
      <c r="J28" s="672">
        <v>2220.1999999999998</v>
      </c>
      <c r="K28" s="672">
        <v>2409</v>
      </c>
      <c r="L28" s="673">
        <v>18619.599999999999</v>
      </c>
    </row>
    <row r="29" spans="1:12">
      <c r="A29" s="161">
        <v>2012</v>
      </c>
      <c r="B29" s="672">
        <v>274.5</v>
      </c>
      <c r="C29" s="672">
        <v>82.2</v>
      </c>
      <c r="D29" s="672">
        <v>503.5</v>
      </c>
      <c r="E29" s="672">
        <v>393.3</v>
      </c>
      <c r="F29" s="672">
        <v>4341.8</v>
      </c>
      <c r="G29" s="672">
        <v>7276.4</v>
      </c>
      <c r="H29" s="672">
        <v>656.6</v>
      </c>
      <c r="I29" s="672">
        <v>575.70000000000005</v>
      </c>
      <c r="J29" s="672">
        <v>2276.9</v>
      </c>
      <c r="K29" s="672">
        <v>2428.5</v>
      </c>
      <c r="L29" s="673">
        <v>18809.5</v>
      </c>
    </row>
    <row r="30" spans="1:12">
      <c r="A30" s="161">
        <v>2013</v>
      </c>
      <c r="B30" s="672">
        <v>274.5</v>
      </c>
      <c r="C30" s="672">
        <v>83.8</v>
      </c>
      <c r="D30" s="672">
        <v>497.7</v>
      </c>
      <c r="E30" s="672">
        <v>395.2</v>
      </c>
      <c r="F30" s="672">
        <v>4393.5</v>
      </c>
      <c r="G30" s="672">
        <v>7383.8</v>
      </c>
      <c r="H30" s="672">
        <v>661.5</v>
      </c>
      <c r="I30" s="672">
        <v>589.5</v>
      </c>
      <c r="J30" s="672">
        <v>2333.1</v>
      </c>
      <c r="K30" s="672">
        <v>2425.3000000000002</v>
      </c>
      <c r="L30" s="673">
        <v>19037.8</v>
      </c>
    </row>
    <row r="31" spans="1:12">
      <c r="A31" s="260">
        <v>2014</v>
      </c>
      <c r="B31" s="672">
        <v>270.89999999999998</v>
      </c>
      <c r="C31" s="672">
        <v>82.8</v>
      </c>
      <c r="D31" s="672">
        <v>491.6</v>
      </c>
      <c r="E31" s="672">
        <v>393</v>
      </c>
      <c r="F31" s="672">
        <v>4400</v>
      </c>
      <c r="G31" s="672">
        <v>7418.6</v>
      </c>
      <c r="H31" s="672">
        <v>662.1</v>
      </c>
      <c r="I31" s="672">
        <v>593.70000000000005</v>
      </c>
      <c r="J31" s="672">
        <v>2386.1999999999998</v>
      </c>
      <c r="K31" s="672">
        <v>2425.4</v>
      </c>
      <c r="L31" s="674">
        <v>19124.5</v>
      </c>
    </row>
    <row r="32" spans="1:12">
      <c r="A32" s="793" t="s">
        <v>323</v>
      </c>
      <c r="B32" s="788"/>
      <c r="C32" s="788"/>
      <c r="D32" s="788"/>
      <c r="E32" s="788"/>
      <c r="F32" s="788"/>
      <c r="G32" s="788"/>
      <c r="H32" s="788"/>
      <c r="I32" s="788"/>
      <c r="J32" s="788"/>
      <c r="K32" s="788"/>
      <c r="L32" s="794"/>
    </row>
    <row r="33" spans="1:12">
      <c r="A33" s="236" t="s">
        <v>321</v>
      </c>
      <c r="B33" s="237">
        <f>(POWER(B13/B4,1/($A13-$A4))-1)*100</f>
        <v>6.2213024184254451E-2</v>
      </c>
      <c r="C33" s="237">
        <f t="shared" ref="C33:L33" si="0">(POWER(C13/C4,1/($A13-$A4))-1)*100</f>
        <v>1.3971516392012662</v>
      </c>
      <c r="D33" s="237">
        <f t="shared" si="0"/>
        <v>0.58509947465714696</v>
      </c>
      <c r="E33" s="237">
        <f t="shared" si="0"/>
        <v>0.76722209039354894</v>
      </c>
      <c r="F33" s="237">
        <f t="shared" si="0"/>
        <v>0.60732865022852245</v>
      </c>
      <c r="G33" s="237">
        <f t="shared" si="0"/>
        <v>0.95299776741080144</v>
      </c>
      <c r="H33" s="237">
        <f t="shared" si="0"/>
        <v>0.24588345438119052</v>
      </c>
      <c r="I33" s="237">
        <f t="shared" si="0"/>
        <v>-0.26582021031261727</v>
      </c>
      <c r="J33" s="237">
        <f t="shared" si="0"/>
        <v>1.5540462957654988</v>
      </c>
      <c r="K33" s="237">
        <f t="shared" si="0"/>
        <v>2.6687327311736952</v>
      </c>
      <c r="L33" s="210">
        <f t="shared" si="0"/>
        <v>1.0418912889762044</v>
      </c>
    </row>
    <row r="34" spans="1:12">
      <c r="A34" s="161" t="s">
        <v>120</v>
      </c>
      <c r="B34" s="238">
        <f>(POWER(B23/B4,1/($A23-$A4))-1)*100</f>
        <v>0.43479113755213739</v>
      </c>
      <c r="C34" s="238">
        <f t="shared" ref="C34:L34" si="1">(POWER(C23/C4,1/($A23-$A4))-1)*100</f>
        <v>1.2075355242903374</v>
      </c>
      <c r="D34" s="238">
        <f t="shared" si="1"/>
        <v>0.84555248093853841</v>
      </c>
      <c r="E34" s="238">
        <f t="shared" si="1"/>
        <v>0.91324900114726493</v>
      </c>
      <c r="F34" s="238">
        <f t="shared" si="1"/>
        <v>1.0098569144667335</v>
      </c>
      <c r="G34" s="238">
        <f t="shared" si="1"/>
        <v>1.4759412786196302</v>
      </c>
      <c r="H34" s="238">
        <f t="shared" si="1"/>
        <v>0.58257035593847206</v>
      </c>
      <c r="I34" s="238">
        <f t="shared" si="1"/>
        <v>0.17153279823050038</v>
      </c>
      <c r="J34" s="238">
        <f t="shared" si="1"/>
        <v>2.1825484366279069</v>
      </c>
      <c r="K34" s="238">
        <f t="shared" si="1"/>
        <v>1.9184335624614191</v>
      </c>
      <c r="L34" s="211">
        <f t="shared" si="1"/>
        <v>1.3656239165755313</v>
      </c>
    </row>
    <row r="35" spans="1:12">
      <c r="A35" s="239" t="s">
        <v>322</v>
      </c>
      <c r="B35" s="238">
        <f>(POWER(B23/B14,1/($A23-$A14))-1)*100</f>
        <v>0.92010993309121769</v>
      </c>
      <c r="C35" s="238">
        <f t="shared" ref="C35:K35" si="2">(POWER(C23/C14,1/($A23-$A14))-1)*100</f>
        <v>1.1205637850619787</v>
      </c>
      <c r="D35" s="238">
        <f t="shared" si="2"/>
        <v>1.0765949973809752</v>
      </c>
      <c r="E35" s="238">
        <f t="shared" si="2"/>
        <v>0.8765532284500388</v>
      </c>
      <c r="F35" s="238">
        <f t="shared" si="2"/>
        <v>1.4283672784890955</v>
      </c>
      <c r="G35" s="238">
        <f t="shared" si="2"/>
        <v>1.9739110166894669</v>
      </c>
      <c r="H35" s="238">
        <f t="shared" si="2"/>
        <v>0.92141336490927372</v>
      </c>
      <c r="I35" s="238">
        <f t="shared" si="2"/>
        <v>0.47042364965814709</v>
      </c>
      <c r="J35" s="238">
        <f t="shared" si="2"/>
        <v>2.8048969715500416</v>
      </c>
      <c r="K35" s="238">
        <f t="shared" si="2"/>
        <v>1.131484012161077</v>
      </c>
      <c r="L35" s="211">
        <f>(POWER(L23/L14,1/($A23-$A14))-1)*100</f>
        <v>1.668403150040354</v>
      </c>
    </row>
    <row r="36" spans="1:12">
      <c r="A36" s="239" t="s">
        <v>371</v>
      </c>
      <c r="B36" s="238">
        <f>(POWER(B31/B24,1/($A31-$A24))-1)*100</f>
        <v>1.0959160713090332</v>
      </c>
      <c r="C36" s="238">
        <f t="shared" ref="C36:L36" si="3">(POWER(C31/C24,1/($A31-$A24))-1)*100</f>
        <v>1.193734506439692</v>
      </c>
      <c r="D36" s="238">
        <f t="shared" si="3"/>
        <v>0.16085800420555518</v>
      </c>
      <c r="E36" s="238">
        <f t="shared" si="3"/>
        <v>0.23483308905458689</v>
      </c>
      <c r="F36" s="238">
        <f t="shared" si="3"/>
        <v>0.87426972174038386</v>
      </c>
      <c r="G36" s="238">
        <f t="shared" si="3"/>
        <v>0.85005442187013891</v>
      </c>
      <c r="H36" s="238">
        <f t="shared" si="3"/>
        <v>0.94294834794488303</v>
      </c>
      <c r="I36" s="238">
        <f t="shared" si="3"/>
        <v>1.7115412602492386</v>
      </c>
      <c r="J36" s="238">
        <f t="shared" si="3"/>
        <v>2.0959726714761651</v>
      </c>
      <c r="K36" s="238">
        <f t="shared" si="3"/>
        <v>0.73563998461998459</v>
      </c>
      <c r="L36" s="211">
        <f t="shared" si="3"/>
        <v>0.99293759164218454</v>
      </c>
    </row>
    <row r="37" spans="1:12">
      <c r="A37" s="240" t="s">
        <v>372</v>
      </c>
      <c r="B37" s="212">
        <f>(POWER(B31/B4,1/($A31-$A4))-1)*100</f>
        <v>0.58219935470709139</v>
      </c>
      <c r="C37" s="212">
        <f t="shared" ref="C37:L37" si="4">(POWER(C31/C4,1/($A31-$A4))-1)*100</f>
        <v>1.1442559324593704</v>
      </c>
      <c r="D37" s="212">
        <f t="shared" si="4"/>
        <v>0.69183827650241003</v>
      </c>
      <c r="E37" s="212">
        <f t="shared" si="4"/>
        <v>0.72915395195480848</v>
      </c>
      <c r="F37" s="212">
        <f t="shared" si="4"/>
        <v>0.999418663388707</v>
      </c>
      <c r="G37" s="212">
        <f t="shared" si="4"/>
        <v>1.3149397821619724</v>
      </c>
      <c r="H37" s="212">
        <f t="shared" si="4"/>
        <v>0.71730406737409158</v>
      </c>
      <c r="I37" s="212">
        <f t="shared" si="4"/>
        <v>0.64939784355544372</v>
      </c>
      <c r="J37" s="212">
        <f t="shared" si="4"/>
        <v>2.234898410631625</v>
      </c>
      <c r="K37" s="212">
        <f t="shared" si="4"/>
        <v>1.6315411932519508</v>
      </c>
      <c r="L37" s="213">
        <f t="shared" si="4"/>
        <v>1.2910649620583081</v>
      </c>
    </row>
    <row r="39" spans="1:12">
      <c r="A39" s="106" t="s">
        <v>251</v>
      </c>
    </row>
  </sheetData>
  <mergeCells count="1">
    <mergeCell ref="A32:L32"/>
  </mergeCells>
  <pageMargins left="0.70866141732283472" right="0.70866141732283472" top="0.74803149606299213" bottom="0.74803149606299213" header="0.31496062992125984" footer="0.31496062992125984"/>
  <pageSetup scale="85" orientation="portrait"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sheetPr enableFormatConditionsCalculation="0">
    <tabColor theme="0"/>
    <pageSetUpPr fitToPage="1"/>
  </sheetPr>
  <dimension ref="A1:M46"/>
  <sheetViews>
    <sheetView zoomScale="85" zoomScaleNormal="85" zoomScalePageLayoutView="125" workbookViewId="0">
      <pane xSplit="1" ySplit="4" topLeftCell="B5" activePane="bottomRight" state="frozen"/>
      <selection pane="topRight" activeCell="B1" sqref="B1"/>
      <selection pane="bottomLeft" activeCell="A5" sqref="A5"/>
      <selection pane="bottomRight" activeCell="J5" sqref="J5"/>
    </sheetView>
  </sheetViews>
  <sheetFormatPr defaultColWidth="8.83203125" defaultRowHeight="12.75"/>
  <cols>
    <col min="1" max="1" width="11.5" style="121" customWidth="1"/>
    <col min="2" max="2" width="21.5" style="121" customWidth="1"/>
    <col min="3" max="3" width="22.5" style="121" customWidth="1"/>
    <col min="4" max="4" width="18.1640625" style="121" customWidth="1"/>
    <col min="5" max="5" width="21.6640625" style="121" customWidth="1"/>
    <col min="6" max="6" width="16.1640625" style="121" customWidth="1"/>
    <col min="7" max="7" width="21" style="121" customWidth="1"/>
    <col min="8" max="8" width="23.33203125" style="121" customWidth="1"/>
    <col min="9" max="9" width="18.83203125" style="121" customWidth="1"/>
    <col min="10" max="10" width="22.5" style="121" customWidth="1"/>
    <col min="11" max="11" width="24.6640625" style="121" customWidth="1"/>
    <col min="12" max="12" width="22.1640625" style="121" customWidth="1"/>
    <col min="13" max="13" width="27.33203125" style="121" customWidth="1"/>
    <col min="14" max="14" width="8.83203125" style="121"/>
    <col min="15" max="15" width="14.5" style="121" bestFit="1" customWidth="1"/>
    <col min="16" max="17" width="8.83203125" style="121"/>
    <col min="18" max="18" width="10" style="121" bestFit="1" customWidth="1"/>
    <col min="19" max="16384" width="8.83203125" style="121"/>
  </cols>
  <sheetData>
    <row r="1" spans="1:13" s="95" customFormat="1">
      <c r="A1" s="370" t="s">
        <v>437</v>
      </c>
      <c r="B1" s="370"/>
      <c r="C1" s="370"/>
      <c r="D1" s="370"/>
      <c r="E1" s="370"/>
      <c r="F1" s="370"/>
      <c r="G1" s="370"/>
      <c r="H1" s="370"/>
      <c r="I1" s="370"/>
    </row>
    <row r="3" spans="1:13" s="128" customFormat="1" ht="68.25" customHeight="1">
      <c r="A3" s="126"/>
      <c r="B3" s="621" t="s">
        <v>368</v>
      </c>
      <c r="C3" s="168" t="s">
        <v>137</v>
      </c>
      <c r="D3" s="149" t="s">
        <v>364</v>
      </c>
      <c r="E3" s="385" t="s">
        <v>139</v>
      </c>
      <c r="F3" s="149" t="s">
        <v>159</v>
      </c>
      <c r="G3" s="168" t="s">
        <v>138</v>
      </c>
      <c r="H3" s="149" t="s">
        <v>141</v>
      </c>
      <c r="I3" s="168" t="s">
        <v>142</v>
      </c>
      <c r="J3" s="149" t="s">
        <v>160</v>
      </c>
      <c r="K3" s="127" t="s">
        <v>144</v>
      </c>
      <c r="L3" s="127" t="s">
        <v>153</v>
      </c>
      <c r="M3" s="127" t="s">
        <v>161</v>
      </c>
    </row>
    <row r="4" spans="1:13" s="130" customFormat="1" ht="22.5" customHeight="1">
      <c r="A4" s="129"/>
      <c r="B4" s="369" t="s">
        <v>43</v>
      </c>
      <c r="C4" s="378" t="s">
        <v>340</v>
      </c>
      <c r="D4" s="377" t="s">
        <v>140</v>
      </c>
      <c r="E4" s="386" t="s">
        <v>341</v>
      </c>
      <c r="F4" s="377" t="s">
        <v>129</v>
      </c>
      <c r="G4" s="378" t="s">
        <v>342</v>
      </c>
      <c r="H4" s="377" t="s">
        <v>450</v>
      </c>
      <c r="I4" s="378" t="s">
        <v>451</v>
      </c>
      <c r="J4" s="377" t="s">
        <v>452</v>
      </c>
      <c r="K4" s="369" t="s">
        <v>453</v>
      </c>
      <c r="L4" s="762" t="s">
        <v>456</v>
      </c>
      <c r="M4" s="376" t="s">
        <v>457</v>
      </c>
    </row>
    <row r="5" spans="1:13">
      <c r="A5" s="246">
        <v>1987</v>
      </c>
      <c r="B5" s="315">
        <f>'3'!O4</f>
        <v>923150</v>
      </c>
      <c r="C5" s="379" t="s">
        <v>134</v>
      </c>
      <c r="D5" s="315">
        <f>'4'!L4</f>
        <v>74852.023027649397</v>
      </c>
      <c r="E5" s="387" t="s">
        <v>134</v>
      </c>
      <c r="F5" s="315">
        <f>'2'!L4</f>
        <v>12333</v>
      </c>
      <c r="G5" s="379" t="s">
        <v>134</v>
      </c>
      <c r="H5" s="331" t="s">
        <v>134</v>
      </c>
      <c r="I5" s="677" t="s">
        <v>134</v>
      </c>
      <c r="J5" s="675">
        <f>'11B'!D5+'11B'!I5</f>
        <v>-356.23593408722547</v>
      </c>
      <c r="K5" s="372" t="s">
        <v>134</v>
      </c>
      <c r="L5" s="316">
        <f>(J5/(B5*($D$44/100)))*100</f>
        <v>-3.9593361364595445</v>
      </c>
      <c r="M5" s="373">
        <f>J5/'3'!O4*100</f>
        <v>-3.8589171216728099E-2</v>
      </c>
    </row>
    <row r="6" spans="1:13">
      <c r="A6" s="247">
        <v>1988</v>
      </c>
      <c r="B6" s="158">
        <f>'3'!O5</f>
        <v>966716</v>
      </c>
      <c r="C6" s="381">
        <f>(B6/B5-1)*100</f>
        <v>4.7192763906190649</v>
      </c>
      <c r="D6" s="158">
        <f>'4'!L5</f>
        <v>76061.874488575573</v>
      </c>
      <c r="E6" s="388">
        <f>(D6/D5-1)*100</f>
        <v>1.6163243316473563</v>
      </c>
      <c r="F6" s="158">
        <f>'2'!L5</f>
        <v>12709.6</v>
      </c>
      <c r="G6" s="381">
        <f>(F6/F5-1)*100</f>
        <v>3.0535960431363085</v>
      </c>
      <c r="H6" s="158">
        <f t="shared" ref="H6:H21" si="0">B5*(1+G6/100)</f>
        <v>951339.27187221288</v>
      </c>
      <c r="I6" s="678">
        <f t="shared" ref="I6:I21" si="1">B6-H6</f>
        <v>15376.728127787123</v>
      </c>
      <c r="J6" s="676">
        <f>'11B'!D6+'11B'!I6</f>
        <v>24.572770380957092</v>
      </c>
      <c r="K6" s="182">
        <f>J6/I6*100</f>
        <v>0.15980493494290179</v>
      </c>
      <c r="L6" s="182">
        <f t="shared" ref="L6:L7" si="2">(J6/(B6*($D$44/100)))*100</f>
        <v>0.26080273305333324</v>
      </c>
      <c r="M6" s="375">
        <f>J6/'3'!O5*100</f>
        <v>2.5418810054821778E-3</v>
      </c>
    </row>
    <row r="7" spans="1:13">
      <c r="A7" s="247">
        <v>1989</v>
      </c>
      <c r="B7" s="158">
        <f>'3'!O6</f>
        <v>989625</v>
      </c>
      <c r="C7" s="381">
        <f t="shared" ref="C7:E21" si="3">(B7-B6)/B6*100</f>
        <v>2.3697756114515536</v>
      </c>
      <c r="D7" s="158">
        <f>'4'!L6</f>
        <v>76147.258429387046</v>
      </c>
      <c r="E7" s="388">
        <f t="shared" si="3"/>
        <v>0.11225589874766669</v>
      </c>
      <c r="F7" s="158">
        <f>'2'!L6</f>
        <v>12996.2</v>
      </c>
      <c r="G7" s="381">
        <f t="shared" ref="G7:G21" si="4">(F7/F6-1)*100</f>
        <v>2.2549883552590133</v>
      </c>
      <c r="H7" s="158">
        <f t="shared" si="0"/>
        <v>988515.3332284257</v>
      </c>
      <c r="I7" s="678">
        <f t="shared" si="1"/>
        <v>1109.6667715742951</v>
      </c>
      <c r="J7" s="676">
        <f>'11B'!D7+'11B'!I7</f>
        <v>167.73379880518968</v>
      </c>
      <c r="K7" s="182">
        <f t="shared" ref="K7:K32" si="5">J7/I7*100</f>
        <v>15.115690863413356</v>
      </c>
      <c r="L7" s="182">
        <f t="shared" si="2"/>
        <v>1.7390290921972276</v>
      </c>
      <c r="M7" s="375">
        <f>J7/'3'!O6*100</f>
        <v>1.6949228122287701E-2</v>
      </c>
    </row>
    <row r="8" spans="1:13">
      <c r="A8" s="247">
        <v>1990</v>
      </c>
      <c r="B8" s="158">
        <f>'3'!O7</f>
        <v>990837</v>
      </c>
      <c r="C8" s="381">
        <f t="shared" si="3"/>
        <v>0.1224706328154604</v>
      </c>
      <c r="D8" s="158">
        <f>'4'!L7</f>
        <v>75715.017117006966</v>
      </c>
      <c r="E8" s="388">
        <f t="shared" si="3"/>
        <v>-0.56763870596983634</v>
      </c>
      <c r="F8" s="158">
        <f>'2'!L7</f>
        <v>13086.4</v>
      </c>
      <c r="G8" s="381">
        <f t="shared" si="4"/>
        <v>0.69404902971637039</v>
      </c>
      <c r="H8" s="158">
        <f t="shared" si="0"/>
        <v>996493.48271033063</v>
      </c>
      <c r="I8" s="678">
        <f t="shared" si="1"/>
        <v>-5656.4827103306307</v>
      </c>
      <c r="J8" s="676">
        <f>'11B'!D8+'11B'!I8</f>
        <v>294.78163532985917</v>
      </c>
      <c r="K8" s="182">
        <f t="shared" si="5"/>
        <v>-5.2113946143862373</v>
      </c>
      <c r="L8" s="182">
        <f>(J8/(B8*($D$44/100)))*100</f>
        <v>3.0524961897101242</v>
      </c>
      <c r="M8" s="375">
        <f>J8/'3'!O7*100</f>
        <v>2.9750769837002367E-2</v>
      </c>
    </row>
    <row r="9" spans="1:13">
      <c r="A9" s="247">
        <v>1991</v>
      </c>
      <c r="B9" s="158">
        <f>'3'!O8</f>
        <v>969810</v>
      </c>
      <c r="C9" s="381">
        <f t="shared" si="3"/>
        <v>-2.122145216619888</v>
      </c>
      <c r="D9" s="158">
        <f>'4'!L8</f>
        <v>75428.158103504597</v>
      </c>
      <c r="E9" s="388">
        <f t="shared" si="3"/>
        <v>-0.37886673532552884</v>
      </c>
      <c r="F9" s="158">
        <f>'2'!L8</f>
        <v>12857.4</v>
      </c>
      <c r="G9" s="381">
        <f t="shared" si="4"/>
        <v>-1.7499083017483819</v>
      </c>
      <c r="H9" s="158">
        <f t="shared" si="0"/>
        <v>973498.26108020544</v>
      </c>
      <c r="I9" s="678">
        <f t="shared" si="1"/>
        <v>-3688.2610802054405</v>
      </c>
      <c r="J9" s="676">
        <f>'11B'!D9+'11B'!I9</f>
        <v>202.81287516900937</v>
      </c>
      <c r="K9" s="182">
        <f t="shared" si="5"/>
        <v>-5.4988752357442241</v>
      </c>
      <c r="L9" s="182">
        <f t="shared" ref="L9:L32" si="6">(J9/(B9*($D$44/100)))*100</f>
        <v>2.1456841163944667</v>
      </c>
      <c r="M9" s="375">
        <f>J9/'3'!O8*100</f>
        <v>2.0912640122189848E-2</v>
      </c>
    </row>
    <row r="10" spans="1:13">
      <c r="A10" s="247">
        <v>1992</v>
      </c>
      <c r="B10" s="158">
        <f>'3'!O9</f>
        <v>977957</v>
      </c>
      <c r="C10" s="381">
        <f t="shared" si="3"/>
        <v>0.84006145533661225</v>
      </c>
      <c r="D10" s="158">
        <f>'4'!L9</f>
        <v>76817.585559544095</v>
      </c>
      <c r="E10" s="388">
        <f t="shared" si="3"/>
        <v>1.8420540696922338</v>
      </c>
      <c r="F10" s="158">
        <f>'2'!L9</f>
        <v>12730.9</v>
      </c>
      <c r="G10" s="381">
        <f t="shared" si="4"/>
        <v>-0.98386921150466211</v>
      </c>
      <c r="H10" s="158">
        <f t="shared" si="0"/>
        <v>960268.33799990662</v>
      </c>
      <c r="I10" s="678">
        <f t="shared" si="1"/>
        <v>17688.662000093376</v>
      </c>
      <c r="J10" s="676">
        <f>'11B'!D10+'11B'!I10</f>
        <v>103.22142805446488</v>
      </c>
      <c r="K10" s="182">
        <f t="shared" si="5"/>
        <v>0.5835457088496574</v>
      </c>
      <c r="L10" s="182">
        <f t="shared" si="6"/>
        <v>1.0829465596880108</v>
      </c>
      <c r="M10" s="375">
        <f>J10/'3'!O9*100</f>
        <v>1.0554802312828159E-2</v>
      </c>
    </row>
    <row r="11" spans="1:13">
      <c r="A11" s="247">
        <v>1993</v>
      </c>
      <c r="B11" s="158">
        <f>'3'!O10</f>
        <v>1003707</v>
      </c>
      <c r="C11" s="381">
        <f t="shared" si="3"/>
        <v>2.6330401029902131</v>
      </c>
      <c r="D11" s="158">
        <f>'4'!L10</f>
        <v>78459.355726312657</v>
      </c>
      <c r="E11" s="388">
        <f t="shared" si="3"/>
        <v>2.1372321907930392</v>
      </c>
      <c r="F11" s="158">
        <f>'2'!L10</f>
        <v>12792.7</v>
      </c>
      <c r="G11" s="381">
        <f t="shared" si="4"/>
        <v>0.48543308014359354</v>
      </c>
      <c r="H11" s="158">
        <f t="shared" si="0"/>
        <v>982704.32678757992</v>
      </c>
      <c r="I11" s="678">
        <f t="shared" si="1"/>
        <v>21002.673212420079</v>
      </c>
      <c r="J11" s="676">
        <f>'11B'!D11+'11B'!I11</f>
        <v>34.900681663772112</v>
      </c>
      <c r="K11" s="182">
        <f t="shared" si="5"/>
        <v>0.16617256913340608</v>
      </c>
      <c r="L11" s="182">
        <f t="shared" si="6"/>
        <v>0.35676634479436481</v>
      </c>
      <c r="M11" s="375">
        <f>J11/'3'!O10*100</f>
        <v>3.4771782665431357E-3</v>
      </c>
    </row>
    <row r="12" spans="1:13">
      <c r="A12" s="247">
        <v>1994</v>
      </c>
      <c r="B12" s="158">
        <f>'3'!O11</f>
        <v>1049633</v>
      </c>
      <c r="C12" s="381">
        <f t="shared" si="3"/>
        <v>4.5756381095279792</v>
      </c>
      <c r="D12" s="158">
        <f>'4'!L11</f>
        <v>80378.062134821987</v>
      </c>
      <c r="E12" s="388">
        <f t="shared" si="3"/>
        <v>2.4454781596758126</v>
      </c>
      <c r="F12" s="158">
        <f>'2'!L11</f>
        <v>13058.7</v>
      </c>
      <c r="G12" s="381">
        <f t="shared" si="4"/>
        <v>2.0793108569731267</v>
      </c>
      <c r="H12" s="158">
        <f t="shared" si="0"/>
        <v>1024577.1886231992</v>
      </c>
      <c r="I12" s="678">
        <f t="shared" si="1"/>
        <v>25055.811376800761</v>
      </c>
      <c r="J12" s="676">
        <f>'11B'!D12+'11B'!I12</f>
        <v>-34.116245977896881</v>
      </c>
      <c r="K12" s="182">
        <f t="shared" si="5"/>
        <v>-0.13616101057292121</v>
      </c>
      <c r="L12" s="182">
        <f t="shared" si="6"/>
        <v>-0.33348836240872187</v>
      </c>
      <c r="M12" s="375">
        <f>J12/'3'!O11*100</f>
        <v>-3.2503023416657899E-3</v>
      </c>
    </row>
    <row r="13" spans="1:13">
      <c r="A13" s="247">
        <v>1995</v>
      </c>
      <c r="B13" s="158">
        <f>'3'!O12</f>
        <v>1078334</v>
      </c>
      <c r="C13" s="381">
        <f t="shared" si="3"/>
        <v>2.734384303847154</v>
      </c>
      <c r="D13" s="158">
        <f>'4'!L12</f>
        <v>81105.795989590391</v>
      </c>
      <c r="E13" s="388">
        <f t="shared" si="3"/>
        <v>0.90538865386893996</v>
      </c>
      <c r="F13" s="158">
        <f>'2'!L12</f>
        <v>13295.4</v>
      </c>
      <c r="G13" s="381">
        <f t="shared" si="4"/>
        <v>1.8125847136391648</v>
      </c>
      <c r="H13" s="158">
        <f t="shared" si="0"/>
        <v>1068658.4873073122</v>
      </c>
      <c r="I13" s="678">
        <f t="shared" si="1"/>
        <v>9675.5126926878002</v>
      </c>
      <c r="J13" s="676">
        <f>'11B'!D13+'11B'!I13</f>
        <v>106.49845387582128</v>
      </c>
      <c r="K13" s="182">
        <f t="shared" si="5"/>
        <v>1.1007008854043128</v>
      </c>
      <c r="L13" s="182">
        <f t="shared" si="6"/>
        <v>1.0133207279487715</v>
      </c>
      <c r="M13" s="375">
        <f>J13/'3'!O12*100</f>
        <v>9.8762029089151677E-3</v>
      </c>
    </row>
    <row r="14" spans="1:13">
      <c r="A14" s="247">
        <v>1996</v>
      </c>
      <c r="B14" s="158">
        <f>'3'!O13</f>
        <v>1096308</v>
      </c>
      <c r="C14" s="381">
        <f t="shared" si="3"/>
        <v>1.666830499641113</v>
      </c>
      <c r="D14" s="158">
        <f>'4'!L13</f>
        <v>81691.492611828522</v>
      </c>
      <c r="E14" s="388">
        <f t="shared" si="3"/>
        <v>0.72213904702113096</v>
      </c>
      <c r="F14" s="158">
        <f>'2'!L13</f>
        <v>13420.1</v>
      </c>
      <c r="G14" s="381">
        <f t="shared" si="4"/>
        <v>0.93791837778480769</v>
      </c>
      <c r="H14" s="158">
        <f t="shared" si="0"/>
        <v>1088447.8927599019</v>
      </c>
      <c r="I14" s="678">
        <f t="shared" si="1"/>
        <v>7860.1072400980629</v>
      </c>
      <c r="J14" s="676">
        <f>'11B'!D14+'11B'!I14</f>
        <v>344.74718325243168</v>
      </c>
      <c r="K14" s="182">
        <f t="shared" si="5"/>
        <v>4.3860366369267325</v>
      </c>
      <c r="L14" s="182">
        <f t="shared" si="6"/>
        <v>3.2264509386025741</v>
      </c>
      <c r="M14" s="375">
        <f>J14/'3'!O13*100</f>
        <v>3.1446197898075325E-2</v>
      </c>
    </row>
    <row r="15" spans="1:13">
      <c r="A15" s="247">
        <v>1997</v>
      </c>
      <c r="B15" s="158">
        <f>'3'!O14</f>
        <v>1143042</v>
      </c>
      <c r="C15" s="381">
        <f t="shared" si="3"/>
        <v>4.2628531398110754</v>
      </c>
      <c r="D15" s="158">
        <f>'4'!L14</f>
        <v>83383.814067492451</v>
      </c>
      <c r="E15" s="388">
        <f t="shared" si="3"/>
        <v>2.0716006055921774</v>
      </c>
      <c r="F15" s="158">
        <f>'2'!L14</f>
        <v>13708.2</v>
      </c>
      <c r="G15" s="381">
        <f t="shared" si="4"/>
        <v>2.1467798302546193</v>
      </c>
      <c r="H15" s="158">
        <f t="shared" si="0"/>
        <v>1119843.3190214678</v>
      </c>
      <c r="I15" s="678">
        <f t="shared" si="1"/>
        <v>23198.680978532182</v>
      </c>
      <c r="J15" s="676">
        <f>'11B'!D15+'11B'!I15</f>
        <v>785.99290386445603</v>
      </c>
      <c r="K15" s="182">
        <f t="shared" si="5"/>
        <v>3.3880930756011765</v>
      </c>
      <c r="L15" s="182">
        <f t="shared" si="6"/>
        <v>7.055265460670018</v>
      </c>
      <c r="M15" s="375">
        <f>J15/'3'!O14*100</f>
        <v>6.8763256631379777E-2</v>
      </c>
    </row>
    <row r="16" spans="1:13">
      <c r="A16" s="247">
        <v>1998</v>
      </c>
      <c r="B16" s="158">
        <f>'3'!O15</f>
        <v>1190510</v>
      </c>
      <c r="C16" s="381">
        <f t="shared" si="3"/>
        <v>4.1527782881118975</v>
      </c>
      <c r="D16" s="158">
        <f>'4'!L15</f>
        <v>84751.904321207374</v>
      </c>
      <c r="E16" s="388">
        <f t="shared" si="3"/>
        <v>1.6407144108418508</v>
      </c>
      <c r="F16" s="158">
        <f>'2'!L15</f>
        <v>14047</v>
      </c>
      <c r="G16" s="381">
        <f t="shared" si="4"/>
        <v>2.4715134007382344</v>
      </c>
      <c r="H16" s="158">
        <f t="shared" si="0"/>
        <v>1171292.4362060663</v>
      </c>
      <c r="I16" s="678">
        <f t="shared" si="1"/>
        <v>19217.563793933718</v>
      </c>
      <c r="J16" s="676">
        <f>'11B'!D16+'11B'!I16</f>
        <v>992.9400689438595</v>
      </c>
      <c r="K16" s="182">
        <f t="shared" si="5"/>
        <v>5.166836335713346</v>
      </c>
      <c r="L16" s="182">
        <f t="shared" si="6"/>
        <v>8.5575000663555283</v>
      </c>
      <c r="M16" s="375">
        <f>J16/'3'!O15*100</f>
        <v>8.3404597100726549E-2</v>
      </c>
    </row>
    <row r="17" spans="1:13">
      <c r="A17" s="247">
        <v>1999</v>
      </c>
      <c r="B17" s="158">
        <f>'3'!O16</f>
        <v>1249956</v>
      </c>
      <c r="C17" s="381">
        <f t="shared" si="3"/>
        <v>4.9933221896498141</v>
      </c>
      <c r="D17" s="158">
        <f>'4'!L16</f>
        <v>86790.445771420636</v>
      </c>
      <c r="E17" s="388">
        <f t="shared" si="3"/>
        <v>2.4053045964457</v>
      </c>
      <c r="F17" s="158">
        <f>'2'!L16</f>
        <v>14402</v>
      </c>
      <c r="G17" s="381">
        <f t="shared" si="4"/>
        <v>2.5272300135260162</v>
      </c>
      <c r="H17" s="158">
        <f t="shared" si="0"/>
        <v>1220596.9260340286</v>
      </c>
      <c r="I17" s="678">
        <f t="shared" si="1"/>
        <v>29359.073965971358</v>
      </c>
      <c r="J17" s="676">
        <f>'11B'!D17+'11B'!I17</f>
        <v>454.95519426682705</v>
      </c>
      <c r="K17" s="182">
        <f t="shared" si="5"/>
        <v>1.5496237885232449</v>
      </c>
      <c r="L17" s="182">
        <f t="shared" si="6"/>
        <v>3.7344859048224794</v>
      </c>
      <c r="M17" s="375">
        <f>J17/'3'!O16*100</f>
        <v>3.6397696740271421E-2</v>
      </c>
    </row>
    <row r="18" spans="1:13">
      <c r="A18" s="247">
        <v>2000</v>
      </c>
      <c r="B18" s="158">
        <f>'3'!O17</f>
        <v>1313964</v>
      </c>
      <c r="C18" s="381">
        <f t="shared" si="3"/>
        <v>5.1208202528729014</v>
      </c>
      <c r="D18" s="158">
        <f>'4'!L17</f>
        <v>89021.348093847613</v>
      </c>
      <c r="E18" s="388">
        <f t="shared" si="3"/>
        <v>2.5704468995383296</v>
      </c>
      <c r="F18" s="158">
        <f>'2'!L17</f>
        <v>14760.1</v>
      </c>
      <c r="G18" s="381">
        <f t="shared" si="4"/>
        <v>2.4864602138591874</v>
      </c>
      <c r="H18" s="158">
        <f t="shared" si="0"/>
        <v>1281035.6586307457</v>
      </c>
      <c r="I18" s="678">
        <f t="shared" si="1"/>
        <v>32928.341369254282</v>
      </c>
      <c r="J18" s="676">
        <f>'11B'!D18+'11B'!I18</f>
        <v>606.89260866789846</v>
      </c>
      <c r="K18" s="182">
        <f t="shared" si="5"/>
        <v>1.8430706905710221</v>
      </c>
      <c r="L18" s="182">
        <f t="shared" si="6"/>
        <v>4.7389846729135332</v>
      </c>
      <c r="M18" s="375">
        <f>J18/'3'!O17*100</f>
        <v>4.6187917528021961E-2</v>
      </c>
    </row>
    <row r="19" spans="1:13">
      <c r="A19" s="247">
        <v>2001</v>
      </c>
      <c r="B19" s="158">
        <f>'3'!O18</f>
        <v>1335516</v>
      </c>
      <c r="C19" s="381">
        <f t="shared" si="3"/>
        <v>1.6402275861439126</v>
      </c>
      <c r="D19" s="158">
        <f>'4'!L18</f>
        <v>89386.583137562004</v>
      </c>
      <c r="E19" s="388">
        <f t="shared" si="3"/>
        <v>0.41027804176741328</v>
      </c>
      <c r="F19" s="158">
        <f>'2'!L18</f>
        <v>14940.9</v>
      </c>
      <c r="G19" s="381">
        <f t="shared" si="4"/>
        <v>1.2249239503797416</v>
      </c>
      <c r="H19" s="158">
        <f t="shared" si="0"/>
        <v>1330059.0597353678</v>
      </c>
      <c r="I19" s="678">
        <f t="shared" si="1"/>
        <v>5456.9402646322269</v>
      </c>
      <c r="J19" s="676">
        <f>'11B'!D19+'11B'!I19</f>
        <v>522.96447782829614</v>
      </c>
      <c r="K19" s="182">
        <f t="shared" si="5"/>
        <v>9.5834744832696384</v>
      </c>
      <c r="L19" s="182">
        <f t="shared" si="6"/>
        <v>4.0177232438263299</v>
      </c>
      <c r="M19" s="375">
        <f>J19/'3'!O18*100</f>
        <v>3.91582338083779E-2</v>
      </c>
    </row>
    <row r="20" spans="1:13">
      <c r="A20" s="247">
        <v>2002</v>
      </c>
      <c r="B20" s="158">
        <f>'3'!O19</f>
        <v>1372858</v>
      </c>
      <c r="C20" s="381">
        <f t="shared" si="3"/>
        <v>2.7960728287792884</v>
      </c>
      <c r="D20" s="158">
        <f>'4'!L19</f>
        <v>89741.598520058309</v>
      </c>
      <c r="E20" s="388">
        <f t="shared" si="3"/>
        <v>0.39716853473406899</v>
      </c>
      <c r="F20" s="158">
        <f>'2'!L19</f>
        <v>15297.9</v>
      </c>
      <c r="G20" s="381">
        <f t="shared" si="4"/>
        <v>2.3894142923116979</v>
      </c>
      <c r="H20" s="158">
        <f t="shared" si="0"/>
        <v>1367427.0101801094</v>
      </c>
      <c r="I20" s="678">
        <f t="shared" si="1"/>
        <v>5430.9898198905867</v>
      </c>
      <c r="J20" s="676">
        <f>'11B'!D20+'11B'!I20</f>
        <v>385.10840936176726</v>
      </c>
      <c r="K20" s="182">
        <f t="shared" si="5"/>
        <v>7.0909433111315545</v>
      </c>
      <c r="L20" s="182">
        <f t="shared" si="6"/>
        <v>2.878155841852251</v>
      </c>
      <c r="M20" s="375">
        <f>J20/'3'!O19*100</f>
        <v>2.8051583584155628E-2</v>
      </c>
    </row>
    <row r="21" spans="1:13">
      <c r="A21" s="247">
        <v>2003</v>
      </c>
      <c r="B21" s="158">
        <f>'3'!O20</f>
        <v>1398959</v>
      </c>
      <c r="C21" s="381">
        <f t="shared" si="3"/>
        <v>1.9012162947661011</v>
      </c>
      <c r="D21" s="158">
        <f>'4'!L20</f>
        <v>89316.729341309721</v>
      </c>
      <c r="E21" s="388">
        <f t="shared" si="3"/>
        <v>-0.47343616088321006</v>
      </c>
      <c r="F21" s="158">
        <f>'2'!L20</f>
        <v>15662.9</v>
      </c>
      <c r="G21" s="381">
        <f t="shared" si="4"/>
        <v>2.3859483981461427</v>
      </c>
      <c r="H21" s="158">
        <f t="shared" si="0"/>
        <v>1405613.6834598212</v>
      </c>
      <c r="I21" s="678">
        <f t="shared" si="1"/>
        <v>-6654.6834598211572</v>
      </c>
      <c r="J21" s="676">
        <f>'11B'!D21+'11B'!I21</f>
        <v>157.22650670318558</v>
      </c>
      <c r="K21" s="182">
        <f t="shared" si="5"/>
        <v>-2.3626444090461818</v>
      </c>
      <c r="L21" s="182">
        <f t="shared" si="6"/>
        <v>1.153128486890669</v>
      </c>
      <c r="M21" s="375">
        <f>J21/'3'!O20*100</f>
        <v>1.1238821631169004E-2</v>
      </c>
    </row>
    <row r="22" spans="1:13">
      <c r="A22" s="247">
        <v>2004</v>
      </c>
      <c r="B22" s="158">
        <f>'3'!O21</f>
        <v>1442841</v>
      </c>
      <c r="C22" s="381">
        <f t="shared" ref="C22:C32" si="7">(B22-B21)/B21*100</f>
        <v>3.1367609772695269</v>
      </c>
      <c r="D22" s="158">
        <f>'4'!L21</f>
        <v>90620.470047356459</v>
      </c>
      <c r="E22" s="388">
        <f t="shared" ref="E22:E32" si="8">(D22-D21)/D21*100</f>
        <v>1.4596825428578997</v>
      </c>
      <c r="F22" s="158">
        <f>'2'!L21</f>
        <v>15921.8</v>
      </c>
      <c r="G22" s="381">
        <f t="shared" ref="G22:G32" si="9">(F22/F21-1)*100</f>
        <v>1.6529506030173113</v>
      </c>
      <c r="H22" s="158">
        <f t="shared" ref="H22:H32" si="10">B21*(1+G22/100)</f>
        <v>1422083.1012264648</v>
      </c>
      <c r="I22" s="678">
        <f t="shared" ref="I22:I32" si="11">B22-H22</f>
        <v>20757.898773535155</v>
      </c>
      <c r="J22" s="676">
        <f>'11B'!D22+'11B'!I22</f>
        <v>434.50544818689309</v>
      </c>
      <c r="K22" s="182">
        <f t="shared" si="5"/>
        <v>2.093205352464945</v>
      </c>
      <c r="L22" s="182">
        <f t="shared" si="6"/>
        <v>3.0898235144733022</v>
      </c>
      <c r="M22" s="375">
        <f>J22/'3'!O21*100</f>
        <v>3.0114575908703256E-2</v>
      </c>
    </row>
    <row r="23" spans="1:13">
      <c r="A23" s="247">
        <v>2005</v>
      </c>
      <c r="B23" s="158">
        <f>'3'!O22</f>
        <v>1488719</v>
      </c>
      <c r="C23" s="381">
        <f t="shared" si="7"/>
        <v>3.1796989411861736</v>
      </c>
      <c r="D23" s="158">
        <f>'4'!L22</f>
        <v>92325.376596153714</v>
      </c>
      <c r="E23" s="388">
        <f t="shared" si="8"/>
        <v>1.8813702333548972</v>
      </c>
      <c r="F23" s="158">
        <f>'2'!L22</f>
        <v>16124.7</v>
      </c>
      <c r="G23" s="381">
        <f t="shared" si="9"/>
        <v>1.2743534022535252</v>
      </c>
      <c r="H23" s="158">
        <f t="shared" si="10"/>
        <v>1461227.8933726088</v>
      </c>
      <c r="I23" s="678">
        <f t="shared" si="11"/>
        <v>27491.106627391186</v>
      </c>
      <c r="J23" s="676">
        <f>'11B'!D23+'11B'!I23</f>
        <v>976.38315764027675</v>
      </c>
      <c r="K23" s="182">
        <f t="shared" si="5"/>
        <v>3.5516327911930703</v>
      </c>
      <c r="L23" s="182">
        <f t="shared" si="6"/>
        <v>6.7292160266363963</v>
      </c>
      <c r="M23" s="375">
        <f>J23/'3'!O22*100</f>
        <v>6.5585456868641881E-2</v>
      </c>
    </row>
    <row r="24" spans="1:13">
      <c r="A24" s="247">
        <v>2006</v>
      </c>
      <c r="B24" s="158">
        <f>'3'!O23</f>
        <v>1527827</v>
      </c>
      <c r="C24" s="381">
        <f t="shared" si="7"/>
        <v>2.6269564639129346</v>
      </c>
      <c r="D24" s="158">
        <f>'4'!L23</f>
        <v>93102.277851580118</v>
      </c>
      <c r="E24" s="388">
        <f t="shared" si="8"/>
        <v>0.84148181580097692</v>
      </c>
      <c r="F24" s="158">
        <f>'2'!L23</f>
        <v>16410.2</v>
      </c>
      <c r="G24" s="381">
        <f t="shared" si="9"/>
        <v>1.7705755765998754</v>
      </c>
      <c r="H24" s="158">
        <f t="shared" si="10"/>
        <v>1515077.8950182018</v>
      </c>
      <c r="I24" s="678">
        <f t="shared" si="11"/>
        <v>12749.104981798213</v>
      </c>
      <c r="J24" s="676">
        <f>'11B'!D24+'11B'!I24</f>
        <v>1200.656417723917</v>
      </c>
      <c r="K24" s="182">
        <f t="shared" si="5"/>
        <v>9.4175741704071303</v>
      </c>
      <c r="L24" s="182">
        <f t="shared" si="6"/>
        <v>8.0630896455026395</v>
      </c>
      <c r="M24" s="375">
        <f>J24/'3'!O23*100</f>
        <v>7.858588817476829E-2</v>
      </c>
    </row>
    <row r="25" spans="1:13">
      <c r="A25" s="247">
        <v>2007</v>
      </c>
      <c r="B25" s="158">
        <f>'3'!O24</f>
        <v>1558117</v>
      </c>
      <c r="C25" s="381">
        <f t="shared" si="7"/>
        <v>1.9825543075230374</v>
      </c>
      <c r="D25" s="158">
        <f>'4'!L24</f>
        <v>92714.154805541009</v>
      </c>
      <c r="E25" s="388">
        <f t="shared" si="8"/>
        <v>-0.41687814196967227</v>
      </c>
      <c r="F25" s="158">
        <f>'2'!L24</f>
        <v>16805.599999999999</v>
      </c>
      <c r="G25" s="381">
        <f t="shared" si="9"/>
        <v>2.4094770325772785</v>
      </c>
      <c r="H25" s="158">
        <f t="shared" si="10"/>
        <v>1564639.6406625144</v>
      </c>
      <c r="I25" s="678">
        <f t="shared" si="11"/>
        <v>-6522.6406625143718</v>
      </c>
      <c r="J25" s="676">
        <f>'11B'!D25+'11B'!I25</f>
        <v>448.11711856853248</v>
      </c>
      <c r="K25" s="182">
        <f t="shared" si="5"/>
        <v>-6.8701794526848978</v>
      </c>
      <c r="L25" s="182">
        <f t="shared" si="6"/>
        <v>2.9508585442051007</v>
      </c>
      <c r="M25" s="375">
        <f>J25/'3'!O24*100</f>
        <v>2.8760171320159685E-2</v>
      </c>
    </row>
    <row r="26" spans="1:13">
      <c r="A26" s="247">
        <v>2008</v>
      </c>
      <c r="B26" s="158">
        <f>'3'!O25</f>
        <v>1576649</v>
      </c>
      <c r="C26" s="381">
        <f t="shared" si="7"/>
        <v>1.1893843658723959</v>
      </c>
      <c r="D26" s="158">
        <f>'4'!L25</f>
        <v>92269.684094713055</v>
      </c>
      <c r="E26" s="388">
        <f t="shared" si="8"/>
        <v>-0.47939897824683714</v>
      </c>
      <c r="F26" s="158">
        <f>'2'!L25</f>
        <v>17087.400000000001</v>
      </c>
      <c r="G26" s="381">
        <f t="shared" si="9"/>
        <v>1.6768220117103994</v>
      </c>
      <c r="H26" s="158">
        <f t="shared" si="10"/>
        <v>1584243.8488242016</v>
      </c>
      <c r="I26" s="678">
        <f t="shared" si="11"/>
        <v>-7594.8488242016174</v>
      </c>
      <c r="J26" s="676">
        <f>'11B'!D26+'11B'!I26</f>
        <v>519.68308117532501</v>
      </c>
      <c r="K26" s="182">
        <f t="shared" si="5"/>
        <v>-6.8425730808401575</v>
      </c>
      <c r="L26" s="182">
        <f t="shared" si="6"/>
        <v>3.3818978128950459</v>
      </c>
      <c r="M26" s="375">
        <f>J26/'3'!O25*100</f>
        <v>3.296124128929933E-2</v>
      </c>
    </row>
    <row r="27" spans="1:13">
      <c r="A27" s="247">
        <v>2009</v>
      </c>
      <c r="B27" s="158">
        <f>'3'!O26</f>
        <v>1534216</v>
      </c>
      <c r="C27" s="381">
        <f t="shared" si="7"/>
        <v>-2.6913409389153835</v>
      </c>
      <c r="D27" s="158">
        <f>'4'!L26</f>
        <v>91251.226722020336</v>
      </c>
      <c r="E27" s="388">
        <f t="shared" si="8"/>
        <v>-1.1037833094207761</v>
      </c>
      <c r="F27" s="158">
        <f>'2'!L26</f>
        <v>16813.099999999999</v>
      </c>
      <c r="G27" s="381">
        <f t="shared" si="9"/>
        <v>-1.6052764024954258</v>
      </c>
      <c r="H27" s="158">
        <f t="shared" si="10"/>
        <v>1551339.4256528199</v>
      </c>
      <c r="I27" s="678">
        <f t="shared" si="11"/>
        <v>-17123.425652819918</v>
      </c>
      <c r="J27" s="676">
        <f>'11B'!D27+'11B'!I27</f>
        <v>138.10841835845787</v>
      </c>
      <c r="K27" s="182">
        <f t="shared" si="5"/>
        <v>-0.806546663959813</v>
      </c>
      <c r="L27" s="182">
        <f t="shared" si="6"/>
        <v>0.92361412595308034</v>
      </c>
      <c r="M27" s="375">
        <f>J27/'3'!O26*100</f>
        <v>9.0018888056478258E-3</v>
      </c>
    </row>
    <row r="28" spans="1:13">
      <c r="A28" s="247">
        <v>2010</v>
      </c>
      <c r="B28" s="158">
        <f>'3'!O27</f>
        <v>1585749</v>
      </c>
      <c r="C28" s="381">
        <f t="shared" si="7"/>
        <v>3.35891425979132</v>
      </c>
      <c r="D28" s="158">
        <f>'4'!L27</f>
        <v>93054.926354087205</v>
      </c>
      <c r="E28" s="388">
        <f t="shared" si="8"/>
        <v>1.976630558141975</v>
      </c>
      <c r="F28" s="158">
        <f>'2'!L27</f>
        <v>17041</v>
      </c>
      <c r="G28" s="381">
        <f t="shared" si="9"/>
        <v>1.3554906590694138</v>
      </c>
      <c r="H28" s="158">
        <f t="shared" si="10"/>
        <v>1555012.1545699483</v>
      </c>
      <c r="I28" s="678">
        <f t="shared" si="11"/>
        <v>30736.845430051675</v>
      </c>
      <c r="J28" s="676">
        <f>'11B'!D28+'11B'!I28</f>
        <v>123.16466238484301</v>
      </c>
      <c r="K28" s="182">
        <f t="shared" si="5"/>
        <v>0.4007069061954675</v>
      </c>
      <c r="L28" s="182">
        <f t="shared" si="6"/>
        <v>0.79690875284034524</v>
      </c>
      <c r="M28" s="375">
        <f>J28/'3'!O27*100</f>
        <v>7.7669708374303254E-3</v>
      </c>
    </row>
    <row r="29" spans="1:13">
      <c r="A29" s="247">
        <v>2011</v>
      </c>
      <c r="B29" s="158">
        <f>'3'!O28</f>
        <v>1633041</v>
      </c>
      <c r="C29" s="381">
        <f t="shared" si="7"/>
        <v>2.9823130899026262</v>
      </c>
      <c r="D29" s="158">
        <f>'4'!L28</f>
        <v>94361.61606822988</v>
      </c>
      <c r="E29" s="388">
        <f t="shared" si="8"/>
        <v>1.404213366598706</v>
      </c>
      <c r="F29" s="158">
        <f>'2'!L28</f>
        <v>17306.2</v>
      </c>
      <c r="G29" s="381">
        <f t="shared" si="9"/>
        <v>1.5562466991373869</v>
      </c>
      <c r="H29" s="158">
        <f t="shared" si="10"/>
        <v>1610427.1664691041</v>
      </c>
      <c r="I29" s="678">
        <f t="shared" si="11"/>
        <v>22613.833530895878</v>
      </c>
      <c r="J29" s="676">
        <f>'11B'!D29+'11B'!I29</f>
        <v>471.86188035770715</v>
      </c>
      <c r="K29" s="182">
        <f t="shared" si="5"/>
        <v>2.0866072075441413</v>
      </c>
      <c r="L29" s="182">
        <f t="shared" si="6"/>
        <v>2.9646588677295234</v>
      </c>
      <c r="M29" s="375">
        <f>J29/'3'!O28*100</f>
        <v>2.8894674436080119E-2</v>
      </c>
    </row>
    <row r="30" spans="1:13">
      <c r="A30" s="247">
        <v>2012</v>
      </c>
      <c r="B30" s="158">
        <f>'3'!O29</f>
        <v>1664430</v>
      </c>
      <c r="C30" s="381">
        <f t="shared" si="7"/>
        <v>1.9221195303730891</v>
      </c>
      <c r="D30" s="158">
        <f>'4'!L29</f>
        <v>95068.45559382443</v>
      </c>
      <c r="E30" s="388">
        <f t="shared" si="8"/>
        <v>0.74907526497157217</v>
      </c>
      <c r="F30" s="158">
        <f>'2'!L29</f>
        <v>17507.7</v>
      </c>
      <c r="G30" s="381">
        <f t="shared" si="9"/>
        <v>1.1643226127052708</v>
      </c>
      <c r="H30" s="158">
        <f t="shared" si="10"/>
        <v>1652054.8656377483</v>
      </c>
      <c r="I30" s="678">
        <f t="shared" si="11"/>
        <v>12375.134362251731</v>
      </c>
      <c r="J30" s="676">
        <f>'11B'!D30+'11B'!I30</f>
        <v>1038.1740298454265</v>
      </c>
      <c r="K30" s="182">
        <f t="shared" si="5"/>
        <v>8.3891940035188792</v>
      </c>
      <c r="L30" s="182">
        <f t="shared" si="6"/>
        <v>6.3997284720956946</v>
      </c>
      <c r="M30" s="375">
        <f>J30/'3'!O29*100</f>
        <v>6.2374147897203636E-2</v>
      </c>
    </row>
    <row r="31" spans="1:13">
      <c r="A31" s="247">
        <v>2013</v>
      </c>
      <c r="B31" s="158">
        <f>'3'!O30</f>
        <v>1697622</v>
      </c>
      <c r="C31" s="381">
        <f t="shared" si="7"/>
        <v>1.9941962113155858</v>
      </c>
      <c r="D31" s="158">
        <f>'4'!L30</f>
        <v>95742.081754195999</v>
      </c>
      <c r="E31" s="388">
        <f t="shared" si="8"/>
        <v>0.70856958405804438</v>
      </c>
      <c r="F31" s="158">
        <f>'2'!L30</f>
        <v>17731.2</v>
      </c>
      <c r="G31" s="381">
        <f t="shared" si="9"/>
        <v>1.2765811614318334</v>
      </c>
      <c r="H31" s="158">
        <f t="shared" si="10"/>
        <v>1685677.7998252199</v>
      </c>
      <c r="I31" s="678">
        <f t="shared" si="11"/>
        <v>11944.200174780097</v>
      </c>
      <c r="J31" s="676">
        <f>'11B'!D31+'11B'!I31</f>
        <v>1042.0901559464246</v>
      </c>
      <c r="K31" s="182">
        <f t="shared" si="5"/>
        <v>8.7246541475985477</v>
      </c>
      <c r="L31" s="182">
        <f t="shared" si="6"/>
        <v>6.2982692255553516</v>
      </c>
      <c r="M31" s="375">
        <f>J31/'3'!O30*100</f>
        <v>6.1385288123411728E-2</v>
      </c>
    </row>
    <row r="32" spans="1:13">
      <c r="A32" s="311">
        <v>2014</v>
      </c>
      <c r="B32" s="158">
        <f>'3'!O31</f>
        <v>1731447.7149574601</v>
      </c>
      <c r="C32" s="381">
        <f t="shared" si="7"/>
        <v>1.9925351437163317</v>
      </c>
      <c r="D32" s="158">
        <f>'4'!L31</f>
        <v>97260.322598187864</v>
      </c>
      <c r="E32" s="388">
        <f t="shared" si="8"/>
        <v>1.5857612621059674</v>
      </c>
      <c r="F32" s="158">
        <f>'2'!L31</f>
        <v>17802.2</v>
      </c>
      <c r="G32" s="381">
        <f t="shared" si="9"/>
        <v>0.40042411117127141</v>
      </c>
      <c r="H32" s="158">
        <f t="shared" si="10"/>
        <v>1704419.6878045481</v>
      </c>
      <c r="I32" s="678">
        <f t="shared" si="11"/>
        <v>27028.027152911993</v>
      </c>
      <c r="J32" s="676">
        <f>'11B'!D32+'11B'!I32</f>
        <v>950.88137319413363</v>
      </c>
      <c r="K32" s="182">
        <f t="shared" si="5"/>
        <v>3.5181308935886793</v>
      </c>
      <c r="L32" s="182">
        <f t="shared" si="6"/>
        <v>5.6347399927963275</v>
      </c>
      <c r="M32" s="375">
        <f>J32/'3'!O31*100</f>
        <v>5.4918283987425855E-2</v>
      </c>
    </row>
    <row r="33" spans="1:13">
      <c r="A33" s="787" t="s">
        <v>360</v>
      </c>
      <c r="B33" s="788"/>
      <c r="C33" s="788"/>
      <c r="D33" s="788"/>
      <c r="E33" s="788"/>
      <c r="F33" s="788"/>
      <c r="G33" s="788"/>
      <c r="H33" s="788"/>
      <c r="I33" s="788"/>
      <c r="J33" s="788"/>
      <c r="K33" s="788"/>
      <c r="L33" s="788"/>
      <c r="M33" s="789"/>
    </row>
    <row r="34" spans="1:13">
      <c r="A34" s="246" t="s">
        <v>321</v>
      </c>
      <c r="B34" s="544">
        <f>AVERAGE(B5:B14)</f>
        <v>1004607.7</v>
      </c>
      <c r="C34" s="578">
        <f t="shared" ref="C34:M34" si="12">AVERAGE(C5:C14)</f>
        <v>1.948814654401029</v>
      </c>
      <c r="D34" s="579">
        <f t="shared" si="12"/>
        <v>77665.662318822113</v>
      </c>
      <c r="E34" s="578">
        <f t="shared" si="12"/>
        <v>0.9815963233500905</v>
      </c>
      <c r="F34" s="627">
        <f t="shared" si="12"/>
        <v>12928.039999999999</v>
      </c>
      <c r="G34" s="578">
        <f t="shared" si="12"/>
        <v>0.95378921593326005</v>
      </c>
      <c r="H34" s="630">
        <f t="shared" si="12"/>
        <v>1003833.6202632305</v>
      </c>
      <c r="I34" s="580">
        <f t="shared" si="12"/>
        <v>9824.9352923250481</v>
      </c>
      <c r="J34" s="589">
        <f t="shared" si="12"/>
        <v>88.89166464663829</v>
      </c>
      <c r="K34" s="316">
        <f t="shared" si="12"/>
        <v>1.1850578597741093</v>
      </c>
      <c r="L34" s="624">
        <f t="shared" si="12"/>
        <v>0.8584672203520608</v>
      </c>
      <c r="M34" s="581">
        <f t="shared" si="12"/>
        <v>8.3669426914929988E-3</v>
      </c>
    </row>
    <row r="35" spans="1:13">
      <c r="A35" s="247" t="s">
        <v>120</v>
      </c>
      <c r="B35" s="587">
        <f>AVERAGE(B5:B24)</f>
        <v>1175513.45</v>
      </c>
      <c r="C35" s="582">
        <f t="shared" ref="C35:M35" si="13">AVERAGE(C5:C24)</f>
        <v>2.7026336237954149</v>
      </c>
      <c r="D35" s="583">
        <f t="shared" si="13"/>
        <v>83254.858546810487</v>
      </c>
      <c r="E35" s="582">
        <f t="shared" si="13"/>
        <v>1.1599462331684691</v>
      </c>
      <c r="F35" s="628">
        <f t="shared" si="13"/>
        <v>14027.804999999998</v>
      </c>
      <c r="G35" s="582">
        <f t="shared" si="13"/>
        <v>1.5218027697097729</v>
      </c>
      <c r="H35" s="631">
        <f t="shared" si="13"/>
        <v>1175197.8718554713</v>
      </c>
      <c r="I35" s="584">
        <f t="shared" si="13"/>
        <v>13597.864986633851</v>
      </c>
      <c r="J35" s="590">
        <f t="shared" si="13"/>
        <v>370.32709198268799</v>
      </c>
      <c r="K35" s="182">
        <f t="shared" si="13"/>
        <v>2.7361752804103117</v>
      </c>
      <c r="L35" s="625">
        <f t="shared" si="13"/>
        <v>2.9301022533731875</v>
      </c>
      <c r="M35" s="585">
        <f t="shared" si="13"/>
        <v>2.8557872744557282E-2</v>
      </c>
    </row>
    <row r="36" spans="1:13">
      <c r="A36" s="247" t="s">
        <v>322</v>
      </c>
      <c r="B36" s="587">
        <f>AVERAGE(B15:B24)</f>
        <v>1346419.2</v>
      </c>
      <c r="C36" s="582">
        <f t="shared" ref="C36:M36" si="14">AVERAGE(C15:C24)</f>
        <v>3.3810706962503625</v>
      </c>
      <c r="D36" s="583">
        <f t="shared" si="14"/>
        <v>88844.054774798846</v>
      </c>
      <c r="E36" s="582">
        <f t="shared" si="14"/>
        <v>1.3204611520050102</v>
      </c>
      <c r="F36" s="628">
        <f t="shared" si="14"/>
        <v>15127.570000000002</v>
      </c>
      <c r="G36" s="582">
        <f t="shared" si="14"/>
        <v>2.0330149681086351</v>
      </c>
      <c r="H36" s="631">
        <f t="shared" si="14"/>
        <v>1329425.6982884882</v>
      </c>
      <c r="I36" s="584">
        <f t="shared" si="14"/>
        <v>16993.501711511773</v>
      </c>
      <c r="J36" s="590">
        <f t="shared" si="14"/>
        <v>651.76251931873765</v>
      </c>
      <c r="K36" s="182">
        <f t="shared" si="14"/>
        <v>4.1321809589828948</v>
      </c>
      <c r="L36" s="625">
        <f t="shared" si="14"/>
        <v>5.0017372863943148</v>
      </c>
      <c r="M36" s="585">
        <f t="shared" si="14"/>
        <v>4.8748802797621567E-2</v>
      </c>
    </row>
    <row r="37" spans="1:13">
      <c r="A37" s="247" t="s">
        <v>371</v>
      </c>
      <c r="B37" s="587">
        <f t="shared" ref="B37:M37" si="15">AVERAGE(B25:B32)</f>
        <v>1622658.9643696826</v>
      </c>
      <c r="C37" s="582">
        <f t="shared" si="15"/>
        <v>1.5913344961973754</v>
      </c>
      <c r="D37" s="583">
        <f t="shared" si="15"/>
        <v>93965.308498849961</v>
      </c>
      <c r="E37" s="582">
        <f t="shared" si="15"/>
        <v>0.5530237007798724</v>
      </c>
      <c r="F37" s="628">
        <f t="shared" si="15"/>
        <v>17261.8</v>
      </c>
      <c r="G37" s="582">
        <f t="shared" si="15"/>
        <v>1.0292609856634285</v>
      </c>
      <c r="H37" s="631">
        <f t="shared" si="15"/>
        <v>1613476.8236807629</v>
      </c>
      <c r="I37" s="584">
        <f t="shared" si="15"/>
        <v>9182.1406889194332</v>
      </c>
      <c r="J37" s="590">
        <f t="shared" si="15"/>
        <v>591.51008997885629</v>
      </c>
      <c r="K37" s="182">
        <f t="shared" si="15"/>
        <v>1.0749992451201058</v>
      </c>
      <c r="L37" s="625">
        <f t="shared" si="15"/>
        <v>3.6688344742588086</v>
      </c>
      <c r="M37" s="585">
        <f t="shared" si="15"/>
        <v>3.5757833337082316E-2</v>
      </c>
    </row>
    <row r="38" spans="1:13">
      <c r="A38" s="247" t="s">
        <v>372</v>
      </c>
      <c r="B38" s="588">
        <f t="shared" ref="B38:M38" si="16">AVERAGE(B5:B32)</f>
        <v>1303269.3112484808</v>
      </c>
      <c r="C38" s="582">
        <f t="shared" si="16"/>
        <v>2.3733598082108105</v>
      </c>
      <c r="D38" s="583">
        <f t="shared" si="16"/>
        <v>86314.987104536049</v>
      </c>
      <c r="E38" s="582">
        <f t="shared" si="16"/>
        <v>0.98011733468295903</v>
      </c>
      <c r="F38" s="629">
        <f t="shared" si="16"/>
        <v>14951.803571428571</v>
      </c>
      <c r="G38" s="582">
        <f t="shared" si="16"/>
        <v>1.3758644633256709</v>
      </c>
      <c r="H38" s="632">
        <f t="shared" si="16"/>
        <v>1305058.3020259282</v>
      </c>
      <c r="I38" s="584">
        <f t="shared" si="16"/>
        <v>12289.502231755505</v>
      </c>
      <c r="J38" s="591">
        <f t="shared" si="16"/>
        <v>433.5222342673074</v>
      </c>
      <c r="K38" s="184">
        <f t="shared" si="16"/>
        <v>2.2439749736576582</v>
      </c>
      <c r="L38" s="626">
        <f>AVERAGE(L5:L32)</f>
        <v>3.1411686021976508</v>
      </c>
      <c r="M38" s="585">
        <f t="shared" si="16"/>
        <v>3.0615004342421571E-2</v>
      </c>
    </row>
    <row r="39" spans="1:13">
      <c r="A39" s="837" t="s">
        <v>323</v>
      </c>
      <c r="B39" s="838"/>
      <c r="C39" s="838"/>
      <c r="D39" s="838"/>
      <c r="E39" s="838"/>
      <c r="F39" s="838"/>
      <c r="G39" s="838"/>
      <c r="H39" s="838"/>
      <c r="I39" s="838"/>
      <c r="J39" s="838"/>
      <c r="K39" s="838"/>
      <c r="L39" s="838"/>
      <c r="M39" s="839"/>
    </row>
    <row r="40" spans="1:13">
      <c r="A40" s="586" t="s">
        <v>321</v>
      </c>
      <c r="B40" s="429">
        <f>(POWER(B14/B5,1/($A14-$A5))-1)*100</f>
        <v>1.9284898656260374</v>
      </c>
      <c r="C40" s="596" t="s">
        <v>190</v>
      </c>
      <c r="D40" s="593">
        <f t="shared" ref="D40:F40" si="17">(POWER(D14/D5,1/($A14-$A5))-1)*100</f>
        <v>0.97625377436758587</v>
      </c>
      <c r="E40" s="594" t="s">
        <v>190</v>
      </c>
      <c r="F40" s="429">
        <f t="shared" si="17"/>
        <v>0.9430297279459765</v>
      </c>
      <c r="G40" s="594" t="s">
        <v>190</v>
      </c>
      <c r="H40" s="429" t="s">
        <v>190</v>
      </c>
      <c r="I40" s="594" t="s">
        <v>190</v>
      </c>
      <c r="J40" s="338" t="s">
        <v>332</v>
      </c>
      <c r="K40" s="338" t="s">
        <v>332</v>
      </c>
      <c r="L40" s="592" t="s">
        <v>332</v>
      </c>
      <c r="M40" s="338" t="s">
        <v>332</v>
      </c>
    </row>
    <row r="41" spans="1:13">
      <c r="A41" s="322" t="s">
        <v>120</v>
      </c>
      <c r="B41" s="340">
        <f>(POWER(B24/B5,1/($A24-$A5))-1)*100</f>
        <v>2.6871001799768424</v>
      </c>
      <c r="C41" s="381" t="s">
        <v>190</v>
      </c>
      <c r="D41" s="340">
        <f t="shared" ref="D41:F41" si="18">(POWER(D24/D5,1/($A24-$A5))-1)*100</f>
        <v>1.1549635925163226</v>
      </c>
      <c r="E41" s="381" t="s">
        <v>190</v>
      </c>
      <c r="F41" s="340">
        <f t="shared" si="18"/>
        <v>1.514643012113992</v>
      </c>
      <c r="G41" s="381" t="s">
        <v>190</v>
      </c>
      <c r="H41" s="340" t="s">
        <v>190</v>
      </c>
      <c r="I41" s="381" t="s">
        <v>190</v>
      </c>
      <c r="J41" s="339" t="s">
        <v>332</v>
      </c>
      <c r="K41" s="339" t="s">
        <v>332</v>
      </c>
      <c r="L41" s="339" t="s">
        <v>332</v>
      </c>
      <c r="M41" s="339" t="s">
        <v>332</v>
      </c>
    </row>
    <row r="42" spans="1:13">
      <c r="A42" s="323" t="s">
        <v>322</v>
      </c>
      <c r="B42" s="340">
        <f>(POWER(B24/B15,1/($A24-$A15))-1)*100</f>
        <v>3.2764574413374659</v>
      </c>
      <c r="C42" s="381" t="s">
        <v>190</v>
      </c>
      <c r="D42" s="340">
        <f t="shared" ref="D42:M42" si="19">(POWER(D24/D15,1/($A24-$A15))-1)*100</f>
        <v>1.2324712737944887</v>
      </c>
      <c r="E42" s="381" t="s">
        <v>190</v>
      </c>
      <c r="F42" s="340">
        <f t="shared" si="19"/>
        <v>2.0191013237391031</v>
      </c>
      <c r="G42" s="381" t="s">
        <v>190</v>
      </c>
      <c r="H42" s="340" t="s">
        <v>190</v>
      </c>
      <c r="I42" s="381" t="s">
        <v>190</v>
      </c>
      <c r="J42" s="340">
        <f t="shared" si="19"/>
        <v>4.8200730279847948</v>
      </c>
      <c r="K42" s="340">
        <f t="shared" si="19"/>
        <v>12.029274652497657</v>
      </c>
      <c r="L42" s="340">
        <f t="shared" si="19"/>
        <v>1.494644205359319</v>
      </c>
      <c r="M42" s="340">
        <f t="shared" si="19"/>
        <v>1.494644205359319</v>
      </c>
    </row>
    <row r="43" spans="1:13">
      <c r="A43" s="323" t="s">
        <v>371</v>
      </c>
      <c r="B43" s="340">
        <f>(POWER(B32/B25,1/($A32-$A25))-1)*100</f>
        <v>1.5182652582587108</v>
      </c>
      <c r="C43" s="381" t="s">
        <v>190</v>
      </c>
      <c r="D43" s="340">
        <f>(POWER(D32/D25,1/($A32-$A25))-1)*100</f>
        <v>0.68620029819772554</v>
      </c>
      <c r="E43" s="381" t="s">
        <v>190</v>
      </c>
      <c r="F43" s="340">
        <f>(POWER(F32/F25,1/($A32-$A25))-1)*100</f>
        <v>0.82639424031960562</v>
      </c>
      <c r="G43" s="381" t="s">
        <v>190</v>
      </c>
      <c r="H43" s="340" t="s">
        <v>190</v>
      </c>
      <c r="I43" s="381" t="s">
        <v>190</v>
      </c>
      <c r="J43" s="340">
        <f>(POWER(J32/J25,1/($A32-$A25))-1)*100</f>
        <v>11.346456551247686</v>
      </c>
      <c r="K43" s="339" t="s">
        <v>332</v>
      </c>
      <c r="L43" s="340">
        <f>(POWER(L32/L25,1/($A32-$A25))-1)*100</f>
        <v>9.6812049220762688</v>
      </c>
      <c r="M43" s="340">
        <f>(POWER(M32/M25,1/($A32-$A25))-1)*100</f>
        <v>9.6812049220762688</v>
      </c>
    </row>
    <row r="44" spans="1:13">
      <c r="A44" s="324" t="s">
        <v>372</v>
      </c>
      <c r="B44" s="430">
        <f>(POWER(B32/B5,1/($A32-$A5))-1)*100</f>
        <v>2.3566796052621575</v>
      </c>
      <c r="C44" s="595" t="s">
        <v>190</v>
      </c>
      <c r="D44" s="782">
        <f>(POWER(D32/D5,1/($A32-$A5))-1)*100</f>
        <v>0.97463741108969604</v>
      </c>
      <c r="E44" s="595" t="s">
        <v>190</v>
      </c>
      <c r="F44" s="430">
        <f>(POWER(F31/F5,1/($A32-$A5))-1)*100</f>
        <v>1.3536999301360542</v>
      </c>
      <c r="G44" s="595" t="s">
        <v>190</v>
      </c>
      <c r="H44" s="430" t="s">
        <v>190</v>
      </c>
      <c r="I44" s="595" t="s">
        <v>190</v>
      </c>
      <c r="J44" s="341" t="s">
        <v>332</v>
      </c>
      <c r="K44" s="341" t="s">
        <v>332</v>
      </c>
      <c r="L44" s="341" t="s">
        <v>332</v>
      </c>
      <c r="M44" s="341" t="s">
        <v>332</v>
      </c>
    </row>
    <row r="46" spans="1:13">
      <c r="A46" s="261" t="s">
        <v>151</v>
      </c>
    </row>
  </sheetData>
  <mergeCells count="2">
    <mergeCell ref="A33:M33"/>
    <mergeCell ref="A39:M39"/>
  </mergeCells>
  <phoneticPr fontId="15" type="noConversion"/>
  <pageMargins left="0.7" right="0.7" top="0.75" bottom="0.75" header="0.3" footer="0.3"/>
  <pageSetup scale="50" orientation="landscape" r:id="rId1"/>
  <ignoredErrors>
    <ignoredError sqref="D6:D30 F6" formula="1"/>
  </ignoredError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dimension ref="A2:L33"/>
  <sheetViews>
    <sheetView view="pageBreakPreview" workbookViewId="0">
      <selection activeCell="B1" sqref="B1"/>
    </sheetView>
  </sheetViews>
  <sheetFormatPr defaultColWidth="8.83203125" defaultRowHeight="12.75"/>
  <cols>
    <col min="2" max="2" width="10.6640625" customWidth="1"/>
    <col min="3" max="3" width="10.83203125" customWidth="1"/>
    <col min="4" max="4" width="12.6640625" customWidth="1"/>
    <col min="5" max="6" width="12" customWidth="1"/>
    <col min="7" max="7" width="10.33203125" customWidth="1"/>
    <col min="8" max="8" width="11.1640625" customWidth="1"/>
    <col min="9" max="9" width="11" customWidth="1"/>
    <col min="10" max="10" width="9.83203125" customWidth="1"/>
    <col min="11" max="11" width="13" customWidth="1"/>
  </cols>
  <sheetData>
    <row r="2" spans="1:12" ht="27" customHeight="1">
      <c r="A2" s="840" t="s">
        <v>95</v>
      </c>
      <c r="B2" s="841"/>
      <c r="C2" s="841"/>
      <c r="D2" s="841"/>
      <c r="E2" s="842"/>
      <c r="F2" s="840" t="s">
        <v>96</v>
      </c>
      <c r="G2" s="841"/>
      <c r="H2" s="841"/>
      <c r="I2" s="841"/>
      <c r="J2" s="841"/>
      <c r="K2" s="841"/>
      <c r="L2" s="842"/>
    </row>
    <row r="3" spans="1:12" ht="76.5">
      <c r="A3" s="10"/>
      <c r="B3" s="53" t="s">
        <v>65</v>
      </c>
      <c r="C3" s="54" t="s">
        <v>66</v>
      </c>
      <c r="D3" s="53" t="s">
        <v>79</v>
      </c>
      <c r="E3" s="54" t="s">
        <v>66</v>
      </c>
      <c r="F3" s="10"/>
      <c r="G3" s="53" t="s">
        <v>81</v>
      </c>
      <c r="H3" s="54" t="s">
        <v>67</v>
      </c>
      <c r="I3" s="53" t="s">
        <v>68</v>
      </c>
      <c r="J3" s="66" t="s">
        <v>69</v>
      </c>
      <c r="K3" s="58" t="s">
        <v>77</v>
      </c>
      <c r="L3" s="50" t="s">
        <v>69</v>
      </c>
    </row>
    <row r="4" spans="1:12">
      <c r="A4" s="7">
        <v>1987</v>
      </c>
      <c r="B4" s="21">
        <f>'5A'!L4</f>
        <v>312154</v>
      </c>
      <c r="C4" s="33">
        <f>'5A'!N4</f>
        <v>1.1839313877030342</v>
      </c>
      <c r="D4" s="21">
        <f>'5'!L4</f>
        <v>57667</v>
      </c>
      <c r="E4" s="33">
        <f>'6'!L4</f>
        <v>0.21871823309863359</v>
      </c>
      <c r="F4" s="7">
        <v>1987</v>
      </c>
      <c r="G4" s="25">
        <f>'11'!L4</f>
        <v>-236.23938684771838</v>
      </c>
      <c r="H4" s="52">
        <f>'11'!N4</f>
        <v>-2.5590574321369047E-2</v>
      </c>
      <c r="I4" s="2">
        <f>'11B'!D5</f>
        <v>-354.0531811606736</v>
      </c>
      <c r="J4" s="52">
        <f>100*I4/'11'!M4</f>
        <v>-3.8352725035007702E-2</v>
      </c>
      <c r="K4" s="44">
        <f>'11A'!C5</f>
        <v>117.81379431295561</v>
      </c>
      <c r="L4" s="34">
        <f>100*K4/'11'!M4</f>
        <v>1.2762150713638695E-2</v>
      </c>
    </row>
    <row r="5" spans="1:12">
      <c r="A5" s="7">
        <v>1988</v>
      </c>
      <c r="B5" s="23">
        <f>'5A'!L5</f>
        <v>317685</v>
      </c>
      <c r="C5" s="28">
        <f>'5A'!N5</f>
        <v>1.1894178372801818</v>
      </c>
      <c r="D5" s="23">
        <f>'5'!L5</f>
        <v>42834</v>
      </c>
      <c r="E5" s="28">
        <f>'6'!L5</f>
        <v>0.16037119675798134</v>
      </c>
      <c r="F5" s="7">
        <v>1988</v>
      </c>
      <c r="G5" s="26">
        <f>'11'!L5</f>
        <v>93.022054309403416</v>
      </c>
      <c r="H5" s="34">
        <f>'11'!N5</f>
        <v>9.6224800571629524E-3</v>
      </c>
      <c r="I5" s="3">
        <f>'11B'!D6</f>
        <v>24.057229551566422</v>
      </c>
      <c r="J5" s="34">
        <f>100*I5/'11'!M5</f>
        <v>2.4885519171676507E-3</v>
      </c>
      <c r="K5" s="44">
        <f>'11A'!C6</f>
        <v>68.964824757837178</v>
      </c>
      <c r="L5" s="34">
        <f>100*K5/'11'!M5</f>
        <v>7.1339281399953221E-3</v>
      </c>
    </row>
    <row r="6" spans="1:12">
      <c r="A6" s="7">
        <v>1989</v>
      </c>
      <c r="B6" s="23">
        <f>'5A'!L6</f>
        <v>336005</v>
      </c>
      <c r="C6" s="28">
        <f>'5A'!N6</f>
        <v>1.2356583026102745</v>
      </c>
      <c r="D6" s="23">
        <f>'5'!L6</f>
        <v>40578.5</v>
      </c>
      <c r="E6" s="28">
        <f>'6'!L6</f>
        <v>0.14922742349807602</v>
      </c>
      <c r="F6" s="7">
        <v>1989</v>
      </c>
      <c r="G6" s="26">
        <f>'11'!L6</f>
        <v>252.27822071053731</v>
      </c>
      <c r="H6" s="34">
        <f>'11'!N6</f>
        <v>2.5492304732655027E-2</v>
      </c>
      <c r="I6" s="3">
        <f>'11B'!D7</f>
        <v>163.51478679821275</v>
      </c>
      <c r="J6" s="34">
        <f>100*I6/'11'!M6</f>
        <v>1.6522903806817001E-2</v>
      </c>
      <c r="K6" s="44">
        <f>'11A'!C7</f>
        <v>88.763433912324871</v>
      </c>
      <c r="L6" s="34">
        <f>100*K6/'11'!M6</f>
        <v>8.9694009258380579E-3</v>
      </c>
    </row>
    <row r="7" spans="1:12">
      <c r="A7" s="7">
        <v>1990</v>
      </c>
      <c r="B7" s="23">
        <f>'5A'!L7</f>
        <v>327190</v>
      </c>
      <c r="C7" s="28">
        <f>'5A'!N7</f>
        <v>1.1852887548740694</v>
      </c>
      <c r="D7" s="23">
        <f>'5'!L7</f>
        <v>51474</v>
      </c>
      <c r="E7" s="28">
        <f>'6'!L7</f>
        <v>0.18647132665542299</v>
      </c>
      <c r="F7" s="7">
        <v>1990</v>
      </c>
      <c r="G7" s="26">
        <f>'11'!L7</f>
        <v>354.02580631080605</v>
      </c>
      <c r="H7" s="34">
        <f>'11'!N7</f>
        <v>3.5729974386383034E-2</v>
      </c>
      <c r="I7" s="3">
        <f>'11B'!D8</f>
        <v>287.37918950726532</v>
      </c>
      <c r="J7" s="34">
        <f>100*I7/'11'!M7</f>
        <v>2.9003679667520019E-2</v>
      </c>
      <c r="K7" s="44">
        <f>'11A'!C8</f>
        <v>66.646616803540894</v>
      </c>
      <c r="L7" s="34">
        <f>100*K7/'11'!M7</f>
        <v>6.7262947188630315E-3</v>
      </c>
    </row>
    <row r="8" spans="1:12">
      <c r="A8" s="7">
        <v>1991</v>
      </c>
      <c r="B8" s="23">
        <f>'5A'!L8</f>
        <v>307459</v>
      </c>
      <c r="C8" s="28">
        <f>'5A'!N8</f>
        <v>1.1001238707869432</v>
      </c>
      <c r="D8" s="23">
        <f>'5'!L8</f>
        <v>41169.5</v>
      </c>
      <c r="E8" s="28">
        <f>'6'!L8</f>
        <v>0.14730923374616797</v>
      </c>
      <c r="F8" s="7">
        <v>1991</v>
      </c>
      <c r="G8" s="26">
        <f>'11'!L8</f>
        <v>247.57568393995462</v>
      </c>
      <c r="H8" s="34">
        <f>'11'!N8</f>
        <v>2.552826676771271E-2</v>
      </c>
      <c r="I8" s="3">
        <f>'11B'!D9</f>
        <v>198.53927179559244</v>
      </c>
      <c r="J8" s="34">
        <f>100*I8/'11'!M8</f>
        <v>2.0471976139201743E-2</v>
      </c>
      <c r="K8" s="44">
        <f>'11A'!C9</f>
        <v>49.03641214436243</v>
      </c>
      <c r="L8" s="34">
        <f>100*K8/'11'!M8</f>
        <v>5.0562906285109895E-3</v>
      </c>
    </row>
    <row r="9" spans="1:12">
      <c r="A9" s="7">
        <v>1992</v>
      </c>
      <c r="B9" s="23">
        <f>'5A'!L9</f>
        <v>303504</v>
      </c>
      <c r="C9" s="28">
        <f>'5A'!N9</f>
        <v>1.0732532167733229</v>
      </c>
      <c r="D9" s="23">
        <f>'5'!L9</f>
        <v>41152</v>
      </c>
      <c r="E9" s="28">
        <f>'6'!L9</f>
        <v>0.14552202401502379</v>
      </c>
      <c r="F9" s="7">
        <v>1992</v>
      </c>
      <c r="G9" s="26">
        <f>'11'!L9</f>
        <v>176.92642334223365</v>
      </c>
      <c r="H9" s="34">
        <f>'11'!N9</f>
        <v>1.8091431764610678E-2</v>
      </c>
      <c r="I9" s="3">
        <f>'11B'!D10</f>
        <v>101.21475275768091</v>
      </c>
      <c r="J9" s="34">
        <f>100*I9/'11'!M9</f>
        <v>1.0349611767969441E-2</v>
      </c>
      <c r="K9" s="44">
        <f>'11A'!C10</f>
        <v>75.711670584552678</v>
      </c>
      <c r="L9" s="34">
        <f>100*K9/'11'!M9</f>
        <v>7.7418199966412301E-3</v>
      </c>
    </row>
    <row r="10" spans="1:12">
      <c r="A10" s="7">
        <v>1993</v>
      </c>
      <c r="B10" s="23">
        <f>'5A'!L10</f>
        <v>278537</v>
      </c>
      <c r="C10" s="28">
        <f>'5A'!N10</f>
        <v>0.97421052911386796</v>
      </c>
      <c r="D10" s="23">
        <f>'5'!L10</f>
        <v>37730</v>
      </c>
      <c r="E10" s="28">
        <f>'6'!L10</f>
        <v>0.13196438269768915</v>
      </c>
      <c r="F10" s="7">
        <v>1993</v>
      </c>
      <c r="G10" s="26">
        <f>'11'!L10</f>
        <v>137.2656119872031</v>
      </c>
      <c r="H10" s="34">
        <f>'11'!N10</f>
        <v>1.367586476802524E-2</v>
      </c>
      <c r="I10" s="3">
        <f>'11B'!D11</f>
        <v>36.227859226044664</v>
      </c>
      <c r="J10" s="34">
        <f>100*I10/'11'!M10</f>
        <v>3.6094058550996122E-3</v>
      </c>
      <c r="K10" s="44">
        <f>'11A'!C11</f>
        <v>101.0377527611583</v>
      </c>
      <c r="L10" s="34">
        <f>100*K10/'11'!M10</f>
        <v>1.0066458912925614E-2</v>
      </c>
    </row>
    <row r="11" spans="1:12">
      <c r="A11" s="7">
        <v>1994</v>
      </c>
      <c r="B11" s="23">
        <f>'5A'!L11</f>
        <v>281333</v>
      </c>
      <c r="C11" s="28">
        <f>'5A'!N11</f>
        <v>0.97326872758639604</v>
      </c>
      <c r="D11" s="23">
        <f>'5'!L11</f>
        <v>34988.5</v>
      </c>
      <c r="E11" s="28">
        <f>'6'!L11</f>
        <v>0.12104236927469091</v>
      </c>
      <c r="F11" s="7">
        <v>1994</v>
      </c>
      <c r="G11" s="26">
        <f>'11'!L11</f>
        <v>104.95525631687315</v>
      </c>
      <c r="H11" s="34">
        <f>'11'!N11</f>
        <v>9.9992336670887017E-3</v>
      </c>
      <c r="I11" s="3">
        <f>'11B'!D12</f>
        <v>-26.718736122850164</v>
      </c>
      <c r="J11" s="34">
        <f>100*I11/'11'!M11</f>
        <v>-2.5455312592925494E-3</v>
      </c>
      <c r="K11" s="44">
        <f>'11A'!C12</f>
        <v>131.67399243972324</v>
      </c>
      <c r="L11" s="34">
        <f>100*K11/'11'!M11</f>
        <v>1.2544764926381244E-2</v>
      </c>
    </row>
    <row r="12" spans="1:12">
      <c r="A12" s="7">
        <v>1995</v>
      </c>
      <c r="B12" s="23">
        <f>'5A'!L12</f>
        <v>281090</v>
      </c>
      <c r="C12" s="28">
        <f>'5A'!N12</f>
        <v>0.96245705297766415</v>
      </c>
      <c r="D12" s="23">
        <f>'5'!L12</f>
        <v>28024</v>
      </c>
      <c r="E12" s="28">
        <f>'6'!L12</f>
        <v>9.5954663818158106E-2</v>
      </c>
      <c r="F12" s="7">
        <v>1995</v>
      </c>
      <c r="G12" s="26">
        <f>'11'!L12</f>
        <v>246.95011099871579</v>
      </c>
      <c r="H12" s="34">
        <f>'11'!N12</f>
        <v>2.2901078051764646E-2</v>
      </c>
      <c r="I12" s="3">
        <f>'11B'!D13</f>
        <v>97.784356243263773</v>
      </c>
      <c r="J12" s="34">
        <f>100*I12/'11'!M12</f>
        <v>9.0680954364105899E-3</v>
      </c>
      <c r="K12" s="44">
        <f>'11A'!C13</f>
        <v>149.16575475545213</v>
      </c>
      <c r="L12" s="34">
        <f>100*K12/'11'!M12</f>
        <v>1.3832982615354067E-2</v>
      </c>
    </row>
    <row r="13" spans="1:12">
      <c r="A13" s="7">
        <v>1996</v>
      </c>
      <c r="B13" s="23">
        <f>'5A'!L13</f>
        <v>279304</v>
      </c>
      <c r="C13" s="28">
        <f>'5A'!N13</f>
        <v>0.94642680879378871</v>
      </c>
      <c r="D13" s="23">
        <f>'5'!L13</f>
        <v>32930</v>
      </c>
      <c r="E13" s="28">
        <f>'6'!L13</f>
        <v>0.11158391864627597</v>
      </c>
      <c r="F13" s="7">
        <v>1996</v>
      </c>
      <c r="G13" s="26">
        <f>'11'!L13</f>
        <v>582.61140361108119</v>
      </c>
      <c r="H13" s="34">
        <f>'11'!N13</f>
        <v>5.3143040423957608E-2</v>
      </c>
      <c r="I13" s="3">
        <f>'11B'!D14</f>
        <v>293.47739670694449</v>
      </c>
      <c r="J13" s="34">
        <f>100*I13/'11'!M13</f>
        <v>2.6769611888898419E-2</v>
      </c>
      <c r="K13" s="44">
        <f>'11A'!C14</f>
        <v>289.13400690413647</v>
      </c>
      <c r="L13" s="34">
        <f>100*K13/'11'!M13</f>
        <v>2.6373428535059168E-2</v>
      </c>
    </row>
    <row r="14" spans="1:12">
      <c r="A14" s="7">
        <v>1997</v>
      </c>
      <c r="B14" s="23">
        <f>'5A'!L14</f>
        <v>286613</v>
      </c>
      <c r="C14" s="28">
        <f>'5A'!N14</f>
        <v>0.96157426925179956</v>
      </c>
      <c r="D14" s="23">
        <f>'5'!L14</f>
        <v>40428</v>
      </c>
      <c r="E14" s="28">
        <f>'6'!L14</f>
        <v>0.13563419857896103</v>
      </c>
      <c r="F14" s="7">
        <v>1997</v>
      </c>
      <c r="G14" s="26">
        <f>'11'!L14</f>
        <v>1175.8372751182872</v>
      </c>
      <c r="H14" s="34">
        <f>'11'!N14</f>
        <v>0.102869122492287</v>
      </c>
      <c r="I14" s="3">
        <f>'11B'!D15</f>
        <v>632.10433539953237</v>
      </c>
      <c r="J14" s="34">
        <f>100*I14/'11'!M14</f>
        <v>5.5300184542609314E-2</v>
      </c>
      <c r="K14" s="44">
        <f>'11A'!C15</f>
        <v>543.73293971875466</v>
      </c>
      <c r="L14" s="34">
        <f>100*K14/'11'!M14</f>
        <v>4.7568937949677668E-2</v>
      </c>
    </row>
    <row r="15" spans="1:12">
      <c r="A15" s="7">
        <v>1998</v>
      </c>
      <c r="B15" s="23">
        <f>'5A'!L15</f>
        <v>293294</v>
      </c>
      <c r="C15" s="28">
        <f>'5A'!N15</f>
        <v>0.97579756281172392</v>
      </c>
      <c r="D15" s="23">
        <f>'5'!L15</f>
        <v>50499.5</v>
      </c>
      <c r="E15" s="28">
        <f>'6'!L15</f>
        <v>0.16801328708807767</v>
      </c>
      <c r="F15" s="7">
        <v>1998</v>
      </c>
      <c r="G15" s="26">
        <f>'11'!L15</f>
        <v>1452.6791865442447</v>
      </c>
      <c r="H15" s="34">
        <f>'11'!N15</f>
        <v>0.12202158625666687</v>
      </c>
      <c r="I15" s="3">
        <f>'11B'!D16</f>
        <v>816.78248730767575</v>
      </c>
      <c r="J15" s="34">
        <f>100*I15/'11'!M15</f>
        <v>6.860778047287934E-2</v>
      </c>
      <c r="K15" s="44">
        <f>'11A'!C16</f>
        <v>635.89669923656822</v>
      </c>
      <c r="L15" s="34">
        <f>100*K15/'11'!M15</f>
        <v>5.3413805783787474E-2</v>
      </c>
    </row>
    <row r="16" spans="1:12">
      <c r="A16" s="7">
        <v>1999</v>
      </c>
      <c r="B16" s="23">
        <f>'5A'!L16</f>
        <v>271864</v>
      </c>
      <c r="C16" s="28">
        <f>'5A'!N16</f>
        <v>0.89715082409380464</v>
      </c>
      <c r="D16" s="23">
        <f>'5'!L16</f>
        <v>38743.5</v>
      </c>
      <c r="E16" s="28">
        <f>'6'!L16</f>
        <v>0.12785349642938498</v>
      </c>
      <c r="F16" s="7">
        <v>1999</v>
      </c>
      <c r="G16" s="26">
        <f>'11'!L16</f>
        <v>697.88974827688162</v>
      </c>
      <c r="H16" s="34">
        <f>'11'!N16</f>
        <v>5.583314518886117E-2</v>
      </c>
      <c r="I16" s="3">
        <f>'11B'!D17</f>
        <v>400.90912497495543</v>
      </c>
      <c r="J16" s="34">
        <f>100*I16/'11'!M16</f>
        <v>3.207385899783316E-2</v>
      </c>
      <c r="K16" s="44">
        <f>'11A'!C17</f>
        <v>296.98062330192596</v>
      </c>
      <c r="L16" s="34">
        <f>100*K16/'11'!M16</f>
        <v>2.3759286191028E-2</v>
      </c>
    </row>
    <row r="17" spans="1:12">
      <c r="A17" s="7">
        <v>2000</v>
      </c>
      <c r="B17" s="23">
        <f>'5A'!L17</f>
        <v>285847</v>
      </c>
      <c r="C17" s="28">
        <f>'5A'!N17</f>
        <v>0.9345277410859224</v>
      </c>
      <c r="D17" s="23">
        <f>'5'!L17</f>
        <v>47140.5</v>
      </c>
      <c r="E17" s="28">
        <f>'6'!L17</f>
        <v>0.15411777971663487</v>
      </c>
      <c r="F17" s="7">
        <v>2000</v>
      </c>
      <c r="G17" s="26">
        <f>'11'!L17</f>
        <v>912.030776669803</v>
      </c>
      <c r="H17" s="34">
        <f>'11'!N17</f>
        <v>6.9410636567653533E-2</v>
      </c>
      <c r="I17" s="3">
        <f>'11B'!D18</f>
        <v>535.54886951703702</v>
      </c>
      <c r="J17" s="34">
        <f>100*I17/'11'!M17</f>
        <v>4.0758260463531495E-2</v>
      </c>
      <c r="K17" s="44">
        <f>'11A'!C18</f>
        <v>376.48190715276615</v>
      </c>
      <c r="L17" s="34">
        <f>100*K17/'11'!M17</f>
        <v>2.8652376104122041E-2</v>
      </c>
    </row>
    <row r="18" spans="1:12">
      <c r="A18" s="7">
        <v>2001</v>
      </c>
      <c r="B18" s="23">
        <f>'5A'!L18</f>
        <v>266371</v>
      </c>
      <c r="C18" s="28">
        <f>'5A'!N18</f>
        <v>0.86144379987232156</v>
      </c>
      <c r="D18" s="23">
        <f>'5'!L18</f>
        <v>35189.5</v>
      </c>
      <c r="E18" s="28">
        <f>'6'!L18</f>
        <v>0.1138028411336334</v>
      </c>
      <c r="F18" s="7">
        <v>2001</v>
      </c>
      <c r="G18" s="26">
        <f>'11'!L18</f>
        <v>774.23411330027625</v>
      </c>
      <c r="H18" s="34">
        <f>'11'!N18</f>
        <v>5.7972657257590043E-2</v>
      </c>
      <c r="I18" s="3">
        <f>'11B'!D19</f>
        <v>451.37283585961978</v>
      </c>
      <c r="J18" s="34">
        <f>100*I18/'11'!M18</f>
        <v>3.3797635959405936E-2</v>
      </c>
      <c r="K18" s="44">
        <f>'11A'!C19</f>
        <v>322.86127744065675</v>
      </c>
      <c r="L18" s="34">
        <f>100*K18/'11'!M18</f>
        <v>2.4175021298184128E-2</v>
      </c>
    </row>
    <row r="19" spans="1:12">
      <c r="A19" s="7">
        <v>2002</v>
      </c>
      <c r="B19" s="23">
        <f>'5A'!L19</f>
        <v>278985</v>
      </c>
      <c r="C19" s="28">
        <f>'5A'!N19</f>
        <v>0.89253593490087912</v>
      </c>
      <c r="D19" s="23">
        <f>'5'!L19</f>
        <v>23700</v>
      </c>
      <c r="E19" s="28">
        <f>'6'!L19</f>
        <v>7.5821645096155119E-2</v>
      </c>
      <c r="F19" s="7">
        <v>2002</v>
      </c>
      <c r="G19" s="26">
        <f>'11'!L19</f>
        <v>540.27575482780344</v>
      </c>
      <c r="H19" s="34">
        <f>'11'!N19</f>
        <v>3.9354088684175892E-2</v>
      </c>
      <c r="I19" s="3">
        <f>'11B'!D20</f>
        <v>332.50074751196195</v>
      </c>
      <c r="J19" s="34">
        <f>100*I19/'11'!M19</f>
        <v>2.4219602283117554E-2</v>
      </c>
      <c r="K19" s="44">
        <f>'11A'!C20</f>
        <v>207.77500731584141</v>
      </c>
      <c r="L19" s="34">
        <f>100*K19/'11'!M19</f>
        <v>1.5134486401058331E-2</v>
      </c>
    </row>
    <row r="20" spans="1:12">
      <c r="A20" s="7">
        <v>2003</v>
      </c>
      <c r="B20" s="23">
        <f>'5A'!L20</f>
        <v>258068</v>
      </c>
      <c r="C20" s="28">
        <f>'5A'!N20</f>
        <v>0.8182563094639097</v>
      </c>
      <c r="D20" s="23">
        <f>'5'!L20</f>
        <v>13973</v>
      </c>
      <c r="E20" s="28">
        <f>'6'!L20</f>
        <v>4.4304196615385136E-2</v>
      </c>
      <c r="F20" s="7">
        <v>2003</v>
      </c>
      <c r="G20" s="26">
        <f>'11'!L20</f>
        <v>180.21302508103645</v>
      </c>
      <c r="H20" s="34">
        <f>'11'!N20</f>
        <v>1.2881937575085222E-2</v>
      </c>
      <c r="I20" s="3">
        <f>'11B'!D21</f>
        <v>150.69224512015828</v>
      </c>
      <c r="J20" s="34">
        <f>100*I20/'11'!M20</f>
        <v>1.0771741353403372E-2</v>
      </c>
      <c r="K20" s="44">
        <f>'11A'!C21</f>
        <v>29.520779960878066</v>
      </c>
      <c r="L20" s="34">
        <f>100*K20/'11'!M20</f>
        <v>2.1101962216818412E-3</v>
      </c>
    </row>
    <row r="21" spans="1:12">
      <c r="A21" s="7">
        <v>2004</v>
      </c>
      <c r="B21" s="23">
        <f>'5A'!L21</f>
        <v>265553</v>
      </c>
      <c r="C21" s="28">
        <f>'5A'!N21</f>
        <v>0.83419647321233914</v>
      </c>
      <c r="D21" s="23">
        <f>'5'!L21</f>
        <v>28276.5</v>
      </c>
      <c r="E21" s="28">
        <f>'6'!L21</f>
        <v>8.8826549030847732E-2</v>
      </c>
      <c r="F21" s="7">
        <v>2004</v>
      </c>
      <c r="G21" s="26">
        <f>'11'!L21</f>
        <v>596.94666561132738</v>
      </c>
      <c r="H21" s="34">
        <f>'11'!N21</f>
        <v>4.1373004067068196E-2</v>
      </c>
      <c r="I21" s="3">
        <f>'11B'!D22</f>
        <v>382.85767719545953</v>
      </c>
      <c r="J21" s="34">
        <f>100*I21/'11'!M21</f>
        <v>2.6534987375286642E-2</v>
      </c>
      <c r="K21" s="44">
        <f>'11A'!C22</f>
        <v>214.08898841586779</v>
      </c>
      <c r="L21" s="34">
        <f>100*K21/'11'!M21</f>
        <v>1.4838016691781548E-2</v>
      </c>
    </row>
    <row r="22" spans="1:12">
      <c r="A22" s="7">
        <v>2005</v>
      </c>
      <c r="B22" s="23">
        <f>'5A'!L22</f>
        <v>287506</v>
      </c>
      <c r="C22" s="28">
        <f>'5A'!N22</f>
        <v>0.89463378735698795</v>
      </c>
      <c r="D22" s="23">
        <f>'5'!L22</f>
        <v>50147</v>
      </c>
      <c r="E22" s="28">
        <f>'6'!L22</f>
        <v>0.15604265836048944</v>
      </c>
      <c r="F22" s="7">
        <v>2005</v>
      </c>
      <c r="G22" s="26">
        <f>'11'!L22</f>
        <v>1317.2428809231685</v>
      </c>
      <c r="H22" s="34">
        <f>'11'!N22</f>
        <v>8.8481632928925372E-2</v>
      </c>
      <c r="I22" s="3">
        <f>'11B'!D23</f>
        <v>849.19131231319409</v>
      </c>
      <c r="J22" s="34">
        <f>100*I22/'11'!M22</f>
        <v>5.7041746112812028E-2</v>
      </c>
      <c r="K22" s="44">
        <f>'11A'!C23</f>
        <v>468.05156860997431</v>
      </c>
      <c r="L22" s="34">
        <f>100*K22/'11'!M22</f>
        <v>3.1439886816113337E-2</v>
      </c>
    </row>
    <row r="23" spans="1:12" s="30" customFormat="1">
      <c r="A23" s="59">
        <v>2006</v>
      </c>
      <c r="B23" s="24">
        <f>'5A'!L23</f>
        <v>306004</v>
      </c>
      <c r="C23" s="29">
        <f>'5A'!N23</f>
        <v>0.94258778981577396</v>
      </c>
      <c r="D23" s="24">
        <f>'5'!L23</f>
        <v>58456.5</v>
      </c>
      <c r="E23" s="29">
        <f>'6'!L23</f>
        <v>0.18006425777233562</v>
      </c>
      <c r="F23" s="8">
        <v>2006</v>
      </c>
      <c r="G23" s="27">
        <f>'11'!L23</f>
        <v>1620.1094675820025</v>
      </c>
      <c r="H23" s="35">
        <f>'11'!N23</f>
        <v>0.10604011236756533</v>
      </c>
      <c r="I23" s="27">
        <f>'11B'!D24</f>
        <v>1053.0093367549885</v>
      </c>
      <c r="J23" s="35">
        <f>100*I23/'11'!M23</f>
        <v>6.892202695429446E-2</v>
      </c>
      <c r="K23" s="45">
        <f>'11A'!C24</f>
        <v>567.10013082701369</v>
      </c>
      <c r="L23" s="35">
        <f>100*K23/'11'!M23</f>
        <v>3.7118085413270857E-2</v>
      </c>
    </row>
    <row r="24" spans="1:12">
      <c r="A24" t="s">
        <v>98</v>
      </c>
      <c r="B24" s="31"/>
      <c r="C24" s="31"/>
      <c r="D24" s="31"/>
      <c r="E24" s="61"/>
      <c r="F24" t="s">
        <v>98</v>
      </c>
      <c r="G24" s="31"/>
      <c r="H24" s="31"/>
      <c r="I24" s="31"/>
      <c r="J24" s="31"/>
      <c r="K24" s="31"/>
      <c r="L24" s="31"/>
    </row>
    <row r="25" spans="1:12">
      <c r="A25" s="70" t="s">
        <v>30</v>
      </c>
      <c r="B25" s="21">
        <f>AVERAGE(B4:B5)</f>
        <v>314919.5</v>
      </c>
      <c r="C25" s="33">
        <f>AVERAGE(C4:C5)</f>
        <v>1.1866746124916081</v>
      </c>
      <c r="D25" s="22">
        <f>AVERAGE(D4:D5)</f>
        <v>50250.5</v>
      </c>
      <c r="E25" s="75">
        <f>AVERAGE(E4:E5)</f>
        <v>0.18954471492830746</v>
      </c>
      <c r="F25" s="70" t="s">
        <v>30</v>
      </c>
      <c r="G25" s="43">
        <f t="shared" ref="G25:L25" si="0">AVERAGE(G4:G5)</f>
        <v>-71.608666269157482</v>
      </c>
      <c r="H25" s="52">
        <f t="shared" si="0"/>
        <v>-7.9840471321030483E-3</v>
      </c>
      <c r="I25" s="43">
        <f t="shared" si="0"/>
        <v>-164.99797580455359</v>
      </c>
      <c r="J25" s="52">
        <f t="shared" si="0"/>
        <v>-1.7932086558920025E-2</v>
      </c>
      <c r="K25" s="43">
        <f t="shared" si="0"/>
        <v>93.389309535396393</v>
      </c>
      <c r="L25" s="52">
        <f t="shared" si="0"/>
        <v>9.9480394268170076E-3</v>
      </c>
    </row>
    <row r="26" spans="1:12">
      <c r="A26" s="71" t="s">
        <v>35</v>
      </c>
      <c r="B26" s="23">
        <f>AVERAGE(B7:B12)</f>
        <v>296518.83333333331</v>
      </c>
      <c r="C26" s="56">
        <f>AVERAGE(C7:C12)</f>
        <v>1.044767025352044</v>
      </c>
      <c r="D26" s="13">
        <f>AVERAGE(D7:D12)</f>
        <v>39089.666666666664</v>
      </c>
      <c r="E26" s="74">
        <f>AVERAGE(E7:E12)</f>
        <v>0.13804400003452549</v>
      </c>
      <c r="F26" s="71" t="s">
        <v>35</v>
      </c>
      <c r="G26" s="44">
        <f t="shared" ref="G26:L26" si="1">AVERAGE(G7:G12)</f>
        <v>211.28314881596438</v>
      </c>
      <c r="H26" s="34">
        <f t="shared" si="1"/>
        <v>2.0987641567597502E-2</v>
      </c>
      <c r="I26" s="44">
        <f t="shared" si="1"/>
        <v>115.73778223449949</v>
      </c>
      <c r="J26" s="34">
        <f t="shared" si="1"/>
        <v>1.1659539601151474E-2</v>
      </c>
      <c r="K26" s="44">
        <f t="shared" si="1"/>
        <v>95.545366581464933</v>
      </c>
      <c r="L26" s="77">
        <f t="shared" si="1"/>
        <v>9.3281019664460292E-3</v>
      </c>
    </row>
    <row r="27" spans="1:12">
      <c r="A27" s="71" t="s">
        <v>33</v>
      </c>
      <c r="B27" s="23">
        <f>AVERAGE(B13:B17)</f>
        <v>283384.40000000002</v>
      </c>
      <c r="C27" s="56">
        <f>AVERAGE(C13:C17)</f>
        <v>0.94309544120740774</v>
      </c>
      <c r="D27" s="13">
        <f>AVERAGE(D13:D17)</f>
        <v>41948.3</v>
      </c>
      <c r="E27" s="74">
        <f>AVERAGE(E13:E17)</f>
        <v>0.13944053609186691</v>
      </c>
      <c r="F27" s="71" t="s">
        <v>33</v>
      </c>
      <c r="G27" s="44">
        <f t="shared" ref="G27:L27" si="2">AVERAGE(G13:G17)</f>
        <v>964.2096780440595</v>
      </c>
      <c r="H27" s="77">
        <f t="shared" si="2"/>
        <v>8.065550618588524E-2</v>
      </c>
      <c r="I27" s="44">
        <f t="shared" si="2"/>
        <v>535.76444278122904</v>
      </c>
      <c r="J27" s="34">
        <f t="shared" si="2"/>
        <v>4.4701939273150346E-2</v>
      </c>
      <c r="K27" s="44">
        <f t="shared" si="2"/>
        <v>428.44523526283029</v>
      </c>
      <c r="L27" s="77">
        <f t="shared" si="2"/>
        <v>3.5953566912734866E-2</v>
      </c>
    </row>
    <row r="28" spans="1:12">
      <c r="A28" s="72" t="s">
        <v>97</v>
      </c>
      <c r="B28" s="23">
        <f>AVERAGE(B22:B23)</f>
        <v>296755</v>
      </c>
      <c r="C28" s="56">
        <f>AVERAGE(C22:C23)</f>
        <v>0.91861078858638101</v>
      </c>
      <c r="D28" s="23">
        <f>AVERAGE(D22:D23)</f>
        <v>54301.75</v>
      </c>
      <c r="E28" s="74">
        <f>AVERAGE(E22:E23)</f>
        <v>0.16805345806641253</v>
      </c>
      <c r="F28" s="72" t="s">
        <v>97</v>
      </c>
      <c r="G28" s="44">
        <f t="shared" ref="G28:L28" si="3">AVERAGE(G22:G23)</f>
        <v>1468.6761742525855</v>
      </c>
      <c r="H28" s="77">
        <f t="shared" si="3"/>
        <v>9.7260872648245345E-2</v>
      </c>
      <c r="I28" s="44">
        <f t="shared" si="3"/>
        <v>951.10032453409121</v>
      </c>
      <c r="J28" s="34">
        <f t="shared" si="3"/>
        <v>6.2981886533553244E-2</v>
      </c>
      <c r="K28" s="44">
        <f t="shared" si="3"/>
        <v>517.57584971849406</v>
      </c>
      <c r="L28" s="77">
        <f t="shared" si="3"/>
        <v>3.42789861146921E-2</v>
      </c>
    </row>
    <row r="29" spans="1:12">
      <c r="A29" s="72" t="s">
        <v>94</v>
      </c>
      <c r="B29" s="23">
        <f>AVERAGE(B18:B23)</f>
        <v>277081.16666666669</v>
      </c>
      <c r="C29" s="56">
        <f>AVERAGE(C18:C23)</f>
        <v>0.87394234910370194</v>
      </c>
      <c r="D29" s="13">
        <f>AVERAGE(D18:D23)</f>
        <v>34957.083333333336</v>
      </c>
      <c r="E29" s="74">
        <f>AVERAGE(E18:E23)</f>
        <v>0.10981035800147441</v>
      </c>
      <c r="F29" s="72" t="s">
        <v>94</v>
      </c>
      <c r="G29" s="44">
        <f t="shared" ref="G29:L29" si="4">AVERAGE(G18:G23)</f>
        <v>838.17031788760232</v>
      </c>
      <c r="H29" s="34">
        <f t="shared" si="4"/>
        <v>5.7683905480068347E-2</v>
      </c>
      <c r="I29" s="44">
        <f t="shared" si="4"/>
        <v>536.60402579256368</v>
      </c>
      <c r="J29" s="34">
        <f t="shared" si="4"/>
        <v>3.6881290006386659E-2</v>
      </c>
      <c r="K29" s="44">
        <f t="shared" si="4"/>
        <v>301.5662920950387</v>
      </c>
      <c r="L29" s="77">
        <f t="shared" si="4"/>
        <v>2.0802615473681674E-2</v>
      </c>
    </row>
    <row r="30" spans="1:12">
      <c r="A30" s="73" t="s">
        <v>92</v>
      </c>
      <c r="B30" s="24">
        <f>AVERAGE(B4:B23)</f>
        <v>291218.3</v>
      </c>
      <c r="C30" s="57">
        <f>AVERAGE(C4:C23)</f>
        <v>0.99183704901825021</v>
      </c>
      <c r="D30" s="14">
        <f>AVERAGE(D4:D23)</f>
        <v>39755.074999999997</v>
      </c>
      <c r="E30" s="76">
        <f>AVERAGE(E4:E23)</f>
        <v>0.13563228410150124</v>
      </c>
      <c r="F30" s="73" t="s">
        <v>92</v>
      </c>
      <c r="G30" s="46">
        <f t="shared" ref="G30:L30" si="5">AVERAGE(G4:G23)</f>
        <v>561.34150393069604</v>
      </c>
      <c r="H30" s="35">
        <f t="shared" si="5"/>
        <v>4.4241551184193519E-2</v>
      </c>
      <c r="I30" s="46">
        <f t="shared" si="5"/>
        <v>321.3195948628815</v>
      </c>
      <c r="J30" s="35">
        <f t="shared" si="5"/>
        <v>2.4770670234997873E-2</v>
      </c>
      <c r="K30" s="46">
        <f t="shared" si="5"/>
        <v>240.02190906781453</v>
      </c>
      <c r="L30" s="78">
        <f t="shared" si="5"/>
        <v>1.9470880949195628E-2</v>
      </c>
    </row>
    <row r="31" spans="1:12">
      <c r="A31" s="843" t="s">
        <v>80</v>
      </c>
      <c r="B31" s="844"/>
      <c r="C31" s="844"/>
      <c r="D31" s="844"/>
      <c r="E31" s="845"/>
      <c r="F31" s="843" t="s">
        <v>82</v>
      </c>
      <c r="G31" s="844"/>
      <c r="H31" s="844"/>
      <c r="I31" s="844"/>
      <c r="J31" s="844"/>
      <c r="K31" s="844"/>
      <c r="L31" s="845"/>
    </row>
    <row r="33" spans="7:8">
      <c r="G33" s="69"/>
      <c r="H33" s="69"/>
    </row>
  </sheetData>
  <mergeCells count="4">
    <mergeCell ref="A2:E2"/>
    <mergeCell ref="A31:E31"/>
    <mergeCell ref="F2:L2"/>
    <mergeCell ref="F31:L31"/>
  </mergeCells>
  <phoneticPr fontId="4" type="noConversion"/>
  <pageMargins left="0.75" right="0.75" top="1" bottom="1" header="0.5" footer="0.5"/>
  <pageSetup scale="97" orientation="landscape" r:id="rId1"/>
  <headerFooter alignWithMargins="0"/>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dimension ref="A2:L31"/>
  <sheetViews>
    <sheetView view="pageBreakPreview" topLeftCell="F1" workbookViewId="0">
      <selection activeCell="B1" sqref="B1"/>
    </sheetView>
  </sheetViews>
  <sheetFormatPr defaultColWidth="8.83203125" defaultRowHeight="12.75"/>
  <cols>
    <col min="1" max="1" width="0" hidden="1" customWidth="1"/>
    <col min="2" max="2" width="10.6640625" hidden="1" customWidth="1"/>
    <col min="3" max="3" width="10.83203125" hidden="1" customWidth="1"/>
    <col min="4" max="4" width="12.6640625" hidden="1" customWidth="1"/>
    <col min="5" max="5" width="12" hidden="1" customWidth="1"/>
    <col min="6" max="6" width="12" customWidth="1"/>
    <col min="7" max="7" width="10.33203125" customWidth="1"/>
    <col min="8" max="8" width="11.1640625" customWidth="1"/>
    <col min="9" max="9" width="11" customWidth="1"/>
    <col min="10" max="10" width="9.83203125" customWidth="1"/>
    <col min="11" max="11" width="11.83203125" customWidth="1"/>
  </cols>
  <sheetData>
    <row r="2" spans="1:12" ht="27" customHeight="1">
      <c r="A2" s="840" t="s">
        <v>101</v>
      </c>
      <c r="B2" s="841"/>
      <c r="C2" s="841"/>
      <c r="D2" s="841"/>
      <c r="E2" s="842"/>
      <c r="F2" s="840" t="s">
        <v>119</v>
      </c>
      <c r="G2" s="841"/>
      <c r="H2" s="841"/>
      <c r="I2" s="841"/>
      <c r="J2" s="841"/>
      <c r="K2" s="841"/>
      <c r="L2" s="842"/>
    </row>
    <row r="3" spans="1:12" ht="89.25">
      <c r="A3" s="10"/>
      <c r="B3" s="53" t="s">
        <v>65</v>
      </c>
      <c r="C3" s="54" t="s">
        <v>66</v>
      </c>
      <c r="D3" s="53" t="s">
        <v>79</v>
      </c>
      <c r="E3" s="54" t="s">
        <v>66</v>
      </c>
      <c r="F3" s="10"/>
      <c r="G3" s="53" t="s">
        <v>102</v>
      </c>
      <c r="H3" s="54" t="s">
        <v>67</v>
      </c>
      <c r="I3" s="53" t="s">
        <v>103</v>
      </c>
      <c r="J3" s="66" t="s">
        <v>69</v>
      </c>
      <c r="K3" s="58" t="s">
        <v>104</v>
      </c>
      <c r="L3" s="50" t="s">
        <v>69</v>
      </c>
    </row>
    <row r="4" spans="1:12">
      <c r="A4" s="7">
        <v>1987</v>
      </c>
      <c r="B4" s="21">
        <f>[2]N5A!L4</f>
        <v>306410</v>
      </c>
      <c r="C4" s="33">
        <f>[2]N5A!N4</f>
        <v>1.1620472875614407</v>
      </c>
      <c r="D4" s="21">
        <f>[2]N5!N4</f>
        <v>57126</v>
      </c>
      <c r="E4" s="33">
        <f>[2]N6!N4</f>
        <v>0.21664799892051456</v>
      </c>
      <c r="F4" s="7">
        <v>1987</v>
      </c>
      <c r="G4" s="25">
        <f>[2]N11!L4</f>
        <v>62.787446839681763</v>
      </c>
      <c r="H4" s="52">
        <f>[2]N11!O4</f>
        <v>1.1284689265662302E-2</v>
      </c>
      <c r="I4" s="2">
        <f>[2]N11B!D5</f>
        <v>22.487531058476474</v>
      </c>
      <c r="J4" s="52">
        <f>100*I4/[2]N11!N4</f>
        <v>4.0416486594014103E-3</v>
      </c>
      <c r="K4" s="44">
        <f>[2]N11A!C6</f>
        <v>40.299915781205513</v>
      </c>
      <c r="L4" s="34">
        <f>100*K4/[2]N11!N4</f>
        <v>7.2430406062609322E-3</v>
      </c>
    </row>
    <row r="5" spans="1:12">
      <c r="A5" s="7">
        <v>1988</v>
      </c>
      <c r="B5" s="23">
        <f>[2]N5A!L5</f>
        <v>311501</v>
      </c>
      <c r="C5" s="28">
        <f>[2]N5A!N5</f>
        <v>1.1660988051999079</v>
      </c>
      <c r="D5" s="23">
        <f>[2]N5!N5</f>
        <v>40639</v>
      </c>
      <c r="E5" s="28">
        <f>[2]N6!N5</f>
        <v>0.1521314196247173</v>
      </c>
      <c r="F5" s="7">
        <v>1988</v>
      </c>
      <c r="G5" s="26">
        <f>[2]N11!L5</f>
        <v>107.11845663291842</v>
      </c>
      <c r="H5" s="34">
        <f>[2]N11!O5</f>
        <v>1.7556114429904568E-2</v>
      </c>
      <c r="I5" s="3">
        <f>[2]N11B!D6</f>
        <v>92.23611915719485</v>
      </c>
      <c r="J5" s="34">
        <f>100*I5/[2]N11!N5</f>
        <v>1.5116982762766937E-2</v>
      </c>
      <c r="K5" s="44">
        <f>[2]N11A!C7</f>
        <v>14.882337475723398</v>
      </c>
      <c r="L5" s="34">
        <f>100*K5/[2]N11!N5</f>
        <v>2.4391316671376006E-3</v>
      </c>
    </row>
    <row r="6" spans="1:12">
      <c r="A6" s="7">
        <v>1989</v>
      </c>
      <c r="B6" s="23">
        <f>[2]N5A!L6</f>
        <v>335707</v>
      </c>
      <c r="C6" s="28">
        <f>[2]N5A!N6</f>
        <v>1.2343232360052192</v>
      </c>
      <c r="D6" s="23">
        <f>[2]N5!N6</f>
        <v>40592</v>
      </c>
      <c r="E6" s="28">
        <f>[2]N6!N6</f>
        <v>0.14924815030941818</v>
      </c>
      <c r="F6" s="7">
        <v>1989</v>
      </c>
      <c r="G6" s="26">
        <f>[2]N11!L6</f>
        <v>107.15810406802257</v>
      </c>
      <c r="H6" s="34">
        <f>[2]N11!O6</f>
        <v>1.6370763106775831E-2</v>
      </c>
      <c r="I6" s="3">
        <f>[2]N11B!D7</f>
        <v>91.015929722544129</v>
      </c>
      <c r="J6" s="34">
        <f>100*I6/[2]N11!N6</f>
        <v>1.3904690059511456E-2</v>
      </c>
      <c r="K6" s="44">
        <f>[2]N11A!C8</f>
        <v>16.142174345478505</v>
      </c>
      <c r="L6" s="34">
        <f>100*K6/[2]N11!N6</f>
        <v>2.4660730472643878E-3</v>
      </c>
    </row>
    <row r="7" spans="1:12">
      <c r="A7" s="7">
        <v>1990</v>
      </c>
      <c r="B7" s="23">
        <f>[2]N5A!L7</f>
        <v>320900</v>
      </c>
      <c r="C7" s="28">
        <f>[2]N5A!N7</f>
        <v>1.1622244389034657</v>
      </c>
      <c r="D7" s="23">
        <f>[2]N5!N7</f>
        <v>50066</v>
      </c>
      <c r="E7" s="28">
        <f>[2]N6!N7</f>
        <v>0.18132729435382022</v>
      </c>
      <c r="F7" s="7">
        <v>1990</v>
      </c>
      <c r="G7" s="26">
        <f>[2]N11!L7</f>
        <v>79.463928032095509</v>
      </c>
      <c r="H7" s="34">
        <f>[2]N11!O7</f>
        <v>1.174315418476532E-2</v>
      </c>
      <c r="I7" s="3">
        <f>[2]N11B!D8</f>
        <v>65.582614406985158</v>
      </c>
      <c r="J7" s="34">
        <f>100*I7/[2]N11!N7</f>
        <v>9.6917780418578799E-3</v>
      </c>
      <c r="K7" s="44">
        <f>[2]N11A!C9</f>
        <v>13.881313625110179</v>
      </c>
      <c r="L7" s="34">
        <f>100*K7/[2]N11!N7</f>
        <v>2.0513761429074144E-3</v>
      </c>
    </row>
    <row r="8" spans="1:12">
      <c r="A8" s="7">
        <v>1991</v>
      </c>
      <c r="B8" s="23">
        <f>[2]N5A!L8</f>
        <v>304105</v>
      </c>
      <c r="C8" s="28">
        <f>[2]N5A!N8</f>
        <v>1.0883609671429548</v>
      </c>
      <c r="D8" s="23">
        <f>[2]N5!N8</f>
        <v>40831</v>
      </c>
      <c r="E8" s="28">
        <f>[2]N6!N8</f>
        <v>0.14613000986308675</v>
      </c>
      <c r="F8" s="7">
        <v>1991</v>
      </c>
      <c r="G8" s="26">
        <f>[2]N11!L8</f>
        <v>67.120218915660644</v>
      </c>
      <c r="H8" s="34">
        <f>[2]N11!O8</f>
        <v>9.8383996698548498E-3</v>
      </c>
      <c r="I8" s="3">
        <f>[2]N11B!D9</f>
        <v>38.405878181895474</v>
      </c>
      <c r="J8" s="34">
        <f>100*I8/[2]N11!N8</f>
        <v>5.6294866931234722E-3</v>
      </c>
      <c r="K8" s="44">
        <f>[2]N11A!C10</f>
        <v>28.714340733765098</v>
      </c>
      <c r="L8" s="34">
        <f>100*K8/[2]N11!N8</f>
        <v>4.2089129767313663E-3</v>
      </c>
    </row>
    <row r="9" spans="1:12">
      <c r="A9" s="7">
        <v>1992</v>
      </c>
      <c r="B9" s="23">
        <f>[2]N5A!L9</f>
        <v>297868</v>
      </c>
      <c r="C9" s="28">
        <f>[2]N5A!N9</f>
        <v>1.0534970504749326</v>
      </c>
      <c r="D9" s="23">
        <f>[2]N5!N9</f>
        <v>40511</v>
      </c>
      <c r="E9" s="28">
        <f>[2]N6!N9</f>
        <v>0.14327896589022654</v>
      </c>
      <c r="F9" s="7">
        <v>1992</v>
      </c>
      <c r="G9" s="26">
        <f>[2]N11!L9</f>
        <v>71.432473768046748</v>
      </c>
      <c r="H9" s="34">
        <f>[2]N11!O9</f>
        <v>1.0245327696859922E-2</v>
      </c>
      <c r="I9" s="3">
        <f>[2]N11B!D10</f>
        <v>27.734859931034535</v>
      </c>
      <c r="J9" s="34">
        <f>100*I9/[2]N11!N9</f>
        <v>3.9779208759121278E-3</v>
      </c>
      <c r="K9" s="44">
        <f>[2]N11A!C11</f>
        <v>43.697613837012206</v>
      </c>
      <c r="L9" s="34">
        <f>100*K9/[2]N11!N9</f>
        <v>6.2674068209477929E-3</v>
      </c>
    </row>
    <row r="10" spans="1:12">
      <c r="A10" s="7">
        <v>1993</v>
      </c>
      <c r="B10" s="23">
        <f>[2]N5A!L10</f>
        <v>273145</v>
      </c>
      <c r="C10" s="28">
        <f>[2]N5A!N10</f>
        <v>0.95546102406728473</v>
      </c>
      <c r="D10" s="23">
        <f>[2]N5!N10</f>
        <v>37336</v>
      </c>
      <c r="E10" s="28">
        <f>[2]N6!N10</f>
        <v>0.13060130258498651</v>
      </c>
      <c r="F10" s="7">
        <v>1993</v>
      </c>
      <c r="G10" s="26">
        <f>[2]N11!L10</f>
        <v>75.907329682552358</v>
      </c>
      <c r="H10" s="34">
        <f>[2]N11!O10</f>
        <v>1.0483930981589614E-2</v>
      </c>
      <c r="I10" s="3">
        <f>[2]N11B!D11</f>
        <v>24.738256924115799</v>
      </c>
      <c r="J10" s="34">
        <f>100*I10/[2]N11!N10</f>
        <v>3.4167211425021994E-3</v>
      </c>
      <c r="K10" s="44">
        <f>[2]N11A!C12</f>
        <v>51.169072758436485</v>
      </c>
      <c r="L10" s="34">
        <f>100*K10/[2]N11!N10</f>
        <v>7.0672098390874042E-3</v>
      </c>
    </row>
    <row r="11" spans="1:12">
      <c r="A11" s="7">
        <v>1994</v>
      </c>
      <c r="B11" s="23">
        <f>[2]N5A!L11</f>
        <v>276222</v>
      </c>
      <c r="C11" s="28">
        <f>[2]N5A!N11</f>
        <v>0.95564810511319587</v>
      </c>
      <c r="D11" s="23">
        <f>[2]N5!N11</f>
        <v>34532</v>
      </c>
      <c r="E11" s="28">
        <f>[2]N6!N11</f>
        <v>0.11947071690802645</v>
      </c>
      <c r="F11" s="7">
        <v>1994</v>
      </c>
      <c r="G11" s="26">
        <f>[2]N11!L11</f>
        <v>120.02251067221141</v>
      </c>
      <c r="H11" s="34">
        <f>[2]N11!O11</f>
        <v>1.5636563763355212E-2</v>
      </c>
      <c r="I11" s="3">
        <f>[2]N11B!D12</f>
        <v>30.840469292163654</v>
      </c>
      <c r="J11" s="34">
        <f>100*I11/[2]N11!N11</f>
        <v>4.0179043237625525E-3</v>
      </c>
      <c r="K11" s="44">
        <f>[2]N11A!C13</f>
        <v>89.182041380047636</v>
      </c>
      <c r="L11" s="34">
        <f>100*K11/[2]N11!N11</f>
        <v>1.1618659439592643E-2</v>
      </c>
    </row>
    <row r="12" spans="1:12">
      <c r="A12" s="7">
        <v>1995</v>
      </c>
      <c r="B12" s="23">
        <f>[2]N5A!L12</f>
        <v>276100</v>
      </c>
      <c r="C12" s="28">
        <f>[2]N5A!N12</f>
        <v>0.94538376571657712</v>
      </c>
      <c r="D12" s="23">
        <f>[2]N5!N12</f>
        <v>27751</v>
      </c>
      <c r="E12" s="28">
        <f>[2]N6!N12</f>
        <v>9.5021169440060602E-2</v>
      </c>
      <c r="F12" s="7">
        <v>1995</v>
      </c>
      <c r="G12" s="26">
        <f>[2]N11!L12</f>
        <v>162.61411341387475</v>
      </c>
      <c r="H12" s="34">
        <f>[2]N11!O12</f>
        <v>2.0150972133583991E-2</v>
      </c>
      <c r="I12" s="3">
        <f>[2]N11B!D13</f>
        <v>57.574582775834948</v>
      </c>
      <c r="J12" s="34">
        <f>100*I12/[2]N11!N12</f>
        <v>7.1345825326105082E-3</v>
      </c>
      <c r="K12" s="44">
        <f>[2]N11A!C14</f>
        <v>105.03953063803992</v>
      </c>
      <c r="L12" s="34">
        <f>100*K12/[2]N11!N12</f>
        <v>1.3016389600973498E-2</v>
      </c>
    </row>
    <row r="13" spans="1:12">
      <c r="A13" s="7">
        <v>1996</v>
      </c>
      <c r="B13" s="23">
        <f>[2]N5A!L13</f>
        <v>274115</v>
      </c>
      <c r="C13" s="28">
        <f>[2]N5A!N13</f>
        <v>0.92883173119474494</v>
      </c>
      <c r="D13" s="23">
        <f>[2]N5!N13</f>
        <v>32428</v>
      </c>
      <c r="E13" s="28">
        <f>[2]N6!N13</f>
        <v>0.10988145624713419</v>
      </c>
      <c r="F13" s="7">
        <v>1996</v>
      </c>
      <c r="G13" s="26">
        <f>[2]N11!L13</f>
        <v>279.56320648735402</v>
      </c>
      <c r="H13" s="34">
        <f>[2]N11!O13</f>
        <v>3.3552510286992618E-2</v>
      </c>
      <c r="I13" s="3">
        <f>[2]N11B!D14</f>
        <v>103.40643862546436</v>
      </c>
      <c r="J13" s="34">
        <f>100*I13/[2]N11!N13</f>
        <v>1.241059451032984E-2</v>
      </c>
      <c r="K13" s="44">
        <f>[2]N11A!C15</f>
        <v>176.15676786188948</v>
      </c>
      <c r="L13" s="34">
        <f>100*K13/[2]N11!N13</f>
        <v>2.1141915776662752E-2</v>
      </c>
    </row>
    <row r="14" spans="1:12">
      <c r="A14" s="7">
        <v>1997</v>
      </c>
      <c r="B14" s="23">
        <f>[2]N5A!L14</f>
        <v>280719</v>
      </c>
      <c r="C14" s="28">
        <f>[2]N5A!N14</f>
        <v>0.94177007376039812</v>
      </c>
      <c r="D14" s="23">
        <f>[2]N5!N14</f>
        <v>39770</v>
      </c>
      <c r="E14" s="28">
        <f>[2]N6!N14</f>
        <v>0.13342237551947331</v>
      </c>
      <c r="F14" s="7">
        <v>1997</v>
      </c>
      <c r="G14" s="26">
        <f>[2]N11!L14</f>
        <v>539.96569827099688</v>
      </c>
      <c r="H14" s="34">
        <f>[2]N11!O14</f>
        <v>6.1434087648233021E-2</v>
      </c>
      <c r="I14" s="3">
        <f>[2]N11B!D15</f>
        <v>250.71719098053745</v>
      </c>
      <c r="J14" s="34">
        <f>100*I14/[2]N11!N14</f>
        <v>2.8525111752352273E-2</v>
      </c>
      <c r="K14" s="44">
        <f>[2]N11A!C16</f>
        <v>289.24850729045932</v>
      </c>
      <c r="L14" s="34">
        <f>100*K14/[2]N11!N14</f>
        <v>3.2908975895880731E-2</v>
      </c>
    </row>
    <row r="15" spans="1:12">
      <c r="A15" s="7">
        <v>1998</v>
      </c>
      <c r="B15" s="23">
        <f>[2]N5A!L15</f>
        <v>286380</v>
      </c>
      <c r="C15" s="28">
        <f>[2]N5A!N15</f>
        <v>0.95273891979407421</v>
      </c>
      <c r="D15" s="23">
        <f>[2]N5!N15</f>
        <v>49833</v>
      </c>
      <c r="E15" s="28">
        <f>[2]N6!N15</f>
        <v>0.16578615332808891</v>
      </c>
      <c r="F15" s="7">
        <v>1998</v>
      </c>
      <c r="G15" s="26">
        <f>[2]N11!L15</f>
        <v>555.75924657164853</v>
      </c>
      <c r="H15" s="34">
        <f>[2]N11!O15</f>
        <v>6.0989739910017465E-2</v>
      </c>
      <c r="I15" s="3">
        <f>[2]N11B!D16</f>
        <v>238.18591173633195</v>
      </c>
      <c r="J15" s="34">
        <f>100*I15/[2]N11!N15</f>
        <v>2.6138830611712464E-2</v>
      </c>
      <c r="K15" s="44">
        <f>[2]N11A!C17</f>
        <v>317.57333483531659</v>
      </c>
      <c r="L15" s="34">
        <f>100*K15/[2]N11!N15</f>
        <v>3.4850909298305005E-2</v>
      </c>
    </row>
    <row r="16" spans="1:12">
      <c r="A16" s="7">
        <v>1999</v>
      </c>
      <c r="B16" s="23">
        <f>[2]N5A!L16</f>
        <v>266690</v>
      </c>
      <c r="C16" s="28">
        <f>[2]N5A!N16</f>
        <v>0.88000164985873075</v>
      </c>
      <c r="D16" s="23">
        <f>[2]N5!N16</f>
        <v>38132</v>
      </c>
      <c r="E16" s="28">
        <f>[2]N6!N16</f>
        <v>0.1258248262492524</v>
      </c>
      <c r="F16" s="7">
        <v>1999</v>
      </c>
      <c r="G16" s="26">
        <f>[2]N11!L16</f>
        <v>360.87811630705556</v>
      </c>
      <c r="H16" s="34">
        <f>[2]N11!O16</f>
        <v>3.688764646909494E-2</v>
      </c>
      <c r="I16" s="3">
        <f>[2]N11B!D17</f>
        <v>194.76188973785074</v>
      </c>
      <c r="J16" s="34">
        <f>100*I16/[2]N11!N16</f>
        <v>1.990785090495726E-2</v>
      </c>
      <c r="K16" s="44">
        <f>[2]N11A!C18</f>
        <v>166.11622656920483</v>
      </c>
      <c r="L16" s="34">
        <f>100*K16/[2]N11!N16</f>
        <v>1.697979556413768E-2</v>
      </c>
    </row>
    <row r="17" spans="1:12">
      <c r="A17" s="7">
        <v>2000</v>
      </c>
      <c r="B17" s="23">
        <f>[2]N5A!L17</f>
        <v>280645</v>
      </c>
      <c r="C17" s="28">
        <f>[2]N5A!N17</f>
        <v>0.91742189557156661</v>
      </c>
      <c r="D17" s="23">
        <f>[2]N5!N17</f>
        <v>46619</v>
      </c>
      <c r="E17" s="28">
        <f>[2]N6!N17</f>
        <v>0.15239641308290142</v>
      </c>
      <c r="F17" s="7">
        <v>2000</v>
      </c>
      <c r="G17" s="26">
        <f>[2]N11!L17</f>
        <v>613.85516619294367</v>
      </c>
      <c r="H17" s="34">
        <f>[2]N11!O17</f>
        <v>5.7260579027323996E-2</v>
      </c>
      <c r="I17" s="3">
        <f>[2]N11B!D18</f>
        <v>378.16985728547797</v>
      </c>
      <c r="J17" s="34">
        <f>100*I17/[2]N11!N17</f>
        <v>3.5275788478158238E-2</v>
      </c>
      <c r="K17" s="44">
        <f>[2]N11A!C19</f>
        <v>235.68530890746567</v>
      </c>
      <c r="L17" s="34">
        <f>100*K17/[2]N11!N17</f>
        <v>2.1984790549165762E-2</v>
      </c>
    </row>
    <row r="18" spans="1:12">
      <c r="A18" s="7">
        <v>2001</v>
      </c>
      <c r="B18" s="23">
        <f>[2]N5A!L18</f>
        <v>271371</v>
      </c>
      <c r="C18" s="28">
        <f>[2]N5A!N18</f>
        <v>0.877593393402192</v>
      </c>
      <c r="D18" s="23">
        <f>[2]N5!N18</f>
        <v>34906</v>
      </c>
      <c r="E18" s="28">
        <f>[2]N6!N18</f>
        <v>0.11288337733249651</v>
      </c>
      <c r="F18" s="7">
        <v>2001</v>
      </c>
      <c r="G18" s="26">
        <f>[2]N11!L18</f>
        <v>559.58941578347549</v>
      </c>
      <c r="H18" s="34">
        <f>[2]N11!O18</f>
        <v>5.0736115148813529E-2</v>
      </c>
      <c r="I18" s="3">
        <f>[2]N11B!D19</f>
        <v>337.48570071021675</v>
      </c>
      <c r="J18" s="34">
        <f>100*I18/[2]N11!N18</f>
        <v>3.0598708426853003E-2</v>
      </c>
      <c r="K18" s="44">
        <f>[2]N11A!C20</f>
        <v>222.10371507325877</v>
      </c>
      <c r="L18" s="34">
        <f>100*K18/[2]N11!N18</f>
        <v>2.0137406721960537E-2</v>
      </c>
    </row>
    <row r="19" spans="1:12">
      <c r="A19" s="7">
        <v>2002</v>
      </c>
      <c r="B19" s="23">
        <f>[2]N5A!L19</f>
        <v>271738</v>
      </c>
      <c r="C19" s="28">
        <f>[2]N5A!N19</f>
        <v>0.8689436906657928</v>
      </c>
      <c r="D19" s="23">
        <f>[2]N5!N19</f>
        <v>22622</v>
      </c>
      <c r="E19" s="28">
        <f>[2]N6!N19</f>
        <v>7.2338959476560383E-2</v>
      </c>
      <c r="F19" s="7">
        <v>2002</v>
      </c>
      <c r="G19" s="26">
        <f>[2]N11!L19</f>
        <v>330.5860611276006</v>
      </c>
      <c r="H19" s="34">
        <f>[2]N11!O19</f>
        <v>2.8805050692195612E-2</v>
      </c>
      <c r="I19" s="3">
        <f>[2]N11B!D20</f>
        <v>194.3170043318423</v>
      </c>
      <c r="J19" s="34">
        <f>100*I19/[2]N11!N19</f>
        <v>1.6931479630575969E-2</v>
      </c>
      <c r="K19" s="44">
        <f>[2]N11A!C21</f>
        <v>136.26905679575827</v>
      </c>
      <c r="L19" s="34">
        <f>100*K19/[2]N11!N19</f>
        <v>1.1873571061619641E-2</v>
      </c>
    </row>
    <row r="20" spans="1:12">
      <c r="A20" s="7">
        <v>2003</v>
      </c>
      <c r="B20" s="23">
        <f>[2]N5A!L20</f>
        <v>247230</v>
      </c>
      <c r="C20" s="28">
        <f>[2]N5A!N20</f>
        <v>0.78301501923712358</v>
      </c>
      <c r="D20" s="23">
        <f>[2]N5!N20</f>
        <v>14835</v>
      </c>
      <c r="E20" s="28">
        <f>[2]N6!N20</f>
        <v>4.6984701736774374E-2</v>
      </c>
      <c r="F20" s="7">
        <v>2003</v>
      </c>
      <c r="G20" s="26">
        <f>[2]N11!L20</f>
        <v>191.122608473799</v>
      </c>
      <c r="H20" s="34">
        <f>[2]N11!O20</f>
        <v>1.5828968677406262E-2</v>
      </c>
      <c r="I20" s="3">
        <f>[2]N11B!D21</f>
        <v>132.66515470282087</v>
      </c>
      <c r="J20" s="34">
        <f>100*I20/[2]N11!N20</f>
        <v>1.0987462944040396E-2</v>
      </c>
      <c r="K20" s="44">
        <f>[2]N11A!C22</f>
        <v>58.457453770978248</v>
      </c>
      <c r="L20" s="34">
        <f>100*K20/[2]N11!N20</f>
        <v>4.8415057333658744E-3</v>
      </c>
    </row>
    <row r="21" spans="1:12">
      <c r="A21" s="7">
        <v>2004</v>
      </c>
      <c r="B21" s="23">
        <f>[2]N5A!L21</f>
        <v>260532</v>
      </c>
      <c r="C21" s="28">
        <f>[2]N5A!N21</f>
        <v>0.81707006937531168</v>
      </c>
      <c r="D21" s="23">
        <f>[2]N5!N21</f>
        <v>26216</v>
      </c>
      <c r="E21" s="28">
        <f>[2]N6!N21</f>
        <v>8.2217573805686728E-2</v>
      </c>
      <c r="F21" s="7">
        <v>2004</v>
      </c>
      <c r="G21" s="26">
        <f>[2]N11!L21</f>
        <v>431.5746347783072</v>
      </c>
      <c r="H21" s="34">
        <f>[2]N11!O21</f>
        <v>3.3610004063522214E-2</v>
      </c>
      <c r="I21" s="3">
        <f>[2]N11B!D22</f>
        <v>291.49275504984803</v>
      </c>
      <c r="J21" s="34">
        <f>100*I21/[2]N11!N21</f>
        <v>2.2700761101831838E-2</v>
      </c>
      <c r="K21" s="44">
        <f>[2]N11A!C23</f>
        <v>140.08187972845937</v>
      </c>
      <c r="L21" s="34">
        <f>100*K21/[2]N11!N21</f>
        <v>1.0909242961690394E-2</v>
      </c>
    </row>
    <row r="22" spans="1:12">
      <c r="A22" s="7">
        <v>2005</v>
      </c>
      <c r="B22" s="23">
        <f>[2]N5A!L22</f>
        <v>304991</v>
      </c>
      <c r="C22" s="28">
        <f>[2]N5A!N22</f>
        <v>0.94730334535916061</v>
      </c>
      <c r="D22" s="23">
        <f>[2]N5!N22</f>
        <v>54404</v>
      </c>
      <c r="E22" s="28">
        <f>[2]N6!N22</f>
        <v>0.16897905577843209</v>
      </c>
      <c r="F22" s="7">
        <v>2005</v>
      </c>
      <c r="G22" s="26">
        <f>[2]N11!L22</f>
        <v>1459.9082178686547</v>
      </c>
      <c r="H22" s="34">
        <f>[2]N11!O22</f>
        <v>0.10697884601175776</v>
      </c>
      <c r="I22" s="3">
        <f>[2]N11B!D23</f>
        <v>1058.4810544788929</v>
      </c>
      <c r="J22" s="34">
        <f>100*I22/[2]N11!N22</f>
        <v>7.756315112656488E-2</v>
      </c>
      <c r="K22" s="44">
        <f>[2]N11A!C24</f>
        <v>401.42716338976203</v>
      </c>
      <c r="L22" s="34">
        <f>100*K22/[2]N11!N22</f>
        <v>2.9415694885192908E-2</v>
      </c>
    </row>
    <row r="23" spans="1:12" s="30" customFormat="1">
      <c r="A23" s="59">
        <v>2006</v>
      </c>
      <c r="B23" s="24">
        <f>[2]N5A!L23</f>
        <v>370791</v>
      </c>
      <c r="C23" s="29">
        <f>[2]N5A!N23</f>
        <v>1.1402071205141462</v>
      </c>
      <c r="D23" s="24">
        <f>[2]N5!N23</f>
        <v>69740</v>
      </c>
      <c r="E23" s="29">
        <f>[2]N6!N23</f>
        <v>0.2144551636492163</v>
      </c>
      <c r="F23" s="8">
        <v>2006</v>
      </c>
      <c r="G23" s="27">
        <f>[2]N11!L23</f>
        <v>1966.3769006084567</v>
      </c>
      <c r="H23" s="35">
        <f>[2]N11!O23</f>
        <v>0.13728048935431592</v>
      </c>
      <c r="I23" s="27">
        <f>[2]N11B!D24</f>
        <v>1387.4464982578318</v>
      </c>
      <c r="J23" s="35">
        <f>100*I23/[2]N11!N23</f>
        <v>9.6863085695743367E-2</v>
      </c>
      <c r="K23" s="45">
        <f>[2]N11A!C25</f>
        <v>578.93040235062551</v>
      </c>
      <c r="L23" s="35">
        <f>100*K23/[2]N11!N23</f>
        <v>4.041740365857259E-2</v>
      </c>
    </row>
    <row r="24" spans="1:12">
      <c r="A24" t="s">
        <v>98</v>
      </c>
      <c r="B24" s="31"/>
      <c r="C24" s="31"/>
      <c r="D24" s="31"/>
      <c r="E24" s="61"/>
      <c r="F24" t="s">
        <v>98</v>
      </c>
      <c r="G24" s="31"/>
      <c r="H24" s="31"/>
      <c r="I24" s="31"/>
      <c r="J24" s="31"/>
      <c r="K24" s="31"/>
      <c r="L24" s="31"/>
    </row>
    <row r="25" spans="1:12">
      <c r="A25" s="70" t="s">
        <v>30</v>
      </c>
      <c r="B25" s="21">
        <f>AVERAGE(B4:B5)</f>
        <v>308955.5</v>
      </c>
      <c r="C25" s="33">
        <f>AVERAGE(C4:C5)</f>
        <v>1.1640730463806743</v>
      </c>
      <c r="D25" s="22">
        <f>AVERAGE(D4:D5)</f>
        <v>48882.5</v>
      </c>
      <c r="E25" s="75">
        <f>AVERAGE(E4:E5)</f>
        <v>0.18438970927261594</v>
      </c>
      <c r="F25" s="70" t="s">
        <v>30</v>
      </c>
      <c r="G25" s="43"/>
      <c r="H25" s="52">
        <f>AVERAGE(H4:H5)</f>
        <v>1.4420401847783435E-2</v>
      </c>
      <c r="I25" s="43"/>
      <c r="J25" s="52">
        <f>AVERAGE(J4:J5)</f>
        <v>9.5793157110841739E-3</v>
      </c>
      <c r="K25" s="43"/>
      <c r="L25" s="52">
        <f>AVERAGE(L4:L5)</f>
        <v>4.8410861366992661E-3</v>
      </c>
    </row>
    <row r="26" spans="1:12">
      <c r="A26" s="71" t="s">
        <v>35</v>
      </c>
      <c r="B26" s="23">
        <f>AVERAGE(B7:B12)</f>
        <v>291390</v>
      </c>
      <c r="C26" s="56">
        <f>AVERAGE(C7:C12)</f>
        <v>1.0267625585697351</v>
      </c>
      <c r="D26" s="13">
        <f>AVERAGE(D7:D12)</f>
        <v>38504.5</v>
      </c>
      <c r="E26" s="74">
        <f>AVERAGE(E7:E12)</f>
        <v>0.13597157650670119</v>
      </c>
      <c r="F26" s="71" t="s">
        <v>35</v>
      </c>
      <c r="G26" s="44"/>
      <c r="H26" s="34">
        <f>AVERAGE(H7:H12)</f>
        <v>1.3016391405001484E-2</v>
      </c>
      <c r="I26" s="44"/>
      <c r="J26" s="34">
        <f>AVERAGE(J7:J12)</f>
        <v>5.6447322682947887E-3</v>
      </c>
      <c r="K26" s="44"/>
      <c r="L26" s="77">
        <f>AVERAGE(L7:L12)</f>
        <v>7.3716591367066868E-3</v>
      </c>
    </row>
    <row r="27" spans="1:12">
      <c r="A27" s="71" t="s">
        <v>33</v>
      </c>
      <c r="B27" s="23">
        <f>AVERAGE(B13:B17)</f>
        <v>277709.8</v>
      </c>
      <c r="C27" s="56">
        <f>AVERAGE(C13:C17)</f>
        <v>0.92415285403590297</v>
      </c>
      <c r="D27" s="13">
        <f>AVERAGE(D13:D17)</f>
        <v>41356.400000000001</v>
      </c>
      <c r="E27" s="74">
        <f>AVERAGE(E13:E17)</f>
        <v>0.13746224488537004</v>
      </c>
      <c r="F27" s="71" t="s">
        <v>33</v>
      </c>
      <c r="G27" s="44"/>
      <c r="H27" s="77">
        <f>AVERAGE(H13:H17)</f>
        <v>5.0024912668332408E-2</v>
      </c>
      <c r="I27" s="44"/>
      <c r="J27" s="34">
        <f>AVERAGE(J13:J17)</f>
        <v>2.4451635251502013E-2</v>
      </c>
      <c r="K27" s="44"/>
      <c r="L27" s="77">
        <f>AVERAGE(L13:L17)</f>
        <v>2.5573277416830388E-2</v>
      </c>
    </row>
    <row r="28" spans="1:12">
      <c r="A28" s="72" t="s">
        <v>97</v>
      </c>
      <c r="B28" s="23">
        <f>AVERAGE(B22:B23)</f>
        <v>337891</v>
      </c>
      <c r="C28" s="56">
        <f>AVERAGE(C22:C23)</f>
        <v>1.0437552329366535</v>
      </c>
      <c r="D28" s="23">
        <f>AVERAGE(D22:D23)</f>
        <v>62072</v>
      </c>
      <c r="E28" s="74">
        <f>AVERAGE(E22:E23)</f>
        <v>0.19171710971382419</v>
      </c>
      <c r="F28" s="72" t="s">
        <v>97</v>
      </c>
      <c r="G28" s="44"/>
      <c r="H28" s="77">
        <f>AVERAGE(H22:H23)</f>
        <v>0.12212966768303685</v>
      </c>
      <c r="I28" s="44"/>
      <c r="J28" s="34">
        <f>AVERAGE(J22:J23)</f>
        <v>8.7213118411154117E-2</v>
      </c>
      <c r="K28" s="44"/>
      <c r="L28" s="77">
        <f>AVERAGE(L22:L23)</f>
        <v>3.4916549271882751E-2</v>
      </c>
    </row>
    <row r="29" spans="1:12">
      <c r="A29" s="72" t="s">
        <v>94</v>
      </c>
      <c r="B29" s="23">
        <f>AVERAGE(B18:B23)</f>
        <v>287775.5</v>
      </c>
      <c r="C29" s="56">
        <f>AVERAGE(C18:C23)</f>
        <v>0.9056887730922879</v>
      </c>
      <c r="D29" s="13">
        <f>AVERAGE(D18:D23)</f>
        <v>37120.5</v>
      </c>
      <c r="E29" s="74">
        <f>AVERAGE(E18:E23)</f>
        <v>0.11630980529652772</v>
      </c>
      <c r="F29" s="72" t="s">
        <v>94</v>
      </c>
      <c r="G29" s="44"/>
      <c r="H29" s="34">
        <f>AVERAGE(H18:H23)</f>
        <v>6.2206578991335221E-2</v>
      </c>
      <c r="I29" s="44"/>
      <c r="J29" s="34">
        <f>AVERAGE(J18:J23)</f>
        <v>4.2607441487601573E-2</v>
      </c>
      <c r="K29" s="44"/>
      <c r="L29" s="77">
        <f>AVERAGE(L18:L23)</f>
        <v>1.9599137503733658E-2</v>
      </c>
    </row>
    <row r="30" spans="1:12">
      <c r="A30" s="73" t="s">
        <v>92</v>
      </c>
      <c r="B30" s="24">
        <f>AVERAGE(B4:B23)</f>
        <v>290858</v>
      </c>
      <c r="C30" s="57">
        <f>AVERAGE(C4:C23)</f>
        <v>0.98889707944591088</v>
      </c>
      <c r="D30" s="14">
        <f>AVERAGE(D4:D23)</f>
        <v>39944.449999999997</v>
      </c>
      <c r="E30" s="76">
        <f>AVERAGE(E4:E23)</f>
        <v>0.1359513542050437</v>
      </c>
      <c r="F30" s="73" t="s">
        <v>92</v>
      </c>
      <c r="G30" s="46"/>
      <c r="H30" s="35">
        <f>AVERAGE(H4:H23)</f>
        <v>3.7333697626101246E-2</v>
      </c>
      <c r="I30" s="46"/>
      <c r="J30" s="35">
        <f>AVERAGE(J4:J23)</f>
        <v>2.2241727013728403E-2</v>
      </c>
      <c r="K30" s="46"/>
      <c r="L30" s="78">
        <f>AVERAGE(L4:L23)</f>
        <v>1.5091970612372847E-2</v>
      </c>
    </row>
    <row r="31" spans="1:12">
      <c r="A31" s="843" t="s">
        <v>80</v>
      </c>
      <c r="B31" s="844"/>
      <c r="C31" s="844"/>
      <c r="D31" s="844"/>
      <c r="E31" s="845"/>
      <c r="F31" s="843" t="s">
        <v>109</v>
      </c>
      <c r="G31" s="844"/>
      <c r="H31" s="844"/>
      <c r="I31" s="844"/>
      <c r="J31" s="844"/>
      <c r="K31" s="844"/>
      <c r="L31" s="845"/>
    </row>
  </sheetData>
  <mergeCells count="4">
    <mergeCell ref="A2:E2"/>
    <mergeCell ref="A31:E31"/>
    <mergeCell ref="F2:L2"/>
    <mergeCell ref="F31:L31"/>
  </mergeCells>
  <phoneticPr fontId="4" type="noConversion"/>
  <pageMargins left="0.75" right="0.75" top="1" bottom="1" header="0.5" footer="0.5"/>
  <pageSetup scale="96" orientation="landscape" r:id="rId1"/>
  <headerFooter alignWithMargins="0"/>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sheetPr enableFormatConditionsCalculation="0">
    <pageSetUpPr fitToPage="1"/>
  </sheetPr>
  <dimension ref="A1:M34"/>
  <sheetViews>
    <sheetView zoomScale="85" zoomScaleNormal="85" zoomScalePageLayoutView="125" workbookViewId="0">
      <pane xSplit="1" ySplit="4" topLeftCell="B5" activePane="bottomRight" state="frozen"/>
      <selection pane="topRight" activeCell="B1" sqref="B1"/>
      <selection pane="bottomLeft" activeCell="A5" sqref="A5"/>
      <selection pane="bottomRight" activeCell="A33" sqref="A33:XFD34"/>
    </sheetView>
  </sheetViews>
  <sheetFormatPr defaultColWidth="8.83203125" defaultRowHeight="12.75"/>
  <cols>
    <col min="1" max="1" width="12" style="121" customWidth="1"/>
    <col min="2" max="2" width="18.5" style="121" customWidth="1"/>
    <col min="3" max="3" width="17.83203125" style="121" customWidth="1"/>
    <col min="4" max="4" width="16.6640625" style="121" customWidth="1"/>
    <col min="5" max="5" width="17.1640625" style="121" customWidth="1"/>
    <col min="6" max="6" width="17" style="121" customWidth="1"/>
    <col min="7" max="7" width="18.6640625" style="121" customWidth="1"/>
    <col min="8" max="8" width="20.1640625" style="121" customWidth="1"/>
    <col min="9" max="9" width="18.5" style="121" customWidth="1"/>
    <col min="10" max="12" width="14.33203125" style="121" customWidth="1"/>
    <col min="13" max="13" width="19.33203125" style="121" customWidth="1"/>
    <col min="14" max="16384" width="8.83203125" style="121"/>
  </cols>
  <sheetData>
    <row r="1" spans="1:13">
      <c r="A1" s="370" t="s">
        <v>447</v>
      </c>
      <c r="B1" s="550"/>
      <c r="C1" s="550"/>
    </row>
    <row r="3" spans="1:13" s="128" customFormat="1" ht="76.5">
      <c r="B3" s="127" t="s">
        <v>154</v>
      </c>
      <c r="C3" s="127" t="s">
        <v>155</v>
      </c>
      <c r="D3" s="127" t="s">
        <v>156</v>
      </c>
      <c r="E3" s="127" t="s">
        <v>157</v>
      </c>
      <c r="F3" s="127" t="s">
        <v>158</v>
      </c>
      <c r="G3" s="127" t="s">
        <v>162</v>
      </c>
      <c r="H3" s="127" t="s">
        <v>165</v>
      </c>
      <c r="I3" s="127" t="s">
        <v>166</v>
      </c>
      <c r="J3" s="127" t="s">
        <v>145</v>
      </c>
      <c r="K3" s="127" t="s">
        <v>146</v>
      </c>
      <c r="L3" s="127" t="s">
        <v>146</v>
      </c>
      <c r="M3" s="127" t="s">
        <v>168</v>
      </c>
    </row>
    <row r="4" spans="1:13" ht="15.75">
      <c r="B4" s="17" t="s">
        <v>43</v>
      </c>
      <c r="C4" s="81" t="s">
        <v>44</v>
      </c>
      <c r="D4" s="81" t="s">
        <v>147</v>
      </c>
      <c r="E4" s="81" t="s">
        <v>128</v>
      </c>
      <c r="F4" s="81" t="s">
        <v>129</v>
      </c>
      <c r="G4" s="81" t="s">
        <v>148</v>
      </c>
      <c r="H4" s="81" t="s">
        <v>163</v>
      </c>
      <c r="I4" s="81" t="s">
        <v>164</v>
      </c>
      <c r="J4" s="81" t="s">
        <v>149</v>
      </c>
      <c r="K4" s="81" t="s">
        <v>150</v>
      </c>
      <c r="L4" s="81" t="s">
        <v>167</v>
      </c>
      <c r="M4" s="17" t="s">
        <v>169</v>
      </c>
    </row>
    <row r="5" spans="1:13">
      <c r="A5" s="371">
        <v>1987</v>
      </c>
      <c r="B5" s="513">
        <f>'3A'!O4</f>
        <v>566186</v>
      </c>
      <c r="C5" s="679" t="s">
        <v>134</v>
      </c>
      <c r="D5" s="513">
        <f>'11D'!B5</f>
        <v>103.24537009979133</v>
      </c>
      <c r="E5" s="204">
        <f>'11D'!D5</f>
        <v>27.204278153905946</v>
      </c>
      <c r="F5" s="204">
        <f>'11D'!C5</f>
        <v>76.041091945885384</v>
      </c>
      <c r="G5" s="373" t="s">
        <v>134</v>
      </c>
      <c r="H5" s="373" t="s">
        <v>134</v>
      </c>
      <c r="I5" s="373" t="s">
        <v>134</v>
      </c>
      <c r="J5" s="551" t="s">
        <v>134</v>
      </c>
      <c r="K5" s="173"/>
      <c r="L5" s="173"/>
      <c r="M5" s="488"/>
    </row>
    <row r="6" spans="1:13">
      <c r="A6" s="374">
        <v>1988</v>
      </c>
      <c r="B6" s="176">
        <f>'3A'!O5</f>
        <v>619661</v>
      </c>
      <c r="C6" s="176">
        <f t="shared" ref="C6:C15" si="0">B6-B5</f>
        <v>53475</v>
      </c>
      <c r="D6" s="176">
        <f>'11D'!B6</f>
        <v>150.13692661087822</v>
      </c>
      <c r="E6" s="174">
        <f>'11D'!D6</f>
        <v>105.085075066266</v>
      </c>
      <c r="F6" s="206">
        <f>'11D'!C6</f>
        <v>45.051851544612227</v>
      </c>
      <c r="G6" s="375">
        <f>SUM(H6:I6)</f>
        <v>2.6517244617648303E-2</v>
      </c>
      <c r="H6" s="375">
        <f>E6/$B5*100</f>
        <v>1.8560168401597001E-2</v>
      </c>
      <c r="I6" s="375">
        <f>F6/$B5*100</f>
        <v>7.9570762160513023E-3</v>
      </c>
      <c r="J6" s="182">
        <f>D6/$C6*100</f>
        <v>0.28076096607924866</v>
      </c>
      <c r="K6" s="182">
        <f t="shared" ref="K6:L15" si="1">E6/$C6*100</f>
        <v>0.19651252934318092</v>
      </c>
      <c r="L6" s="182">
        <f t="shared" si="1"/>
        <v>8.4248436736067744E-2</v>
      </c>
      <c r="M6" s="182">
        <f>(G6/5.1)*100</f>
        <v>0.51994597289506483</v>
      </c>
    </row>
    <row r="7" spans="1:13">
      <c r="A7" s="374">
        <v>1989</v>
      </c>
      <c r="B7" s="176">
        <f>'3A'!O6</f>
        <v>664057</v>
      </c>
      <c r="C7" s="176">
        <f t="shared" si="0"/>
        <v>44396</v>
      </c>
      <c r="D7" s="176">
        <f>'11D'!B7</f>
        <v>175.12995511980228</v>
      </c>
      <c r="E7" s="174">
        <f>'11D'!D7</f>
        <v>117.75096619153913</v>
      </c>
      <c r="F7" s="206">
        <f>'11D'!C7</f>
        <v>57.378988928263148</v>
      </c>
      <c r="G7" s="375">
        <f t="shared" ref="G7:G15" si="2">SUM(H7:I7)</f>
        <v>2.8262220007359229E-2</v>
      </c>
      <c r="H7" s="375">
        <f t="shared" ref="H7:I15" si="3">E7/$B6*100</f>
        <v>1.9002481387652141E-2</v>
      </c>
      <c r="I7" s="375">
        <f t="shared" si="3"/>
        <v>9.2597386197070895E-3</v>
      </c>
      <c r="J7" s="182">
        <f t="shared" ref="J7:J15" si="4">D7/C7*100</f>
        <v>0.39447237390711393</v>
      </c>
      <c r="K7" s="182">
        <f t="shared" si="1"/>
        <v>0.26522877329385336</v>
      </c>
      <c r="L7" s="182">
        <f t="shared" si="1"/>
        <v>0.12924360061326054</v>
      </c>
      <c r="M7" s="182">
        <f t="shared" ref="M7:M15" si="5">(G7/5.1)*100</f>
        <v>0.55416117661488684</v>
      </c>
    </row>
    <row r="8" spans="1:13">
      <c r="A8" s="374">
        <v>1990</v>
      </c>
      <c r="B8" s="176">
        <f>'3A'!O7</f>
        <v>687389</v>
      </c>
      <c r="C8" s="176">
        <f t="shared" si="0"/>
        <v>23332</v>
      </c>
      <c r="D8" s="176">
        <f>'11D'!B8</f>
        <v>131.92353486225545</v>
      </c>
      <c r="E8" s="174">
        <f>'11D'!D8</f>
        <v>89.972904501224505</v>
      </c>
      <c r="F8" s="206">
        <f>'11D'!C8</f>
        <v>41.950630361030946</v>
      </c>
      <c r="G8" s="375">
        <f t="shared" si="2"/>
        <v>1.9866296848351186E-2</v>
      </c>
      <c r="H8" s="375">
        <f t="shared" si="3"/>
        <v>1.3548973130503029E-2</v>
      </c>
      <c r="I8" s="375">
        <f t="shared" si="3"/>
        <v>6.3173237178481582E-3</v>
      </c>
      <c r="J8" s="182">
        <f t="shared" si="4"/>
        <v>0.56541888763181658</v>
      </c>
      <c r="K8" s="182">
        <f t="shared" si="1"/>
        <v>0.38562019758796717</v>
      </c>
      <c r="L8" s="182">
        <f t="shared" si="1"/>
        <v>0.17979869004384941</v>
      </c>
      <c r="M8" s="182">
        <f t="shared" si="5"/>
        <v>0.38953523232061155</v>
      </c>
    </row>
    <row r="9" spans="1:13">
      <c r="A9" s="374">
        <v>1991</v>
      </c>
      <c r="B9" s="176">
        <f>'3A'!O8</f>
        <v>693616</v>
      </c>
      <c r="C9" s="176">
        <f t="shared" si="0"/>
        <v>6227</v>
      </c>
      <c r="D9" s="176">
        <f>'11D'!B9</f>
        <v>82.930879600891899</v>
      </c>
      <c r="E9" s="174">
        <f>'11D'!D9</f>
        <v>50.919298502003429</v>
      </c>
      <c r="F9" s="206">
        <f>'11D'!C9</f>
        <v>32.01158109888847</v>
      </c>
      <c r="G9" s="375">
        <f t="shared" si="2"/>
        <v>1.2064621284438928E-2</v>
      </c>
      <c r="H9" s="375">
        <f t="shared" si="3"/>
        <v>7.4076394155279512E-3</v>
      </c>
      <c r="I9" s="375">
        <f t="shared" si="3"/>
        <v>4.6569818689109763E-3</v>
      </c>
      <c r="J9" s="182">
        <f t="shared" si="4"/>
        <v>1.3317950795068556</v>
      </c>
      <c r="K9" s="182">
        <f t="shared" si="1"/>
        <v>0.8177179781918007</v>
      </c>
      <c r="L9" s="182">
        <f t="shared" si="1"/>
        <v>0.51407710131505491</v>
      </c>
      <c r="M9" s="182">
        <f t="shared" si="5"/>
        <v>0.23656120165566527</v>
      </c>
    </row>
    <row r="10" spans="1:13">
      <c r="A10" s="374">
        <v>1992</v>
      </c>
      <c r="B10" s="176">
        <f>'3A'!O9</f>
        <v>709860</v>
      </c>
      <c r="C10" s="176">
        <f t="shared" si="0"/>
        <v>16244</v>
      </c>
      <c r="D10" s="176">
        <f>'11D'!B10</f>
        <v>86.396806395625276</v>
      </c>
      <c r="E10" s="174">
        <f>'11D'!D10</f>
        <v>33.257343159462906</v>
      </c>
      <c r="F10" s="206">
        <f>'11D'!C10</f>
        <v>53.139463236162371</v>
      </c>
      <c r="G10" s="375">
        <f t="shared" si="2"/>
        <v>1.245599963028899E-2</v>
      </c>
      <c r="H10" s="375">
        <f t="shared" si="3"/>
        <v>4.7947773926009362E-3</v>
      </c>
      <c r="I10" s="375">
        <f t="shared" si="3"/>
        <v>7.6612222376880529E-3</v>
      </c>
      <c r="J10" s="182">
        <f t="shared" si="4"/>
        <v>0.53186903715602851</v>
      </c>
      <c r="K10" s="182">
        <f t="shared" si="1"/>
        <v>0.20473616818186963</v>
      </c>
      <c r="L10" s="182">
        <f t="shared" si="1"/>
        <v>0.32713286897415889</v>
      </c>
      <c r="M10" s="182">
        <f t="shared" si="5"/>
        <v>0.24423528686841162</v>
      </c>
    </row>
    <row r="11" spans="1:13">
      <c r="A11" s="374">
        <v>1993</v>
      </c>
      <c r="B11" s="176">
        <f>'3A'!O10</f>
        <v>738147</v>
      </c>
      <c r="C11" s="176">
        <f t="shared" si="0"/>
        <v>28287</v>
      </c>
      <c r="D11" s="176">
        <f>'11D'!B11</f>
        <v>100.94184569959418</v>
      </c>
      <c r="E11" s="174">
        <f>'11D'!D11</f>
        <v>26.194510802483777</v>
      </c>
      <c r="F11" s="206">
        <f>'11D'!C11</f>
        <v>74.747334897110406</v>
      </c>
      <c r="G11" s="375">
        <f t="shared" si="2"/>
        <v>1.4219965302960328E-2</v>
      </c>
      <c r="H11" s="375">
        <f t="shared" si="3"/>
        <v>3.6900953430935362E-3</v>
      </c>
      <c r="I11" s="375">
        <f t="shared" si="3"/>
        <v>1.0529869959866791E-2</v>
      </c>
      <c r="J11" s="182">
        <f t="shared" si="4"/>
        <v>0.35684889065505071</v>
      </c>
      <c r="K11" s="182">
        <f t="shared" si="1"/>
        <v>9.2602647161182799E-2</v>
      </c>
      <c r="L11" s="182">
        <f t="shared" si="1"/>
        <v>0.26424624349386788</v>
      </c>
      <c r="M11" s="182">
        <f t="shared" si="5"/>
        <v>0.27882284907765353</v>
      </c>
    </row>
    <row r="12" spans="1:13">
      <c r="A12" s="374">
        <v>1994</v>
      </c>
      <c r="B12" s="176">
        <f>'3A'!O11</f>
        <v>783083</v>
      </c>
      <c r="C12" s="176">
        <f t="shared" si="0"/>
        <v>44936</v>
      </c>
      <c r="D12" s="176">
        <f>'11D'!B12</f>
        <v>132.04824877593819</v>
      </c>
      <c r="E12" s="174">
        <f>'11D'!D12</f>
        <v>30.889999189768147</v>
      </c>
      <c r="F12" s="206">
        <f>'11D'!C12</f>
        <v>101.15824958617004</v>
      </c>
      <c r="G12" s="375">
        <f t="shared" si="2"/>
        <v>1.7889153349663168E-2</v>
      </c>
      <c r="H12" s="375">
        <f t="shared" si="3"/>
        <v>4.1848031882224202E-3</v>
      </c>
      <c r="I12" s="375">
        <f t="shared" si="3"/>
        <v>1.3704350161440748E-2</v>
      </c>
      <c r="J12" s="182">
        <f t="shared" si="4"/>
        <v>0.29385848490283556</v>
      </c>
      <c r="K12" s="182">
        <f t="shared" si="1"/>
        <v>6.8742209341659574E-2</v>
      </c>
      <c r="L12" s="182">
        <f t="shared" si="1"/>
        <v>0.225116275561176</v>
      </c>
      <c r="M12" s="182">
        <f t="shared" si="5"/>
        <v>0.3507677127384935</v>
      </c>
    </row>
    <row r="13" spans="1:13">
      <c r="A13" s="374">
        <v>1995</v>
      </c>
      <c r="B13" s="176">
        <f>'3A'!O12</f>
        <v>822549</v>
      </c>
      <c r="C13" s="176">
        <f t="shared" si="0"/>
        <v>39466</v>
      </c>
      <c r="D13" s="176">
        <f>'11D'!B13</f>
        <v>164.77768223490989</v>
      </c>
      <c r="E13" s="174">
        <f>'11D'!D13</f>
        <v>57.373893848083881</v>
      </c>
      <c r="F13" s="206">
        <f>'11D'!C13</f>
        <v>107.40378838682601</v>
      </c>
      <c r="G13" s="375">
        <f t="shared" si="2"/>
        <v>2.1042173337297566E-2</v>
      </c>
      <c r="H13" s="375">
        <f t="shared" si="3"/>
        <v>7.3266682903451964E-3</v>
      </c>
      <c r="I13" s="375">
        <f t="shared" si="3"/>
        <v>1.3715505046952368E-2</v>
      </c>
      <c r="J13" s="182">
        <f t="shared" si="4"/>
        <v>0.41751807184642453</v>
      </c>
      <c r="K13" s="182">
        <f t="shared" si="1"/>
        <v>0.14537549751199483</v>
      </c>
      <c r="L13" s="182">
        <f t="shared" si="1"/>
        <v>0.27214257433442968</v>
      </c>
      <c r="M13" s="182">
        <f t="shared" si="5"/>
        <v>0.41259163406465815</v>
      </c>
    </row>
    <row r="14" spans="1:13">
      <c r="A14" s="374">
        <v>1996</v>
      </c>
      <c r="B14" s="176">
        <f>'3A'!O13</f>
        <v>850994</v>
      </c>
      <c r="C14" s="176">
        <f t="shared" si="0"/>
        <v>28445</v>
      </c>
      <c r="D14" s="176">
        <f>'11D'!B14</f>
        <v>297.16907463025353</v>
      </c>
      <c r="E14" s="174">
        <f>'11D'!D14</f>
        <v>103.89115300469993</v>
      </c>
      <c r="F14" s="206">
        <f>'11D'!C14</f>
        <v>193.2779216255536</v>
      </c>
      <c r="G14" s="375">
        <f t="shared" si="2"/>
        <v>3.6127826382410473E-2</v>
      </c>
      <c r="H14" s="375">
        <f t="shared" si="3"/>
        <v>1.2630390773643873E-2</v>
      </c>
      <c r="I14" s="375">
        <f t="shared" si="3"/>
        <v>2.34974356087666E-2</v>
      </c>
      <c r="J14" s="182">
        <f t="shared" si="4"/>
        <v>1.0447146234144964</v>
      </c>
      <c r="K14" s="182">
        <f t="shared" si="1"/>
        <v>0.36523520128212317</v>
      </c>
      <c r="L14" s="182">
        <f t="shared" si="1"/>
        <v>0.67947942213237333</v>
      </c>
      <c r="M14" s="182">
        <f t="shared" si="5"/>
        <v>0.70838875259628376</v>
      </c>
    </row>
    <row r="15" spans="1:13">
      <c r="A15" s="374">
        <v>1997</v>
      </c>
      <c r="B15" s="176">
        <f>'3A'!O14</f>
        <v>897329</v>
      </c>
      <c r="C15" s="176">
        <f t="shared" si="0"/>
        <v>46335</v>
      </c>
      <c r="D15" s="176">
        <f>'11D'!B15</f>
        <v>584.62577273295358</v>
      </c>
      <c r="E15" s="174">
        <f>'11D'!D15</f>
        <v>240.6849599075656</v>
      </c>
      <c r="F15" s="206">
        <f>'11D'!C15</f>
        <v>343.94081282538798</v>
      </c>
      <c r="G15" s="375">
        <f t="shared" si="2"/>
        <v>6.8699165062615433E-2</v>
      </c>
      <c r="H15" s="375">
        <f t="shared" si="3"/>
        <v>2.8282803393157363E-2</v>
      </c>
      <c r="I15" s="375">
        <f t="shared" si="3"/>
        <v>4.041636166945807E-2</v>
      </c>
      <c r="J15" s="182">
        <f t="shared" si="4"/>
        <v>1.2617368570906518</v>
      </c>
      <c r="K15" s="182">
        <f t="shared" si="1"/>
        <v>0.5194452571653515</v>
      </c>
      <c r="L15" s="182">
        <f t="shared" si="1"/>
        <v>0.74229159992530047</v>
      </c>
      <c r="M15" s="182">
        <f t="shared" si="5"/>
        <v>1.3470424522081459</v>
      </c>
    </row>
    <row r="16" spans="1:13">
      <c r="A16" s="374">
        <v>1998</v>
      </c>
      <c r="B16" s="176">
        <f>'3A'!O15</f>
        <v>932759</v>
      </c>
      <c r="C16" s="176">
        <f t="shared" ref="C16:C32" si="6">B16-B15</f>
        <v>35430</v>
      </c>
      <c r="D16" s="176">
        <f>'11D'!B16</f>
        <v>622.98100455994506</v>
      </c>
      <c r="E16" s="174">
        <f>'11D'!D16</f>
        <v>231.82444825518513</v>
      </c>
      <c r="F16" s="206">
        <f>'11D'!C16</f>
        <v>391.15655630475993</v>
      </c>
      <c r="G16" s="375">
        <f t="shared" ref="G16:G29" si="7">SUM(H16:I16)</f>
        <v>6.942615301187692E-2</v>
      </c>
      <c r="H16" s="375">
        <f t="shared" ref="H16:H32" si="8">E16/$B15*100</f>
        <v>2.5834944402241E-2</v>
      </c>
      <c r="I16" s="375">
        <f t="shared" ref="I16:I32" si="9">F16/$B15*100</f>
        <v>4.3591208609635917E-2</v>
      </c>
      <c r="J16" s="182">
        <f t="shared" ref="J16:J32" si="10">D16/C16*100</f>
        <v>1.7583432248375532</v>
      </c>
      <c r="K16" s="182">
        <f t="shared" ref="K16:K32" si="11">E16/$C16*100</f>
        <v>0.65431681697766053</v>
      </c>
      <c r="L16" s="182">
        <f t="shared" ref="L16:L32" si="12">F16/$C16*100</f>
        <v>1.1040264078598925</v>
      </c>
      <c r="M16" s="182">
        <f t="shared" ref="M16:M29" si="13">(G16/5.1)*100</f>
        <v>1.3612971178799398</v>
      </c>
    </row>
    <row r="17" spans="1:13">
      <c r="A17" s="374">
        <v>1999</v>
      </c>
      <c r="B17" s="176">
        <f>'3A'!O16</f>
        <v>997474</v>
      </c>
      <c r="C17" s="176">
        <f t="shared" si="6"/>
        <v>64715</v>
      </c>
      <c r="D17" s="176">
        <f>'11D'!B17</f>
        <v>395.27501648566118</v>
      </c>
      <c r="E17" s="174">
        <f>'11D'!D17</f>
        <v>184.90675293529304</v>
      </c>
      <c r="F17" s="206">
        <f>'11D'!C17</f>
        <v>210.36826355036814</v>
      </c>
      <c r="G17" s="375">
        <f t="shared" si="7"/>
        <v>4.2376971595627727E-2</v>
      </c>
      <c r="H17" s="375">
        <f t="shared" si="8"/>
        <v>1.9823636430770761E-2</v>
      </c>
      <c r="I17" s="375">
        <f t="shared" si="9"/>
        <v>2.2553335164856962E-2</v>
      </c>
      <c r="J17" s="182">
        <f t="shared" si="10"/>
        <v>0.61079350457492265</v>
      </c>
      <c r="K17" s="182">
        <f t="shared" si="11"/>
        <v>0.28572472059845949</v>
      </c>
      <c r="L17" s="182">
        <f t="shared" si="12"/>
        <v>0.32506878397646322</v>
      </c>
      <c r="M17" s="182">
        <f t="shared" si="13"/>
        <v>0.83092101167897503</v>
      </c>
    </row>
    <row r="18" spans="1:13">
      <c r="A18" s="374">
        <v>2000</v>
      </c>
      <c r="B18" s="176">
        <f>'3A'!O17</f>
        <v>1093371</v>
      </c>
      <c r="C18" s="176">
        <f t="shared" si="6"/>
        <v>95897</v>
      </c>
      <c r="D18" s="176">
        <f>'11D'!B18</f>
        <v>652.25575621211954</v>
      </c>
      <c r="E18" s="174">
        <f>'11D'!D18</f>
        <v>359.25397978668047</v>
      </c>
      <c r="F18" s="206">
        <f>'11D'!C18</f>
        <v>293.00177642543906</v>
      </c>
      <c r="G18" s="375">
        <f t="shared" si="7"/>
        <v>6.5390752662437268E-2</v>
      </c>
      <c r="H18" s="375">
        <f t="shared" si="8"/>
        <v>3.6016375342783923E-2</v>
      </c>
      <c r="I18" s="375">
        <f t="shared" si="9"/>
        <v>2.9374377319653349E-2</v>
      </c>
      <c r="J18" s="182">
        <f t="shared" si="10"/>
        <v>0.6801628374319526</v>
      </c>
      <c r="K18" s="182">
        <f t="shared" si="11"/>
        <v>0.3746248368423209</v>
      </c>
      <c r="L18" s="182">
        <f t="shared" si="12"/>
        <v>0.30553800058963165</v>
      </c>
      <c r="M18" s="182">
        <f t="shared" si="13"/>
        <v>1.2821716208321035</v>
      </c>
    </row>
    <row r="19" spans="1:13">
      <c r="A19" s="374">
        <v>2001</v>
      </c>
      <c r="B19" s="176">
        <f>'3A'!O18</f>
        <v>1129437</v>
      </c>
      <c r="C19" s="176">
        <f t="shared" si="6"/>
        <v>36066</v>
      </c>
      <c r="D19" s="176">
        <f>'11D'!B19</f>
        <v>564.83099048151212</v>
      </c>
      <c r="E19" s="174">
        <f>'11D'!D19</f>
        <v>313.51850456028302</v>
      </c>
      <c r="F19" s="206">
        <f>'11D'!C19</f>
        <v>251.3124859212291</v>
      </c>
      <c r="G19" s="375">
        <f t="shared" si="7"/>
        <v>5.1659591344704783E-2</v>
      </c>
      <c r="H19" s="375">
        <f t="shared" si="8"/>
        <v>2.867448510709384E-2</v>
      </c>
      <c r="I19" s="375">
        <f t="shared" si="9"/>
        <v>2.298510623761094E-2</v>
      </c>
      <c r="J19" s="182">
        <f t="shared" si="10"/>
        <v>1.5661037832903901</v>
      </c>
      <c r="K19" s="182">
        <f t="shared" si="11"/>
        <v>0.86929103465946611</v>
      </c>
      <c r="L19" s="182">
        <f t="shared" si="12"/>
        <v>0.69681274863092413</v>
      </c>
      <c r="M19" s="182">
        <f t="shared" si="13"/>
        <v>1.0129331636216625</v>
      </c>
    </row>
    <row r="20" spans="1:13">
      <c r="A20" s="374">
        <v>2002</v>
      </c>
      <c r="B20" s="176">
        <f>'3A'!O19</f>
        <v>1175438</v>
      </c>
      <c r="C20" s="176">
        <f t="shared" si="6"/>
        <v>46001</v>
      </c>
      <c r="D20" s="176">
        <f>'11D'!B20</f>
        <v>345.73137438735364</v>
      </c>
      <c r="E20" s="174">
        <f>'11D'!D20</f>
        <v>190.67754193976813</v>
      </c>
      <c r="F20" s="206">
        <f>'11D'!C20</f>
        <v>155.05383244758551</v>
      </c>
      <c r="G20" s="375">
        <f t="shared" si="7"/>
        <v>3.0610948143841014E-2</v>
      </c>
      <c r="H20" s="375">
        <f t="shared" si="8"/>
        <v>1.6882530140217483E-2</v>
      </c>
      <c r="I20" s="375">
        <f t="shared" si="9"/>
        <v>1.3728418003623531E-2</v>
      </c>
      <c r="J20" s="182">
        <f t="shared" si="10"/>
        <v>0.75157360576368692</v>
      </c>
      <c r="K20" s="182">
        <f t="shared" si="11"/>
        <v>0.41450738449113744</v>
      </c>
      <c r="L20" s="182">
        <f t="shared" si="12"/>
        <v>0.33706622127254954</v>
      </c>
      <c r="M20" s="182">
        <f t="shared" si="13"/>
        <v>0.6002146694870788</v>
      </c>
    </row>
    <row r="21" spans="1:13">
      <c r="A21" s="374">
        <v>2003</v>
      </c>
      <c r="B21" s="176">
        <f>'3A'!O20</f>
        <v>1237592</v>
      </c>
      <c r="C21" s="176">
        <f t="shared" si="6"/>
        <v>62154</v>
      </c>
      <c r="D21" s="176">
        <f>'11D'!B21</f>
        <v>127.35893262811605</v>
      </c>
      <c r="E21" s="174">
        <f>'11D'!D21</f>
        <v>103.41245725727077</v>
      </c>
      <c r="F21" s="206">
        <f>'11D'!C21</f>
        <v>23.946475370845278</v>
      </c>
      <c r="G21" s="375">
        <f t="shared" si="7"/>
        <v>1.0835019169715123E-2</v>
      </c>
      <c r="H21" s="375">
        <f t="shared" si="8"/>
        <v>8.7977806789699478E-3</v>
      </c>
      <c r="I21" s="375">
        <f t="shared" si="9"/>
        <v>2.0372384907451756E-3</v>
      </c>
      <c r="J21" s="182">
        <f t="shared" si="10"/>
        <v>0.20490866658319021</v>
      </c>
      <c r="K21" s="182">
        <f t="shared" si="11"/>
        <v>0.1663810169213096</v>
      </c>
      <c r="L21" s="182">
        <f t="shared" si="12"/>
        <v>3.852764966188061E-2</v>
      </c>
      <c r="M21" s="182">
        <f t="shared" si="13"/>
        <v>0.212451356268924</v>
      </c>
    </row>
    <row r="22" spans="1:13">
      <c r="A22" s="374">
        <v>2004</v>
      </c>
      <c r="B22" s="176">
        <f>'3A'!O21</f>
        <v>1317881</v>
      </c>
      <c r="C22" s="176">
        <f t="shared" si="6"/>
        <v>80289</v>
      </c>
      <c r="D22" s="176">
        <f>'11D'!B22</f>
        <v>468.54614150895799</v>
      </c>
      <c r="E22" s="174">
        <f>'11D'!D22</f>
        <v>285.53842088244198</v>
      </c>
      <c r="F22" s="206">
        <f>'11D'!C22</f>
        <v>183.00772062651603</v>
      </c>
      <c r="G22" s="375">
        <f t="shared" si="7"/>
        <v>3.7859499860128216E-2</v>
      </c>
      <c r="H22" s="375">
        <f t="shared" si="8"/>
        <v>2.3072096529586646E-2</v>
      </c>
      <c r="I22" s="375">
        <f t="shared" si="9"/>
        <v>1.4787403330541571E-2</v>
      </c>
      <c r="J22" s="182">
        <f t="shared" si="10"/>
        <v>0.58357451395453674</v>
      </c>
      <c r="K22" s="182">
        <f t="shared" si="11"/>
        <v>0.3556382828064143</v>
      </c>
      <c r="L22" s="182">
        <f t="shared" si="12"/>
        <v>0.22793623114812245</v>
      </c>
      <c r="M22" s="182">
        <f t="shared" si="13"/>
        <v>0.74234313451231804</v>
      </c>
    </row>
    <row r="23" spans="1:13">
      <c r="A23" s="374">
        <v>2005</v>
      </c>
      <c r="B23" s="176">
        <f>'3A'!O22</f>
        <v>1403570</v>
      </c>
      <c r="C23" s="176">
        <f t="shared" si="6"/>
        <v>85689</v>
      </c>
      <c r="D23" s="176">
        <f>'11D'!B23</f>
        <v>1270.9432772764305</v>
      </c>
      <c r="E23" s="174">
        <f>'11D'!D23</f>
        <v>832.8338863743711</v>
      </c>
      <c r="F23" s="206">
        <f>'11D'!C23</f>
        <v>438.10939090205943</v>
      </c>
      <c r="G23" s="375">
        <f t="shared" si="7"/>
        <v>9.6438394458712912E-2</v>
      </c>
      <c r="H23" s="375">
        <f t="shared" si="8"/>
        <v>6.3194923242263223E-2</v>
      </c>
      <c r="I23" s="375">
        <f t="shared" si="9"/>
        <v>3.3243471216449695E-2</v>
      </c>
      <c r="J23" s="182">
        <f t="shared" si="10"/>
        <v>1.4832047022096542</v>
      </c>
      <c r="K23" s="182">
        <f t="shared" si="11"/>
        <v>0.97192625234787566</v>
      </c>
      <c r="L23" s="182">
        <f t="shared" si="12"/>
        <v>0.51127844986177851</v>
      </c>
      <c r="M23" s="182">
        <f t="shared" si="13"/>
        <v>1.8909489109551554</v>
      </c>
    </row>
    <row r="24" spans="1:13">
      <c r="A24" s="374">
        <v>2006</v>
      </c>
      <c r="B24" s="176">
        <f>'3A'!O23</f>
        <v>1479565</v>
      </c>
      <c r="C24" s="176">
        <f t="shared" si="6"/>
        <v>75995</v>
      </c>
      <c r="D24" s="176">
        <f>'11D'!B24</f>
        <v>1548.8479773394156</v>
      </c>
      <c r="E24" s="174">
        <f>'11D'!D24</f>
        <v>1003.4393418756168</v>
      </c>
      <c r="F24" s="206">
        <f>'11D'!C24</f>
        <v>545.40863546379876</v>
      </c>
      <c r="G24" s="375">
        <f t="shared" si="7"/>
        <v>0.110350604340319</v>
      </c>
      <c r="H24" s="375">
        <f t="shared" si="8"/>
        <v>7.1491934273005028E-2</v>
      </c>
      <c r="I24" s="375">
        <f t="shared" si="9"/>
        <v>3.8858670067313972E-2</v>
      </c>
      <c r="J24" s="182">
        <f t="shared" si="10"/>
        <v>2.0380919499169887</v>
      </c>
      <c r="K24" s="182">
        <f t="shared" si="11"/>
        <v>1.3204017920594997</v>
      </c>
      <c r="L24" s="182">
        <f t="shared" si="12"/>
        <v>0.71769015785748902</v>
      </c>
      <c r="M24" s="182">
        <f t="shared" si="13"/>
        <v>2.1637373400062549</v>
      </c>
    </row>
    <row r="25" spans="1:13">
      <c r="A25" s="374">
        <v>2007</v>
      </c>
      <c r="B25" s="176">
        <f>'3A'!O24</f>
        <v>1558118</v>
      </c>
      <c r="C25" s="176">
        <f t="shared" si="6"/>
        <v>78553</v>
      </c>
      <c r="D25" s="176">
        <f>'11D'!B25</f>
        <v>597.73644287353738</v>
      </c>
      <c r="E25" s="174">
        <f>'11D'!D25</f>
        <v>418.70430700519103</v>
      </c>
      <c r="F25" s="206">
        <f>'11D'!C25</f>
        <v>179.03213586834633</v>
      </c>
      <c r="G25" s="375">
        <f t="shared" si="7"/>
        <v>4.0399471660490571E-2</v>
      </c>
      <c r="H25" s="375">
        <f t="shared" si="8"/>
        <v>2.8299149209746854E-2</v>
      </c>
      <c r="I25" s="375">
        <f t="shared" si="9"/>
        <v>1.210032245074372E-2</v>
      </c>
      <c r="J25" s="182">
        <f t="shared" si="10"/>
        <v>0.76093394634646339</v>
      </c>
      <c r="K25" s="182">
        <f t="shared" si="11"/>
        <v>0.53302140848241453</v>
      </c>
      <c r="L25" s="182">
        <f t="shared" si="12"/>
        <v>0.22791253786404891</v>
      </c>
      <c r="M25" s="182">
        <f t="shared" si="13"/>
        <v>0.79214650314687396</v>
      </c>
    </row>
    <row r="26" spans="1:13">
      <c r="A26" s="374">
        <v>2008</v>
      </c>
      <c r="B26" s="176">
        <f>'3A'!O25</f>
        <v>1637356</v>
      </c>
      <c r="C26" s="176">
        <f t="shared" si="6"/>
        <v>79238</v>
      </c>
      <c r="D26" s="176">
        <f>'11D'!B26</f>
        <v>909.67406272694461</v>
      </c>
      <c r="E26" s="174">
        <f>'11D'!D26</f>
        <v>656.106183808987</v>
      </c>
      <c r="F26" s="206">
        <f>'11D'!C26</f>
        <v>253.56787891795759</v>
      </c>
      <c r="G26" s="375">
        <f t="shared" si="7"/>
        <v>5.8382873615922842E-2</v>
      </c>
      <c r="H26" s="375">
        <f t="shared" si="8"/>
        <v>4.2108889301643845E-2</v>
      </c>
      <c r="I26" s="375">
        <f t="shared" si="9"/>
        <v>1.6273984314278993E-2</v>
      </c>
      <c r="J26" s="182">
        <f t="shared" si="10"/>
        <v>1.1480275407341738</v>
      </c>
      <c r="K26" s="182">
        <f t="shared" si="11"/>
        <v>0.82801961660943868</v>
      </c>
      <c r="L26" s="182">
        <f t="shared" si="12"/>
        <v>0.32000792412473511</v>
      </c>
      <c r="M26" s="182">
        <f t="shared" si="13"/>
        <v>1.144762227763193</v>
      </c>
    </row>
    <row r="27" spans="1:13">
      <c r="A27" s="374">
        <v>2009</v>
      </c>
      <c r="B27" s="176">
        <f>'3A'!O26</f>
        <v>1559332</v>
      </c>
      <c r="C27" s="176">
        <f t="shared" si="6"/>
        <v>-78024</v>
      </c>
      <c r="D27" s="176">
        <f>'11D'!B27</f>
        <v>144.27724535297295</v>
      </c>
      <c r="E27" s="174">
        <f>'11D'!D27</f>
        <v>123.50509595751723</v>
      </c>
      <c r="F27" s="206">
        <f>'11D'!C27</f>
        <v>20.77214939545572</v>
      </c>
      <c r="G27" s="375">
        <f t="shared" si="7"/>
        <v>8.8115990262944005E-3</v>
      </c>
      <c r="H27" s="375">
        <f t="shared" si="8"/>
        <v>7.5429592561127353E-3</v>
      </c>
      <c r="I27" s="375">
        <f t="shared" si="9"/>
        <v>1.2686397701816661E-3</v>
      </c>
      <c r="J27" s="182">
        <f t="shared" si="10"/>
        <v>-0.18491393078151971</v>
      </c>
      <c r="K27" s="182">
        <f t="shared" si="11"/>
        <v>-0.15829116163938944</v>
      </c>
      <c r="L27" s="182">
        <f t="shared" si="12"/>
        <v>-2.6622769142130267E-2</v>
      </c>
      <c r="M27" s="182">
        <f t="shared" si="13"/>
        <v>0.17277645149596865</v>
      </c>
    </row>
    <row r="28" spans="1:13">
      <c r="A28" s="374">
        <v>2010</v>
      </c>
      <c r="B28" s="176">
        <f>'3A'!O27</f>
        <v>1653721</v>
      </c>
      <c r="C28" s="176">
        <f t="shared" si="6"/>
        <v>94389</v>
      </c>
      <c r="D28" s="176">
        <f>'11D'!B28</f>
        <v>146.62463115791027</v>
      </c>
      <c r="E28" s="174">
        <f>'11D'!D28</f>
        <v>129.36251786526654</v>
      </c>
      <c r="F28" s="206">
        <f>'11D'!C28</f>
        <v>17.262113292643729</v>
      </c>
      <c r="G28" s="375">
        <f t="shared" si="7"/>
        <v>9.4030412482980063E-3</v>
      </c>
      <c r="H28" s="375">
        <f t="shared" si="8"/>
        <v>8.2960214928742906E-3</v>
      </c>
      <c r="I28" s="375">
        <f t="shared" si="9"/>
        <v>1.1070197554237154E-3</v>
      </c>
      <c r="J28" s="182">
        <f t="shared" si="10"/>
        <v>0.15534080365075406</v>
      </c>
      <c r="K28" s="182">
        <f t="shared" si="11"/>
        <v>0.13705253564002853</v>
      </c>
      <c r="L28" s="182">
        <f t="shared" si="12"/>
        <v>1.8288268010725538E-2</v>
      </c>
      <c r="M28" s="182">
        <f t="shared" si="13"/>
        <v>0.18437335780976485</v>
      </c>
    </row>
    <row r="29" spans="1:13">
      <c r="A29" s="374">
        <v>2011</v>
      </c>
      <c r="B29" s="176">
        <f>'3A'!O28</f>
        <v>1760754</v>
      </c>
      <c r="C29" s="176">
        <f t="shared" si="6"/>
        <v>107033</v>
      </c>
      <c r="D29" s="176">
        <f>'11D'!B29</f>
        <v>644.50614086458552</v>
      </c>
      <c r="E29" s="174">
        <f>'11D'!D29</f>
        <v>474.5553770147759</v>
      </c>
      <c r="F29" s="206">
        <f>'11D'!C29</f>
        <v>169.95076384980959</v>
      </c>
      <c r="G29" s="375">
        <f t="shared" si="7"/>
        <v>3.8973088015728498E-2</v>
      </c>
      <c r="H29" s="375">
        <f t="shared" si="8"/>
        <v>2.8696217621640884E-2</v>
      </c>
      <c r="I29" s="375">
        <f t="shared" si="9"/>
        <v>1.0276870394087612E-2</v>
      </c>
      <c r="J29" s="182">
        <f t="shared" si="10"/>
        <v>0.60215647591358323</v>
      </c>
      <c r="K29" s="182">
        <f t="shared" si="11"/>
        <v>0.44337295695231926</v>
      </c>
      <c r="L29" s="182">
        <f t="shared" si="12"/>
        <v>0.15878351896126391</v>
      </c>
      <c r="M29" s="182">
        <f t="shared" si="13"/>
        <v>0.76417819638683337</v>
      </c>
    </row>
    <row r="30" spans="1:13">
      <c r="A30" s="374">
        <v>2012</v>
      </c>
      <c r="B30" s="176">
        <f>'3A'!O29</f>
        <v>1822002</v>
      </c>
      <c r="C30" s="176">
        <f t="shared" si="6"/>
        <v>61248</v>
      </c>
      <c r="D30" s="176">
        <f>'11D'!B30</f>
        <v>1478.1439937287264</v>
      </c>
      <c r="E30" s="174">
        <f>'11D'!D30</f>
        <v>1014.6472573615331</v>
      </c>
      <c r="F30" s="206">
        <f>'11D'!C30</f>
        <v>463.49673636719336</v>
      </c>
      <c r="G30" s="375">
        <f>SUM(H30:I30)</f>
        <v>8.3949489464668348E-2</v>
      </c>
      <c r="H30" s="375">
        <f t="shared" si="8"/>
        <v>5.7625724965641605E-2</v>
      </c>
      <c r="I30" s="375">
        <f t="shared" si="9"/>
        <v>2.6323764499026747E-2</v>
      </c>
      <c r="J30" s="182">
        <f t="shared" si="10"/>
        <v>2.4133751203773612</v>
      </c>
      <c r="K30" s="182">
        <f t="shared" si="11"/>
        <v>1.6566210445427327</v>
      </c>
      <c r="L30" s="182">
        <f t="shared" si="12"/>
        <v>0.75675407583462873</v>
      </c>
      <c r="M30" s="182">
        <f>(G30/5.1)*100</f>
        <v>1.64606842087585</v>
      </c>
    </row>
    <row r="31" spans="1:13">
      <c r="A31" s="751">
        <v>2013</v>
      </c>
      <c r="B31" s="676">
        <f>'3A'!O30</f>
        <v>1884363</v>
      </c>
      <c r="C31" s="176">
        <f t="shared" si="6"/>
        <v>62361</v>
      </c>
      <c r="D31" s="176">
        <f>'11D'!B31</f>
        <v>1552.7056240517104</v>
      </c>
      <c r="E31" s="174">
        <f>'11D'!D31</f>
        <v>1047.7380664952566</v>
      </c>
      <c r="F31" s="206">
        <f>'11D'!C31</f>
        <v>504.96755755645393</v>
      </c>
      <c r="G31" s="375">
        <f>SUM(H31:I31)</f>
        <v>8.5219754097509801E-2</v>
      </c>
      <c r="H31" s="375">
        <f t="shared" si="8"/>
        <v>5.7504770384184903E-2</v>
      </c>
      <c r="I31" s="375">
        <f t="shared" si="9"/>
        <v>2.7714983713324898E-2</v>
      </c>
      <c r="J31" s="182">
        <f t="shared" si="10"/>
        <v>2.4898664614930972</v>
      </c>
      <c r="K31" s="182">
        <f t="shared" si="11"/>
        <v>1.680117487685022</v>
      </c>
      <c r="L31" s="182">
        <f t="shared" si="12"/>
        <v>0.80974897380807542</v>
      </c>
      <c r="M31" s="182">
        <f>(G31/5.1)*100</f>
        <v>1.670975570539408</v>
      </c>
    </row>
    <row r="32" spans="1:13">
      <c r="A32" s="752">
        <v>2014</v>
      </c>
      <c r="B32" s="753">
        <f>'3A'!O31</f>
        <v>1938054.5037849331</v>
      </c>
      <c r="C32" s="177">
        <f t="shared" si="6"/>
        <v>53691.503784933127</v>
      </c>
      <c r="D32" s="177">
        <f>'11D'!B32</f>
        <v>1302.6264974805067</v>
      </c>
      <c r="E32" s="175">
        <f>'11D'!D32</f>
        <v>890.72090748306209</v>
      </c>
      <c r="F32" s="209">
        <f>'11D'!C32</f>
        <v>411.90558999744462</v>
      </c>
      <c r="G32" s="552">
        <f>SUM(H32:I32)</f>
        <v>6.912821454679946E-2</v>
      </c>
      <c r="H32" s="552">
        <f t="shared" si="8"/>
        <v>4.7269072226692105E-2</v>
      </c>
      <c r="I32" s="552">
        <f t="shared" si="9"/>
        <v>2.1859142320107359E-2</v>
      </c>
      <c r="J32" s="184">
        <f t="shared" si="10"/>
        <v>2.4261315211030627</v>
      </c>
      <c r="K32" s="184">
        <f t="shared" si="11"/>
        <v>1.6589606263421806</v>
      </c>
      <c r="L32" s="184">
        <f t="shared" si="12"/>
        <v>0.76717089476088263</v>
      </c>
      <c r="M32" s="184">
        <f>(G32/5.1)*100</f>
        <v>1.3554551871921463</v>
      </c>
    </row>
    <row r="33" spans="1:7">
      <c r="B33" s="164"/>
      <c r="C33" s="164"/>
      <c r="D33" s="164"/>
      <c r="E33" s="164"/>
      <c r="F33" s="164"/>
      <c r="G33" s="553"/>
    </row>
    <row r="34" spans="1:7">
      <c r="A34" s="261" t="s">
        <v>152</v>
      </c>
    </row>
  </sheetData>
  <phoneticPr fontId="15" type="noConversion"/>
  <pageMargins left="0.7" right="0.7" top="0.75" bottom="0.75" header="0.3" footer="0.3"/>
  <pageSetup scale="62" orientation="landscape" r:id="rId1"/>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sheetPr enableFormatConditionsCalculation="0">
    <pageSetUpPr fitToPage="1"/>
  </sheetPr>
  <dimension ref="A1:N42"/>
  <sheetViews>
    <sheetView zoomScale="85" zoomScaleNormal="85" zoomScalePageLayoutView="125" workbookViewId="0">
      <pane xSplit="1" ySplit="3" topLeftCell="B4" activePane="bottomRight" state="frozen"/>
      <selection pane="topRight" activeCell="B1" sqref="B1"/>
      <selection pane="bottomLeft" activeCell="A4" sqref="A4"/>
      <selection pane="bottomRight"/>
    </sheetView>
  </sheetViews>
  <sheetFormatPr defaultColWidth="8.83203125" defaultRowHeight="12.75"/>
  <cols>
    <col min="1" max="1" width="7.33203125" style="121" customWidth="1"/>
    <col min="2" max="2" width="9" style="121" bestFit="1" customWidth="1"/>
    <col min="3" max="11" width="8.83203125" style="121"/>
    <col min="12" max="12" width="10.1640625" style="121" customWidth="1"/>
    <col min="13" max="16384" width="8.83203125" style="121"/>
  </cols>
  <sheetData>
    <row r="1" spans="1:13">
      <c r="A1" s="95" t="s">
        <v>448</v>
      </c>
    </row>
    <row r="3" spans="1:13" s="95" customFormat="1">
      <c r="A3" s="131"/>
      <c r="B3" s="147" t="s">
        <v>299</v>
      </c>
      <c r="C3" s="147" t="s">
        <v>298</v>
      </c>
      <c r="D3" s="147" t="s">
        <v>2</v>
      </c>
      <c r="E3" s="147" t="s">
        <v>3</v>
      </c>
      <c r="F3" s="147" t="s">
        <v>293</v>
      </c>
      <c r="G3" s="147" t="s">
        <v>294</v>
      </c>
      <c r="H3" s="147" t="s">
        <v>295</v>
      </c>
      <c r="I3" s="147" t="s">
        <v>296</v>
      </c>
      <c r="J3" s="147" t="s">
        <v>297</v>
      </c>
      <c r="K3" s="147" t="s">
        <v>9</v>
      </c>
      <c r="L3" s="554" t="s">
        <v>17</v>
      </c>
    </row>
    <row r="4" spans="1:13">
      <c r="A4" s="236">
        <v>1987</v>
      </c>
      <c r="B4" s="203">
        <f>'15A'!B4</f>
        <v>52.399257688229063</v>
      </c>
      <c r="C4" s="469">
        <f>'15A'!C4</f>
        <v>64.413591523565955</v>
      </c>
      <c r="D4" s="469">
        <f>'15A'!D4</f>
        <v>61.474972282675644</v>
      </c>
      <c r="E4" s="469">
        <f>'15A'!E4</f>
        <v>61.802265705458289</v>
      </c>
      <c r="F4" s="469">
        <f>'15A'!F4</f>
        <v>65.06751161556808</v>
      </c>
      <c r="G4" s="469">
        <f>'15A'!G4</f>
        <v>66.580170982924443</v>
      </c>
      <c r="H4" s="469">
        <f>'15A'!H4</f>
        <v>61.4899252953957</v>
      </c>
      <c r="I4" s="469">
        <f>'15A'!I4</f>
        <v>52.687123601950105</v>
      </c>
      <c r="J4" s="469">
        <f>'15A'!J4</f>
        <v>49.4818462742668</v>
      </c>
      <c r="K4" s="469">
        <f>'15A'!K4</f>
        <v>58.877943296492077</v>
      </c>
      <c r="L4" s="204">
        <f>'15A'!L4</f>
        <v>61.847157231232565</v>
      </c>
      <c r="M4" s="194"/>
    </row>
    <row r="5" spans="1:13">
      <c r="A5" s="161">
        <v>1988</v>
      </c>
      <c r="B5" s="205">
        <f>'15A'!B5</f>
        <v>53.472698907956314</v>
      </c>
      <c r="C5" s="439">
        <f>'15A'!C5</f>
        <v>68.851878100637848</v>
      </c>
      <c r="D5" s="439">
        <f>'15A'!D5</f>
        <v>64.097371298959047</v>
      </c>
      <c r="E5" s="439">
        <f>'15A'!E5</f>
        <v>65.574189589937632</v>
      </c>
      <c r="F5" s="439">
        <f>'15A'!F5</f>
        <v>68.196894244659006</v>
      </c>
      <c r="G5" s="439">
        <f>'15A'!G5</f>
        <v>70.342713409841224</v>
      </c>
      <c r="H5" s="439">
        <f>'15A'!H5</f>
        <v>66.750629722921914</v>
      </c>
      <c r="I5" s="439">
        <f>'15A'!I5</f>
        <v>56.55825589706933</v>
      </c>
      <c r="J5" s="439">
        <f>'15A'!J5</f>
        <v>48.735956114506173</v>
      </c>
      <c r="K5" s="439">
        <f>'15A'!K5</f>
        <v>61.759527213137623</v>
      </c>
      <c r="L5" s="206">
        <f>'15A'!L5</f>
        <v>64.690433166777623</v>
      </c>
    </row>
    <row r="6" spans="1:13">
      <c r="A6" s="161">
        <v>1989</v>
      </c>
      <c r="B6" s="205">
        <f>'15A'!B6</f>
        <v>54.511661370585763</v>
      </c>
      <c r="C6" s="439">
        <f>'15A'!C6</f>
        <v>72.004132231404967</v>
      </c>
      <c r="D6" s="439">
        <f>'15A'!D6</f>
        <v>66.916102466642911</v>
      </c>
      <c r="E6" s="439">
        <f>'15A'!E6</f>
        <v>68.493080993080994</v>
      </c>
      <c r="F6" s="439">
        <f>'15A'!F6</f>
        <v>71.326103824826362</v>
      </c>
      <c r="G6" s="439">
        <f>'15A'!G6</f>
        <v>73.948122415566417</v>
      </c>
      <c r="H6" s="439">
        <f>'15A'!H6</f>
        <v>69.135730350205918</v>
      </c>
      <c r="I6" s="439">
        <f>'15A'!I6</f>
        <v>58.497332283740057</v>
      </c>
      <c r="J6" s="439">
        <f>'15A'!J6</f>
        <v>50.763319062908785</v>
      </c>
      <c r="K6" s="439">
        <f>'15A'!K6</f>
        <v>65.183571084703672</v>
      </c>
      <c r="L6" s="206">
        <f>'15A'!L6</f>
        <v>67.794935107275606</v>
      </c>
    </row>
    <row r="7" spans="1:13">
      <c r="A7" s="161">
        <v>1990</v>
      </c>
      <c r="B7" s="205">
        <f>'15A'!B7</f>
        <v>55.620490190231976</v>
      </c>
      <c r="C7" s="439">
        <f>'15A'!C7</f>
        <v>75.051334702258728</v>
      </c>
      <c r="D7" s="439">
        <f>'15A'!D7</f>
        <v>69.779543197616675</v>
      </c>
      <c r="E7" s="439">
        <f>'15A'!E7</f>
        <v>70.865858668857854</v>
      </c>
      <c r="F7" s="439">
        <f>'15A'!F7</f>
        <v>73.459378474643344</v>
      </c>
      <c r="G7" s="439">
        <f>'15A'!G7</f>
        <v>76.312274199784042</v>
      </c>
      <c r="H7" s="439">
        <f>'15A'!H7</f>
        <v>69.743502246488092</v>
      </c>
      <c r="I7" s="439">
        <f>'15A'!I7</f>
        <v>58.413147583804957</v>
      </c>
      <c r="J7" s="439">
        <f>'15A'!J7</f>
        <v>54.117527376307052</v>
      </c>
      <c r="K7" s="439">
        <f>'15A'!K7</f>
        <v>67.475635231746196</v>
      </c>
      <c r="L7" s="206">
        <f>'15A'!L7</f>
        <v>69.962041504684947</v>
      </c>
    </row>
    <row r="8" spans="1:13">
      <c r="A8" s="161">
        <v>1991</v>
      </c>
      <c r="B8" s="205">
        <f>'15A'!B8</f>
        <v>57.809993464440609</v>
      </c>
      <c r="C8" s="439">
        <f>'15A'!C8</f>
        <v>77.906976744186053</v>
      </c>
      <c r="D8" s="439">
        <f>'15A'!D8</f>
        <v>73.341380004023335</v>
      </c>
      <c r="E8" s="439">
        <f>'15A'!E8</f>
        <v>71.757020882625241</v>
      </c>
      <c r="F8" s="439">
        <f>'15A'!F8</f>
        <v>76.275971420560566</v>
      </c>
      <c r="G8" s="439">
        <f>'15A'!G8</f>
        <v>79.207201533557622</v>
      </c>
      <c r="H8" s="439">
        <f>'15A'!H8</f>
        <v>71.690949227373068</v>
      </c>
      <c r="I8" s="439">
        <f>'15A'!I8</f>
        <v>58.398858250753982</v>
      </c>
      <c r="J8" s="439">
        <f>'15A'!J8</f>
        <v>53.663116085936089</v>
      </c>
      <c r="K8" s="439">
        <f>'15A'!K8</f>
        <v>69.452932970172057</v>
      </c>
      <c r="L8" s="206">
        <f>'15A'!L8</f>
        <v>71.936989982948376</v>
      </c>
    </row>
    <row r="9" spans="1:13">
      <c r="A9" s="161">
        <v>1992</v>
      </c>
      <c r="B9" s="205">
        <f>'15A'!B9</f>
        <v>58.854166666666664</v>
      </c>
      <c r="C9" s="439">
        <f>'15A'!C9</f>
        <v>77.248500999333785</v>
      </c>
      <c r="D9" s="439">
        <f>'15A'!D9</f>
        <v>74.457170126461463</v>
      </c>
      <c r="E9" s="439">
        <f>'15A'!E9</f>
        <v>73.20593616588738</v>
      </c>
      <c r="F9" s="439">
        <f>'15A'!F9</f>
        <v>77.684887149933502</v>
      </c>
      <c r="G9" s="439">
        <f>'15A'!G9</f>
        <v>79.460225643378593</v>
      </c>
      <c r="H9" s="439">
        <f>'15A'!H9</f>
        <v>72.571745540536597</v>
      </c>
      <c r="I9" s="439">
        <f>'15A'!I9</f>
        <v>60.983569660139544</v>
      </c>
      <c r="J9" s="439">
        <f>'15A'!J9</f>
        <v>54.424629999213145</v>
      </c>
      <c r="K9" s="439">
        <f>'15A'!K9</f>
        <v>72.052620521356886</v>
      </c>
      <c r="L9" s="206">
        <f>'15A'!L9</f>
        <v>73.001814964241191</v>
      </c>
    </row>
    <row r="10" spans="1:13">
      <c r="A10" s="161">
        <v>1993</v>
      </c>
      <c r="B10" s="205">
        <f>'15A'!B10</f>
        <v>59.292669813011535</v>
      </c>
      <c r="C10" s="439">
        <f>'15A'!C10</f>
        <v>82.33937397034596</v>
      </c>
      <c r="D10" s="439">
        <f>'15A'!D10</f>
        <v>74.677891075804283</v>
      </c>
      <c r="E10" s="439">
        <f>'15A'!E10</f>
        <v>74.601129719552077</v>
      </c>
      <c r="F10" s="439">
        <f>'15A'!F10</f>
        <v>77.883042754863013</v>
      </c>
      <c r="G10" s="439">
        <f>'15A'!G10</f>
        <v>80.814602048899829</v>
      </c>
      <c r="H10" s="439">
        <f>'15A'!H10</f>
        <v>72.629467011718191</v>
      </c>
      <c r="I10" s="439">
        <f>'15A'!I10</f>
        <v>60.942894036419219</v>
      </c>
      <c r="J10" s="439">
        <f>'15A'!J10</f>
        <v>54.630189808197315</v>
      </c>
      <c r="K10" s="439">
        <f>'15A'!K10</f>
        <v>73.934157903676606</v>
      </c>
      <c r="L10" s="206">
        <f>'15A'!L10</f>
        <v>73.696921130830461</v>
      </c>
    </row>
    <row r="11" spans="1:13">
      <c r="A11" s="161">
        <v>1994</v>
      </c>
      <c r="B11" s="205">
        <f>'15A'!B11</f>
        <v>60.042636552200968</v>
      </c>
      <c r="C11" s="439">
        <f>'15A'!C11</f>
        <v>79.818806622930339</v>
      </c>
      <c r="D11" s="439">
        <f>'15A'!D11</f>
        <v>76.144977890082117</v>
      </c>
      <c r="E11" s="439">
        <f>'15A'!E11</f>
        <v>76.3588672463205</v>
      </c>
      <c r="F11" s="439">
        <f>'15A'!F11</f>
        <v>78.646085160800553</v>
      </c>
      <c r="G11" s="439">
        <f>'15A'!G11</f>
        <v>81.137450921326064</v>
      </c>
      <c r="H11" s="439">
        <f>'15A'!H11</f>
        <v>74.069189977834512</v>
      </c>
      <c r="I11" s="439">
        <f>'15A'!I11</f>
        <v>62.644318411991087</v>
      </c>
      <c r="J11" s="439">
        <f>'15A'!J11</f>
        <v>56.083447349592674</v>
      </c>
      <c r="K11" s="439">
        <f>'15A'!K11</f>
        <v>76.789415192382776</v>
      </c>
      <c r="L11" s="206">
        <f>'15A'!L11</f>
        <v>74.739192384532231</v>
      </c>
    </row>
    <row r="12" spans="1:13">
      <c r="A12" s="161">
        <v>1995</v>
      </c>
      <c r="B12" s="205">
        <f>'15A'!B12</f>
        <v>60.797714413758328</v>
      </c>
      <c r="C12" s="439">
        <f>'15A'!C12</f>
        <v>78.788765359859568</v>
      </c>
      <c r="D12" s="439">
        <f>'15A'!D12</f>
        <v>77.395291009402442</v>
      </c>
      <c r="E12" s="439">
        <f>'15A'!E12</f>
        <v>79.641255605381161</v>
      </c>
      <c r="F12" s="439">
        <f>'15A'!F12</f>
        <v>80.265115949474733</v>
      </c>
      <c r="G12" s="439">
        <f>'15A'!G12</f>
        <v>82.864213034836695</v>
      </c>
      <c r="H12" s="439">
        <f>'15A'!H12</f>
        <v>76.850530322111211</v>
      </c>
      <c r="I12" s="439">
        <f>'15A'!I12</f>
        <v>66.750812296925773</v>
      </c>
      <c r="J12" s="439">
        <f>'15A'!J12</f>
        <v>56.633911846898997</v>
      </c>
      <c r="K12" s="439">
        <f>'15A'!K12</f>
        <v>78.872239343518274</v>
      </c>
      <c r="L12" s="206">
        <f>'15A'!L12</f>
        <v>76.417282249916113</v>
      </c>
    </row>
    <row r="13" spans="1:13">
      <c r="A13" s="161">
        <v>1996</v>
      </c>
      <c r="B13" s="205">
        <f>'15A'!B13</f>
        <v>62.380308993714387</v>
      </c>
      <c r="C13" s="439">
        <f>'15A'!C13</f>
        <v>80.763790664780771</v>
      </c>
      <c r="D13" s="439">
        <f>'15A'!D13</f>
        <v>78.2352713328427</v>
      </c>
      <c r="E13" s="439">
        <f>'15A'!E13</f>
        <v>80.02527853197266</v>
      </c>
      <c r="F13" s="439">
        <f>'15A'!F13</f>
        <v>80.561960661006879</v>
      </c>
      <c r="G13" s="439">
        <f>'15A'!G13</f>
        <v>84.062267445536648</v>
      </c>
      <c r="H13" s="439">
        <f>'15A'!H13</f>
        <v>78.730055179537359</v>
      </c>
      <c r="I13" s="439">
        <f>'15A'!I13</f>
        <v>70.956015994183929</v>
      </c>
      <c r="J13" s="439">
        <f>'15A'!J13</f>
        <v>59.418667330099098</v>
      </c>
      <c r="K13" s="439">
        <f>'15A'!K13</f>
        <v>79.298285681659223</v>
      </c>
      <c r="L13" s="206">
        <f>'15A'!L13</f>
        <v>77.683847504160184</v>
      </c>
    </row>
    <row r="14" spans="1:13">
      <c r="A14" s="161">
        <v>1997</v>
      </c>
      <c r="B14" s="205">
        <f>'15A'!B14</f>
        <v>62.233331395686797</v>
      </c>
      <c r="C14" s="439">
        <f>'15A'!C14</f>
        <v>80.107223476297975</v>
      </c>
      <c r="D14" s="439">
        <f>'15A'!D14</f>
        <v>78.566634350063396</v>
      </c>
      <c r="E14" s="439">
        <f>'15A'!E14</f>
        <v>80.10007876569523</v>
      </c>
      <c r="F14" s="439">
        <f>'15A'!F14</f>
        <v>81.95857912829436</v>
      </c>
      <c r="G14" s="439">
        <f>'15A'!G14</f>
        <v>85.093195057103841</v>
      </c>
      <c r="H14" s="439">
        <f>'15A'!H14</f>
        <v>78.420365535248038</v>
      </c>
      <c r="I14" s="439">
        <f>'15A'!I14</f>
        <v>68.193437441903697</v>
      </c>
      <c r="J14" s="439">
        <f>'15A'!J14</f>
        <v>60.355640981484669</v>
      </c>
      <c r="K14" s="439">
        <f>'15A'!K14</f>
        <v>80.889089082152381</v>
      </c>
      <c r="L14" s="206">
        <f>'15A'!L14</f>
        <v>78.546812805703098</v>
      </c>
    </row>
    <row r="15" spans="1:13">
      <c r="A15" s="161">
        <v>1998</v>
      </c>
      <c r="B15" s="205">
        <f>'15A'!B15</f>
        <v>62.451179932889602</v>
      </c>
      <c r="C15" s="439">
        <f>'15A'!C15</f>
        <v>81.347708894878707</v>
      </c>
      <c r="D15" s="439">
        <f>'15A'!D15</f>
        <v>79.387667097887018</v>
      </c>
      <c r="E15" s="439">
        <f>'15A'!E15</f>
        <v>80.869370378669061</v>
      </c>
      <c r="F15" s="439">
        <f>'15A'!F15</f>
        <v>82.438850337122886</v>
      </c>
      <c r="G15" s="439">
        <f>'15A'!G15</f>
        <v>85.816686043684484</v>
      </c>
      <c r="H15" s="439">
        <f>'15A'!H15</f>
        <v>78.852454916085136</v>
      </c>
      <c r="I15" s="439">
        <f>'15A'!I15</f>
        <v>66.892841997187688</v>
      </c>
      <c r="J15" s="439">
        <f>'15A'!J15</f>
        <v>57.593043074471396</v>
      </c>
      <c r="K15" s="439">
        <f>'15A'!K15</f>
        <v>80.672360928602714</v>
      </c>
      <c r="L15" s="206">
        <f>'15A'!L15</f>
        <v>78.429718068026091</v>
      </c>
    </row>
    <row r="16" spans="1:13">
      <c r="A16" s="161">
        <v>1999</v>
      </c>
      <c r="B16" s="205">
        <f>'15A'!B16</f>
        <v>64.590061464735911</v>
      </c>
      <c r="C16" s="439">
        <f>'15A'!C16</f>
        <v>82.424399069527013</v>
      </c>
      <c r="D16" s="439">
        <f>'15A'!D16</f>
        <v>81.737552222450518</v>
      </c>
      <c r="E16" s="439">
        <f>'15A'!E16</f>
        <v>82.484897131511133</v>
      </c>
      <c r="F16" s="439">
        <f>'15A'!F16</f>
        <v>83.639544379637186</v>
      </c>
      <c r="G16" s="439">
        <f>'15A'!G16</f>
        <v>86.135498415314004</v>
      </c>
      <c r="H16" s="439">
        <f>'15A'!H16</f>
        <v>80.467112240116407</v>
      </c>
      <c r="I16" s="439">
        <f>'15A'!I16</f>
        <v>69.686022656319693</v>
      </c>
      <c r="J16" s="439">
        <f>'15A'!J16</f>
        <v>62.007726038839003</v>
      </c>
      <c r="K16" s="439">
        <f>'15A'!K16</f>
        <v>81.746310961241036</v>
      </c>
      <c r="L16" s="206">
        <f>'15A'!L16</f>
        <v>80.080467543900511</v>
      </c>
    </row>
    <row r="17" spans="1:14">
      <c r="A17" s="161">
        <v>2000</v>
      </c>
      <c r="B17" s="205">
        <f>'15A'!B17</f>
        <v>70.224552379068157</v>
      </c>
      <c r="C17" s="439">
        <f>'15A'!C17</f>
        <v>86.109700355510412</v>
      </c>
      <c r="D17" s="439">
        <f>'15A'!D17</f>
        <v>84.98970988514904</v>
      </c>
      <c r="E17" s="439">
        <f>'15A'!E17</f>
        <v>85.230947839787703</v>
      </c>
      <c r="F17" s="439">
        <f>'15A'!F17</f>
        <v>85.572174377659948</v>
      </c>
      <c r="G17" s="439">
        <f>'15A'!G17</f>
        <v>87.511178566766489</v>
      </c>
      <c r="H17" s="439">
        <f>'15A'!H17</f>
        <v>82.04952344914031</v>
      </c>
      <c r="I17" s="439">
        <f>'15A'!I17</f>
        <v>74.790007398703054</v>
      </c>
      <c r="J17" s="439">
        <f>'15A'!J17</f>
        <v>72.100392141426767</v>
      </c>
      <c r="K17" s="439">
        <f>'15A'!K17</f>
        <v>84.896041646827285</v>
      </c>
      <c r="L17" s="206">
        <f>'15A'!L17</f>
        <v>83.413870509044301</v>
      </c>
    </row>
    <row r="18" spans="1:14">
      <c r="A18" s="161">
        <v>2001</v>
      </c>
      <c r="B18" s="205">
        <f>'15A'!B18</f>
        <v>70.013561949045823</v>
      </c>
      <c r="C18" s="439">
        <f>'15A'!C18</f>
        <v>88.917459501157111</v>
      </c>
      <c r="D18" s="439">
        <f>'15A'!D18</f>
        <v>86.54403711101088</v>
      </c>
      <c r="E18" s="439">
        <f>'15A'!E18</f>
        <v>86.128086042532388</v>
      </c>
      <c r="F18" s="439">
        <f>'15A'!F18</f>
        <v>87.137818228338531</v>
      </c>
      <c r="G18" s="439">
        <f>'15A'!G18</f>
        <v>89.112580550056862</v>
      </c>
      <c r="H18" s="439">
        <f>'15A'!H18</f>
        <v>83.864775015217504</v>
      </c>
      <c r="I18" s="439">
        <f>'15A'!I18</f>
        <v>74.129910028527533</v>
      </c>
      <c r="J18" s="439">
        <f>'15A'!J18</f>
        <v>74.422785264004574</v>
      </c>
      <c r="K18" s="439">
        <f>'15A'!K18</f>
        <v>85.726362540928278</v>
      </c>
      <c r="L18" s="206">
        <f>'15A'!L18</f>
        <v>84.92694244620553</v>
      </c>
    </row>
    <row r="19" spans="1:14">
      <c r="A19" s="161">
        <v>2002</v>
      </c>
      <c r="B19" s="205">
        <f>'15A'!B19</f>
        <v>69.724655819774711</v>
      </c>
      <c r="C19" s="439">
        <f>'15A'!C19</f>
        <v>91.131798138167568</v>
      </c>
      <c r="D19" s="439">
        <f>'15A'!D19</f>
        <v>86.836320856939409</v>
      </c>
      <c r="E19" s="439">
        <f>'15A'!E19</f>
        <v>84.361242061791415</v>
      </c>
      <c r="F19" s="439">
        <f>'15A'!F19</f>
        <v>88.607590432610536</v>
      </c>
      <c r="G19" s="439">
        <f>'15A'!G19</f>
        <v>90.921452448883429</v>
      </c>
      <c r="H19" s="439">
        <f>'15A'!H19</f>
        <v>85.853860865958481</v>
      </c>
      <c r="I19" s="439">
        <f>'15A'!I19</f>
        <v>77.396912339598472</v>
      </c>
      <c r="J19" s="439">
        <f>'15A'!J19</f>
        <v>72.522849749542999</v>
      </c>
      <c r="K19" s="439">
        <f>'15A'!K19</f>
        <v>85.625411294450274</v>
      </c>
      <c r="L19" s="206">
        <f>'15A'!L19</f>
        <v>85.785144484401528</v>
      </c>
    </row>
    <row r="20" spans="1:14">
      <c r="A20" s="161">
        <v>2003</v>
      </c>
      <c r="B20" s="205">
        <f>'15A'!B20</f>
        <v>72.064523706980935</v>
      </c>
      <c r="C20" s="439">
        <f>'15A'!C20</f>
        <v>91.756530074287085</v>
      </c>
      <c r="D20" s="439">
        <f>'15A'!D20</f>
        <v>91.322276184367269</v>
      </c>
      <c r="E20" s="439">
        <f>'15A'!E20</f>
        <v>86.404558404558401</v>
      </c>
      <c r="F20" s="439">
        <f>'15A'!F20</f>
        <v>91.133973559929075</v>
      </c>
      <c r="G20" s="439">
        <f>'15A'!G20</f>
        <v>92.562696283545591</v>
      </c>
      <c r="H20" s="439">
        <f>'15A'!H20</f>
        <v>86.886476892620664</v>
      </c>
      <c r="I20" s="439">
        <f>'15A'!I20</f>
        <v>79.196062692746395</v>
      </c>
      <c r="J20" s="439">
        <f>'15A'!J20</f>
        <v>79.359541690383935</v>
      </c>
      <c r="K20" s="439">
        <f>'15A'!K20</f>
        <v>88.410877859187792</v>
      </c>
      <c r="L20" s="206">
        <f>'15A'!L20</f>
        <v>88.55886517917358</v>
      </c>
    </row>
    <row r="21" spans="1:14">
      <c r="A21" s="161">
        <v>2004</v>
      </c>
      <c r="B21" s="205">
        <f>'15A'!B21</f>
        <v>77.502758946870571</v>
      </c>
      <c r="C21" s="439">
        <f>'15A'!C21</f>
        <v>94.040663706473467</v>
      </c>
      <c r="D21" s="439">
        <f>'15A'!D21</f>
        <v>93.805604309144826</v>
      </c>
      <c r="E21" s="439">
        <f>'15A'!E21</f>
        <v>89.311902822013195</v>
      </c>
      <c r="F21" s="439">
        <f>'15A'!F21</f>
        <v>92.962264344718264</v>
      </c>
      <c r="G21" s="439">
        <f>'15A'!G21</f>
        <v>94.351638652920172</v>
      </c>
      <c r="H21" s="439">
        <f>'15A'!H21</f>
        <v>90.310310310310314</v>
      </c>
      <c r="I21" s="439">
        <f>'15A'!I21</f>
        <v>83.661365875233713</v>
      </c>
      <c r="J21" s="439">
        <f>'15A'!J21</f>
        <v>84.116260049420518</v>
      </c>
      <c r="K21" s="439">
        <f>'15A'!K21</f>
        <v>92.280816307828005</v>
      </c>
      <c r="L21" s="206">
        <f>'15A'!L21</f>
        <v>91.290879013574298</v>
      </c>
    </row>
    <row r="22" spans="1:14">
      <c r="A22" s="161">
        <v>2005</v>
      </c>
      <c r="B22" s="205">
        <f>'15A'!B22</f>
        <v>85.228317499233825</v>
      </c>
      <c r="C22" s="439">
        <f>'15A'!C22</f>
        <v>95.795795795795797</v>
      </c>
      <c r="D22" s="439">
        <f>'15A'!D22</f>
        <v>96.948989989809988</v>
      </c>
      <c r="E22" s="439">
        <f>'15A'!E22</f>
        <v>92.908348957758903</v>
      </c>
      <c r="F22" s="439">
        <f>'15A'!F22</f>
        <v>94.555857502174689</v>
      </c>
      <c r="G22" s="439">
        <f>'15A'!G22</f>
        <v>95.392497946392211</v>
      </c>
      <c r="H22" s="439">
        <f>'15A'!H22</f>
        <v>92.263206913729988</v>
      </c>
      <c r="I22" s="439">
        <f>'15A'!I22</f>
        <v>88.134732235312512</v>
      </c>
      <c r="J22" s="439">
        <f>'15A'!J22</f>
        <v>93.503165071281828</v>
      </c>
      <c r="K22" s="439">
        <f>'15A'!K22</f>
        <v>94.764100744945011</v>
      </c>
      <c r="L22" s="206">
        <f>'15A'!L22</f>
        <v>94.308999927400421</v>
      </c>
    </row>
    <row r="23" spans="1:14">
      <c r="A23" s="161">
        <v>2006</v>
      </c>
      <c r="B23" s="205">
        <f>'15A'!B23</f>
        <v>97.378194521051668</v>
      </c>
      <c r="C23" s="439">
        <f>'15A'!C23</f>
        <v>97.036053970360541</v>
      </c>
      <c r="D23" s="439">
        <f>'15A'!D23</f>
        <v>97.535547855179829</v>
      </c>
      <c r="E23" s="439">
        <f>'15A'!E23</f>
        <v>95.086694783893876</v>
      </c>
      <c r="F23" s="439">
        <f>'15A'!F23</f>
        <v>96.739304012242997</v>
      </c>
      <c r="G23" s="439">
        <f>'15A'!G23</f>
        <v>97.285192049031195</v>
      </c>
      <c r="H23" s="439">
        <f>'15A'!H23</f>
        <v>96.409174465240639</v>
      </c>
      <c r="I23" s="439">
        <f>'15A'!I23</f>
        <v>92.09463472579688</v>
      </c>
      <c r="J23" s="439">
        <f>'15A'!J23</f>
        <v>95.963250905580253</v>
      </c>
      <c r="K23" s="439">
        <f>'15A'!K23</f>
        <v>97.734705731524159</v>
      </c>
      <c r="L23" s="206">
        <f>'15A'!L23</f>
        <v>96.781083721663762</v>
      </c>
    </row>
    <row r="24" spans="1:14">
      <c r="A24" s="161">
        <v>2007</v>
      </c>
      <c r="B24" s="205">
        <f>'15A'!B24</f>
        <v>99.996634696281333</v>
      </c>
      <c r="C24" s="439">
        <f>'15A'!C24</f>
        <v>100</v>
      </c>
      <c r="D24" s="439">
        <f>'15A'!D24</f>
        <v>100</v>
      </c>
      <c r="E24" s="439">
        <f>'15A'!E24</f>
        <v>100</v>
      </c>
      <c r="F24" s="439">
        <f>'15A'!F24</f>
        <v>100.00065386400937</v>
      </c>
      <c r="G24" s="439">
        <f>'15A'!G24</f>
        <v>100</v>
      </c>
      <c r="H24" s="439">
        <f>'15A'!H24</f>
        <v>100</v>
      </c>
      <c r="I24" s="439">
        <f>'15A'!I24</f>
        <v>100</v>
      </c>
      <c r="J24" s="439">
        <f>'15A'!J24</f>
        <v>100</v>
      </c>
      <c r="K24" s="439">
        <f>'15A'!K24</f>
        <v>100</v>
      </c>
      <c r="L24" s="206">
        <f>'15A'!L24</f>
        <v>100.0000642069003</v>
      </c>
    </row>
    <row r="25" spans="1:14">
      <c r="A25" s="161">
        <v>2008</v>
      </c>
      <c r="B25" s="205">
        <f>'15A'!B25</f>
        <v>107.03122339882189</v>
      </c>
      <c r="C25" s="439">
        <f>'15A'!C25</f>
        <v>102.34006011163589</v>
      </c>
      <c r="D25" s="439">
        <f>'15A'!D25</f>
        <v>102.4317689530686</v>
      </c>
      <c r="E25" s="439">
        <f>'15A'!E25</f>
        <v>101.05599999999998</v>
      </c>
      <c r="F25" s="439">
        <f>'15A'!F25</f>
        <v>100.63184715010942</v>
      </c>
      <c r="G25" s="439">
        <f>'15A'!G25</f>
        <v>101.2331615071341</v>
      </c>
      <c r="H25" s="439">
        <f>'15A'!H25</f>
        <v>101.49148699102761</v>
      </c>
      <c r="I25" s="439">
        <f>'15A'!I25</f>
        <v>122.67364949350343</v>
      </c>
      <c r="J25" s="439">
        <f>'15A'!J25</f>
        <v>111.99590156158092</v>
      </c>
      <c r="K25" s="439">
        <f>'15A'!K25</f>
        <v>102.34907412053997</v>
      </c>
      <c r="L25" s="206">
        <f>'15A'!L25</f>
        <v>103.95122357091276</v>
      </c>
      <c r="M25" s="194"/>
      <c r="N25" s="194"/>
    </row>
    <row r="26" spans="1:14">
      <c r="A26" s="161">
        <v>2009</v>
      </c>
      <c r="B26" s="205">
        <f>'15A'!B26</f>
        <v>94.362152357920195</v>
      </c>
      <c r="C26" s="439">
        <f>'15A'!C26</f>
        <v>105.75032064985037</v>
      </c>
      <c r="D26" s="439">
        <f>'15A'!D26</f>
        <v>101.44160216384196</v>
      </c>
      <c r="E26" s="439">
        <f>'15A'!E26</f>
        <v>103.646039336953</v>
      </c>
      <c r="F26" s="439">
        <f>'15A'!F26</f>
        <v>101.88838263643791</v>
      </c>
      <c r="G26" s="439">
        <f>'15A'!G26</f>
        <v>102.92527354756184</v>
      </c>
      <c r="H26" s="439">
        <f>'15A'!H26</f>
        <v>99.192916470772602</v>
      </c>
      <c r="I26" s="439">
        <f>'15A'!I26</f>
        <v>114.79078263847924</v>
      </c>
      <c r="J26" s="439">
        <f>'15A'!J26</f>
        <v>97.589503621282304</v>
      </c>
      <c r="K26" s="439">
        <f>'15A'!K26</f>
        <v>100.90209768605764</v>
      </c>
      <c r="L26" s="206">
        <f>'15A'!L26</f>
        <v>101.70189719580432</v>
      </c>
    </row>
    <row r="27" spans="1:14">
      <c r="A27" s="161">
        <v>2010</v>
      </c>
      <c r="B27" s="205">
        <f>'15A'!B27</f>
        <v>103.67424107302108</v>
      </c>
      <c r="C27" s="439">
        <f>'15A'!C27</f>
        <v>108.76019234789879</v>
      </c>
      <c r="D27" s="439">
        <f>'15A'!D27</f>
        <v>103.5385130983634</v>
      </c>
      <c r="E27" s="439">
        <f>'15A'!E27</f>
        <v>105.99344631972095</v>
      </c>
      <c r="F27" s="439">
        <f>'15A'!F27</f>
        <v>104.03425837682951</v>
      </c>
      <c r="G27" s="439">
        <f>'15A'!G27</f>
        <v>105.23693774721067</v>
      </c>
      <c r="H27" s="439">
        <f>'15A'!H27</f>
        <v>100.98703678955307</v>
      </c>
      <c r="I27" s="439">
        <f>'15A'!I27</f>
        <v>115.748045876251</v>
      </c>
      <c r="J27" s="439">
        <f>'15A'!J27</f>
        <v>102.24708892960435</v>
      </c>
      <c r="K27" s="439">
        <f>'15A'!K27</f>
        <v>102.67559862033215</v>
      </c>
      <c r="L27" s="206">
        <f>'15A'!L27</f>
        <v>104.35425728697783</v>
      </c>
    </row>
    <row r="28" spans="1:14">
      <c r="A28" s="161">
        <v>2011</v>
      </c>
      <c r="B28" s="205">
        <f>'15A'!B28</f>
        <v>115.89053418212012</v>
      </c>
      <c r="C28" s="439">
        <f>'15A'!C28</f>
        <v>111.27340053486935</v>
      </c>
      <c r="D28" s="439">
        <f>'15A'!D28</f>
        <v>106.3094281041222</v>
      </c>
      <c r="E28" s="439">
        <f>'15A'!E28</f>
        <v>110.04099078583189</v>
      </c>
      <c r="F28" s="439">
        <f>'15A'!F28</f>
        <v>106.96822499303858</v>
      </c>
      <c r="G28" s="439">
        <f>'15A'!G28</f>
        <v>107.30397212134839</v>
      </c>
      <c r="H28" s="439">
        <f>'15A'!H28</f>
        <v>104.24589152504346</v>
      </c>
      <c r="I28" s="439">
        <f>'15A'!I28</f>
        <v>128.7669577824571</v>
      </c>
      <c r="J28" s="439">
        <f>'15A'!J28</f>
        <v>107.11300966424015</v>
      </c>
      <c r="K28" s="439">
        <f>'15A'!K28</f>
        <v>105.44793308279792</v>
      </c>
      <c r="L28" s="206">
        <f>'15A'!L28</f>
        <v>107.82168458287309</v>
      </c>
    </row>
    <row r="29" spans="1:14">
      <c r="A29" s="161">
        <v>2012</v>
      </c>
      <c r="B29" s="205">
        <f>'15A'!B29</f>
        <v>117.2984923166135</v>
      </c>
      <c r="C29" s="439">
        <f>'15A'!C29</f>
        <v>112.34718826405867</v>
      </c>
      <c r="D29" s="439">
        <f>'15A'!D29</f>
        <v>106.29763560500696</v>
      </c>
      <c r="E29" s="439">
        <f>'15A'!E29</f>
        <v>111.6970379230282</v>
      </c>
      <c r="F29" s="439">
        <f>'15A'!F29</f>
        <v>108.94562944629695</v>
      </c>
      <c r="G29" s="439">
        <f>'15A'!G29</f>
        <v>108.84845339855119</v>
      </c>
      <c r="H29" s="439">
        <f>'15A'!H29</f>
        <v>107.01151089553321</v>
      </c>
      <c r="I29" s="439">
        <f>'15A'!I29</f>
        <v>132.03374792841959</v>
      </c>
      <c r="J29" s="439">
        <f>'15A'!J29</f>
        <v>108.20544448441862</v>
      </c>
      <c r="K29" s="439">
        <f>'15A'!K29</f>
        <v>105.41909020291394</v>
      </c>
      <c r="L29" s="206">
        <f>'15A'!L29</f>
        <v>109.23429866940164</v>
      </c>
    </row>
    <row r="30" spans="1:14">
      <c r="A30" s="161">
        <v>2013</v>
      </c>
      <c r="B30" s="205">
        <f>'15A'!B30</f>
        <v>121.10314992564552</v>
      </c>
      <c r="C30" s="439">
        <f>'15A'!C30</f>
        <v>115.62125449460648</v>
      </c>
      <c r="D30" s="439">
        <f>'15A'!D30</f>
        <v>108.60940014427611</v>
      </c>
      <c r="E30" s="439">
        <f>'15A'!E30</f>
        <v>112.83248443689871</v>
      </c>
      <c r="F30" s="439">
        <f>'15A'!F30</f>
        <v>109.5446984128901</v>
      </c>
      <c r="G30" s="439">
        <f>'15A'!G30</f>
        <v>110.01584520405841</v>
      </c>
      <c r="H30" s="439">
        <f>'15A'!H30</f>
        <v>108.5631837977552</v>
      </c>
      <c r="I30" s="439">
        <f>'15A'!I30</f>
        <v>132.69660054850436</v>
      </c>
      <c r="J30" s="439">
        <f>'15A'!J30</f>
        <v>111.61846543836602</v>
      </c>
      <c r="K30" s="439">
        <f>'15A'!K30</f>
        <v>106.72202139226272</v>
      </c>
      <c r="L30" s="206">
        <f>'15A'!L30</f>
        <v>110.80768024810975</v>
      </c>
    </row>
    <row r="31" spans="1:14">
      <c r="A31" s="642">
        <v>2014</v>
      </c>
      <c r="B31" s="205">
        <f>'15A'!B31</f>
        <v>121.10314992564552</v>
      </c>
      <c r="C31" s="439">
        <f>'15A'!C31</f>
        <v>115.62125449460648</v>
      </c>
      <c r="D31" s="439">
        <f>'15A'!D31</f>
        <v>109.05449524668411</v>
      </c>
      <c r="E31" s="439">
        <f>'15A'!E31</f>
        <v>115.51178526538683</v>
      </c>
      <c r="F31" s="439">
        <f>'15A'!F31</f>
        <v>111.18119453138935</v>
      </c>
      <c r="G31" s="439">
        <f>'15A'!G31</f>
        <v>110.57836634986027</v>
      </c>
      <c r="H31" s="439">
        <f>'15A'!H31</f>
        <v>111.00923216897711</v>
      </c>
      <c r="I31" s="439">
        <f>'15A'!I31</f>
        <v>136.40217706898071</v>
      </c>
      <c r="J31" s="439">
        <f>'15A'!J31</f>
        <v>109.84375432683333</v>
      </c>
      <c r="K31" s="439">
        <f>'15A'!K31</f>
        <v>106.5707940765412</v>
      </c>
      <c r="L31" s="206">
        <f>'15A'!L31</f>
        <v>111.2474658750607</v>
      </c>
    </row>
    <row r="32" spans="1:14">
      <c r="A32" s="793" t="s">
        <v>323</v>
      </c>
      <c r="B32" s="788"/>
      <c r="C32" s="788"/>
      <c r="D32" s="788"/>
      <c r="E32" s="788"/>
      <c r="F32" s="788"/>
      <c r="G32" s="788"/>
      <c r="H32" s="788"/>
      <c r="I32" s="788"/>
      <c r="J32" s="788"/>
      <c r="K32" s="788"/>
      <c r="L32" s="789"/>
    </row>
    <row r="33" spans="1:12">
      <c r="A33" s="555" t="s">
        <v>92</v>
      </c>
      <c r="B33" s="427">
        <f t="shared" ref="B33:L33" si="0">(((B23/B4)^(1/19))-1)*100</f>
        <v>3.3154052035143655</v>
      </c>
      <c r="C33" s="556">
        <f t="shared" si="0"/>
        <v>2.1800438843713632</v>
      </c>
      <c r="D33" s="556">
        <f t="shared" si="0"/>
        <v>2.4591544915713026</v>
      </c>
      <c r="E33" s="556">
        <f t="shared" si="0"/>
        <v>2.2935325508565807</v>
      </c>
      <c r="F33" s="556">
        <f t="shared" si="0"/>
        <v>2.1092762459397951</v>
      </c>
      <c r="G33" s="556">
        <f t="shared" si="0"/>
        <v>2.0160532186991542</v>
      </c>
      <c r="H33" s="556">
        <f t="shared" si="0"/>
        <v>2.3952251298162919</v>
      </c>
      <c r="I33" s="556">
        <f t="shared" si="0"/>
        <v>2.9828077660513319</v>
      </c>
      <c r="J33" s="556">
        <f t="shared" si="0"/>
        <v>3.5475792446925336</v>
      </c>
      <c r="K33" s="556">
        <f t="shared" si="0"/>
        <v>2.7032080313732054</v>
      </c>
      <c r="L33" s="557">
        <f t="shared" si="0"/>
        <v>2.3847565658210446</v>
      </c>
    </row>
    <row r="34" spans="1:12">
      <c r="A34" s="558" t="s">
        <v>31</v>
      </c>
      <c r="B34" s="425">
        <f t="shared" ref="B34:L34" si="1">(((B17/B6)^(1/11))-1)*100</f>
        <v>2.3292898301597198</v>
      </c>
      <c r="C34" s="164">
        <f t="shared" si="1"/>
        <v>1.6396476086327549</v>
      </c>
      <c r="D34" s="164">
        <f t="shared" si="1"/>
        <v>2.197344197020068</v>
      </c>
      <c r="E34" s="164">
        <f t="shared" si="1"/>
        <v>2.007446015954506</v>
      </c>
      <c r="F34" s="164">
        <f t="shared" si="1"/>
        <v>1.6692127109083854</v>
      </c>
      <c r="G34" s="164">
        <f t="shared" si="1"/>
        <v>1.5427128388160405</v>
      </c>
      <c r="H34" s="164">
        <f t="shared" si="1"/>
        <v>1.5690120146425013</v>
      </c>
      <c r="I34" s="164">
        <f t="shared" si="1"/>
        <v>2.2587979279167669</v>
      </c>
      <c r="J34" s="164">
        <f t="shared" si="1"/>
        <v>3.2412893589585545</v>
      </c>
      <c r="K34" s="164">
        <f t="shared" si="1"/>
        <v>2.4310804699456678</v>
      </c>
      <c r="L34" s="182">
        <f t="shared" si="1"/>
        <v>1.9026663245712783</v>
      </c>
    </row>
    <row r="35" spans="1:12">
      <c r="A35" s="558" t="s">
        <v>32</v>
      </c>
      <c r="B35" s="425">
        <f t="shared" ref="B35:L35" si="2">(((B13/B6)^(1/7))-1)*100</f>
        <v>1.9448857113900209</v>
      </c>
      <c r="C35" s="164">
        <f t="shared" si="2"/>
        <v>1.6535976266515151</v>
      </c>
      <c r="D35" s="164">
        <f t="shared" si="2"/>
        <v>2.2576937348739001</v>
      </c>
      <c r="E35" s="164">
        <f t="shared" si="2"/>
        <v>2.2478903282155294</v>
      </c>
      <c r="F35" s="164">
        <f t="shared" si="2"/>
        <v>1.7547059693068245</v>
      </c>
      <c r="G35" s="164">
        <f t="shared" si="2"/>
        <v>1.8482148417427791</v>
      </c>
      <c r="H35" s="164">
        <f t="shared" si="2"/>
        <v>1.8738153484245901</v>
      </c>
      <c r="I35" s="164">
        <f t="shared" si="2"/>
        <v>2.7966645112526445</v>
      </c>
      <c r="J35" s="164">
        <f t="shared" si="2"/>
        <v>2.2745451540463035</v>
      </c>
      <c r="K35" s="164">
        <f t="shared" si="2"/>
        <v>2.8397014037506718</v>
      </c>
      <c r="L35" s="182">
        <f t="shared" si="2"/>
        <v>1.9641820417507283</v>
      </c>
    </row>
    <row r="36" spans="1:12">
      <c r="A36" s="558" t="s">
        <v>33</v>
      </c>
      <c r="B36" s="425">
        <f t="shared" ref="B36:L36" si="3">(((B17/B13)^(1/4))-1)*100</f>
        <v>3.0054881234502728</v>
      </c>
      <c r="C36" s="164">
        <f t="shared" si="3"/>
        <v>1.6152396834042682</v>
      </c>
      <c r="D36" s="164">
        <f t="shared" si="3"/>
        <v>2.0918181954648452</v>
      </c>
      <c r="E36" s="164">
        <f t="shared" si="3"/>
        <v>1.5880282223387887</v>
      </c>
      <c r="F36" s="164">
        <f t="shared" si="3"/>
        <v>1.5197723146824549</v>
      </c>
      <c r="G36" s="164">
        <f t="shared" si="3"/>
        <v>1.0102877146462408</v>
      </c>
      <c r="H36" s="164">
        <f t="shared" si="3"/>
        <v>1.0377989479422922</v>
      </c>
      <c r="I36" s="164">
        <f t="shared" si="3"/>
        <v>1.3242944508528476</v>
      </c>
      <c r="J36" s="164">
        <f t="shared" si="3"/>
        <v>4.955132185791844</v>
      </c>
      <c r="K36" s="164">
        <f t="shared" si="3"/>
        <v>1.7198967538869958</v>
      </c>
      <c r="L36" s="182">
        <f t="shared" si="3"/>
        <v>1.7951031088815128</v>
      </c>
    </row>
    <row r="37" spans="1:12" s="389" customFormat="1">
      <c r="A37" s="468" t="s">
        <v>93</v>
      </c>
      <c r="B37" s="164">
        <f>(((B23/B17)^(1/6))-1)*100</f>
        <v>5.5995635112730424</v>
      </c>
      <c r="C37" s="164">
        <f t="shared" ref="C37:L37" si="4">(((C23/C17)^(1/6))-1)*100</f>
        <v>2.0109616308197964</v>
      </c>
      <c r="D37" s="164">
        <f t="shared" si="4"/>
        <v>2.3213112095292976</v>
      </c>
      <c r="E37" s="164">
        <f t="shared" si="4"/>
        <v>1.8404724899001357</v>
      </c>
      <c r="F37" s="164">
        <f t="shared" si="4"/>
        <v>2.065366293363935</v>
      </c>
      <c r="G37" s="164">
        <f t="shared" si="4"/>
        <v>1.7803331217394858</v>
      </c>
      <c r="H37" s="164">
        <f t="shared" si="4"/>
        <v>2.7244244974026888</v>
      </c>
      <c r="I37" s="164">
        <f t="shared" si="4"/>
        <v>3.529740533741399</v>
      </c>
      <c r="J37" s="164">
        <f t="shared" si="4"/>
        <v>4.8804529283728471</v>
      </c>
      <c r="K37" s="164">
        <f t="shared" si="4"/>
        <v>2.3749166990367998</v>
      </c>
      <c r="L37" s="182">
        <f t="shared" si="4"/>
        <v>2.5082221101711211</v>
      </c>
    </row>
    <row r="38" spans="1:12" s="638" customFormat="1">
      <c r="A38" s="671" t="s">
        <v>440</v>
      </c>
      <c r="B38" s="164">
        <f>(((B31/B23)^(1/8))-1)*100</f>
        <v>2.76298600631526</v>
      </c>
      <c r="C38" s="164">
        <f>(((C31/C23)^(1/8))-1)*100</f>
        <v>2.214631841360104</v>
      </c>
      <c r="D38" s="164">
        <f>(((D31/D23)^(1/8))-1)*100</f>
        <v>1.4051660482618189</v>
      </c>
      <c r="E38" s="164">
        <f>(((E31/E23)^(1/8))-1)*100</f>
        <v>2.4621154285989988</v>
      </c>
      <c r="F38" s="164">
        <f t="shared" ref="F38:K38" si="5">(((F31/F23)^(1/8))-1)*100</f>
        <v>1.7544818549883656</v>
      </c>
      <c r="G38" s="164">
        <f t="shared" si="5"/>
        <v>1.6138551850659599</v>
      </c>
      <c r="H38" s="164">
        <f t="shared" si="5"/>
        <v>1.7782763865425766</v>
      </c>
      <c r="I38" s="164">
        <f t="shared" si="5"/>
        <v>5.032419897263285</v>
      </c>
      <c r="J38" s="164">
        <f t="shared" si="5"/>
        <v>1.703008955855756</v>
      </c>
      <c r="K38" s="164">
        <f t="shared" si="5"/>
        <v>1.0877834805200326</v>
      </c>
      <c r="L38" s="182">
        <f>(((L31/L23)^(1/8))-1)*100</f>
        <v>1.7565691458927502</v>
      </c>
    </row>
    <row r="39" spans="1:12">
      <c r="A39" s="574" t="s">
        <v>441</v>
      </c>
      <c r="B39" s="171">
        <f>(((B31/B4)^(1/27))-1)*100</f>
        <v>3.1514165683269368</v>
      </c>
      <c r="C39" s="171">
        <f t="shared" ref="C39:K39" si="6">(((C31/C4)^(1/27))-1)*100</f>
        <v>2.1902909475681964</v>
      </c>
      <c r="D39" s="171">
        <f t="shared" si="6"/>
        <v>2.1457246353253412</v>
      </c>
      <c r="E39" s="171">
        <f t="shared" si="6"/>
        <v>2.3434540958103378</v>
      </c>
      <c r="F39" s="171">
        <f t="shared" si="6"/>
        <v>2.0040232066743657</v>
      </c>
      <c r="G39" s="171">
        <f t="shared" si="6"/>
        <v>1.8967177504921828</v>
      </c>
      <c r="H39" s="171">
        <f t="shared" si="6"/>
        <v>2.2120366414608128</v>
      </c>
      <c r="I39" s="171">
        <f t="shared" si="6"/>
        <v>3.5858949793046602</v>
      </c>
      <c r="J39" s="171">
        <f t="shared" si="6"/>
        <v>2.9975792230328757</v>
      </c>
      <c r="K39" s="171">
        <f t="shared" si="6"/>
        <v>2.221890843432428</v>
      </c>
      <c r="L39" s="184">
        <f>(((L31/L4)^(1/27))-1)*100</f>
        <v>2.1982237361374946</v>
      </c>
    </row>
    <row r="41" spans="1:12">
      <c r="A41" s="121" t="s">
        <v>27</v>
      </c>
    </row>
    <row r="42" spans="1:12">
      <c r="A42" s="106" t="s">
        <v>442</v>
      </c>
    </row>
  </sheetData>
  <mergeCells count="1">
    <mergeCell ref="A32:L32"/>
  </mergeCells>
  <phoneticPr fontId="15" type="noConversion"/>
  <pageMargins left="0.75" right="0.75" top="1" bottom="1" header="0.5" footer="0.5"/>
  <pageSetup scale="89" orientation="landscape" r:id="rId1"/>
  <headerFooter alignWithMargins="0"/>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dimension ref="A1:Q98"/>
  <sheetViews>
    <sheetView workbookViewId="0">
      <pane xSplit="1" ySplit="3" topLeftCell="B4" activePane="bottomRight" state="frozen"/>
      <selection pane="topRight" activeCell="B1" sqref="B1"/>
      <selection pane="bottomLeft" activeCell="A4" sqref="A4"/>
      <selection pane="bottomRight" activeCell="B95" sqref="B95"/>
    </sheetView>
  </sheetViews>
  <sheetFormatPr defaultColWidth="8.83203125" defaultRowHeight="12.75"/>
  <cols>
    <col min="1" max="1" width="8.83203125" style="95"/>
    <col min="2" max="11" width="8.83203125" style="121"/>
    <col min="12" max="12" width="11.33203125" style="121" customWidth="1"/>
    <col min="13" max="13" width="12.33203125" style="121" customWidth="1"/>
    <col min="14" max="16384" width="8.83203125" style="121"/>
  </cols>
  <sheetData>
    <row r="1" spans="1:13">
      <c r="A1" s="95" t="s">
        <v>250</v>
      </c>
    </row>
    <row r="3" spans="1:13">
      <c r="A3" s="245"/>
      <c r="B3" s="151" t="s">
        <v>299</v>
      </c>
      <c r="C3" s="151" t="s">
        <v>298</v>
      </c>
      <c r="D3" s="151" t="s">
        <v>2</v>
      </c>
      <c r="E3" s="151" t="s">
        <v>3</v>
      </c>
      <c r="F3" s="151" t="s">
        <v>293</v>
      </c>
      <c r="G3" s="151" t="s">
        <v>294</v>
      </c>
      <c r="H3" s="151" t="s">
        <v>295</v>
      </c>
      <c r="I3" s="151" t="s">
        <v>296</v>
      </c>
      <c r="J3" s="151" t="s">
        <v>297</v>
      </c>
      <c r="K3" s="152" t="s">
        <v>9</v>
      </c>
      <c r="L3" s="230" t="s">
        <v>17</v>
      </c>
      <c r="M3" s="152" t="s">
        <v>11</v>
      </c>
    </row>
    <row r="4" spans="1:13">
      <c r="A4" s="247">
        <v>1987</v>
      </c>
      <c r="B4" s="469">
        <f t="shared" ref="B4:M4" si="0">B36/B68*100</f>
        <v>52.399257688229063</v>
      </c>
      <c r="C4" s="469">
        <f t="shared" si="0"/>
        <v>64.413591523565955</v>
      </c>
      <c r="D4" s="469">
        <f t="shared" si="0"/>
        <v>61.474972282675644</v>
      </c>
      <c r="E4" s="469">
        <f t="shared" si="0"/>
        <v>61.802265705458289</v>
      </c>
      <c r="F4" s="469">
        <f t="shared" si="0"/>
        <v>65.06751161556808</v>
      </c>
      <c r="G4" s="469">
        <f t="shared" si="0"/>
        <v>66.580170982924443</v>
      </c>
      <c r="H4" s="469">
        <f t="shared" si="0"/>
        <v>61.4899252953957</v>
      </c>
      <c r="I4" s="469">
        <f t="shared" si="0"/>
        <v>52.687123601950105</v>
      </c>
      <c r="J4" s="469">
        <f t="shared" si="0"/>
        <v>49.4818462742668</v>
      </c>
      <c r="K4" s="382">
        <f t="shared" si="0"/>
        <v>58.877943296492077</v>
      </c>
      <c r="L4" s="382">
        <f t="shared" si="0"/>
        <v>61.847157231232565</v>
      </c>
      <c r="M4" s="382">
        <f t="shared" si="0"/>
        <v>61.368135240706842</v>
      </c>
    </row>
    <row r="5" spans="1:13">
      <c r="A5" s="247">
        <v>1988</v>
      </c>
      <c r="B5" s="439">
        <f t="shared" ref="B5:M5" si="1">B37/B69*100</f>
        <v>53.472698907956314</v>
      </c>
      <c r="C5" s="439">
        <f t="shared" si="1"/>
        <v>68.851878100637848</v>
      </c>
      <c r="D5" s="439">
        <f t="shared" si="1"/>
        <v>64.097371298959047</v>
      </c>
      <c r="E5" s="439">
        <f t="shared" si="1"/>
        <v>65.574189589937632</v>
      </c>
      <c r="F5" s="439">
        <f t="shared" si="1"/>
        <v>68.196894244659006</v>
      </c>
      <c r="G5" s="439">
        <f t="shared" si="1"/>
        <v>70.342713409841224</v>
      </c>
      <c r="H5" s="439">
        <f t="shared" si="1"/>
        <v>66.750629722921914</v>
      </c>
      <c r="I5" s="439">
        <f t="shared" si="1"/>
        <v>56.55825589706933</v>
      </c>
      <c r="J5" s="439">
        <f t="shared" si="1"/>
        <v>48.735956114506173</v>
      </c>
      <c r="K5" s="383">
        <f t="shared" si="1"/>
        <v>61.759527213137623</v>
      </c>
      <c r="L5" s="383">
        <f t="shared" si="1"/>
        <v>64.690433166777623</v>
      </c>
      <c r="M5" s="383">
        <f t="shared" si="1"/>
        <v>64.141013083507659</v>
      </c>
    </row>
    <row r="6" spans="1:13">
      <c r="A6" s="247">
        <v>1989</v>
      </c>
      <c r="B6" s="439">
        <f t="shared" ref="B6:M6" si="2">B38/B70*100</f>
        <v>54.511661370585763</v>
      </c>
      <c r="C6" s="439">
        <f t="shared" si="2"/>
        <v>72.004132231404967</v>
      </c>
      <c r="D6" s="439">
        <f t="shared" si="2"/>
        <v>66.916102466642911</v>
      </c>
      <c r="E6" s="439">
        <f t="shared" si="2"/>
        <v>68.493080993080994</v>
      </c>
      <c r="F6" s="439">
        <f t="shared" si="2"/>
        <v>71.326103824826362</v>
      </c>
      <c r="G6" s="439">
        <f t="shared" si="2"/>
        <v>73.948122415566417</v>
      </c>
      <c r="H6" s="439">
        <f t="shared" si="2"/>
        <v>69.135730350205918</v>
      </c>
      <c r="I6" s="439">
        <f t="shared" si="2"/>
        <v>58.497332283740057</v>
      </c>
      <c r="J6" s="439">
        <f t="shared" si="2"/>
        <v>50.763319062908785</v>
      </c>
      <c r="K6" s="383">
        <f t="shared" si="2"/>
        <v>65.183571084703672</v>
      </c>
      <c r="L6" s="383">
        <f t="shared" si="2"/>
        <v>67.794935107275606</v>
      </c>
      <c r="M6" s="383">
        <f t="shared" si="2"/>
        <v>67.139009699380566</v>
      </c>
    </row>
    <row r="7" spans="1:13">
      <c r="A7" s="247">
        <v>1990</v>
      </c>
      <c r="B7" s="439">
        <f t="shared" ref="B7:M7" si="3">B39/B71*100</f>
        <v>55.620490190231976</v>
      </c>
      <c r="C7" s="439">
        <f t="shared" si="3"/>
        <v>75.051334702258728</v>
      </c>
      <c r="D7" s="439">
        <f t="shared" si="3"/>
        <v>69.779543197616675</v>
      </c>
      <c r="E7" s="439">
        <f t="shared" si="3"/>
        <v>70.865858668857854</v>
      </c>
      <c r="F7" s="439">
        <f t="shared" si="3"/>
        <v>73.459378474643344</v>
      </c>
      <c r="G7" s="439">
        <f t="shared" si="3"/>
        <v>76.312274199784042</v>
      </c>
      <c r="H7" s="439">
        <f t="shared" si="3"/>
        <v>69.743502246488092</v>
      </c>
      <c r="I7" s="439">
        <f t="shared" si="3"/>
        <v>58.413147583804957</v>
      </c>
      <c r="J7" s="439">
        <f t="shared" si="3"/>
        <v>54.117527376307052</v>
      </c>
      <c r="K7" s="383">
        <f t="shared" si="3"/>
        <v>67.475635231746196</v>
      </c>
      <c r="L7" s="383">
        <f t="shared" si="3"/>
        <v>69.962041504684947</v>
      </c>
      <c r="M7" s="383">
        <f t="shared" si="3"/>
        <v>69.405071825236149</v>
      </c>
    </row>
    <row r="8" spans="1:13">
      <c r="A8" s="247">
        <v>1991</v>
      </c>
      <c r="B8" s="439">
        <f t="shared" ref="B8:M8" si="4">B40/B72*100</f>
        <v>57.809993464440609</v>
      </c>
      <c r="C8" s="439">
        <f t="shared" si="4"/>
        <v>77.906976744186053</v>
      </c>
      <c r="D8" s="439">
        <f t="shared" si="4"/>
        <v>73.341380004023335</v>
      </c>
      <c r="E8" s="439">
        <f t="shared" si="4"/>
        <v>71.757020882625241</v>
      </c>
      <c r="F8" s="439">
        <f t="shared" si="4"/>
        <v>76.275971420560566</v>
      </c>
      <c r="G8" s="439">
        <f t="shared" si="4"/>
        <v>79.207201533557622</v>
      </c>
      <c r="H8" s="439">
        <f t="shared" si="4"/>
        <v>71.690949227373068</v>
      </c>
      <c r="I8" s="439">
        <f t="shared" si="4"/>
        <v>58.398858250753982</v>
      </c>
      <c r="J8" s="439">
        <f t="shared" si="4"/>
        <v>53.663116085936089</v>
      </c>
      <c r="K8" s="383">
        <f t="shared" si="4"/>
        <v>69.452932970172057</v>
      </c>
      <c r="L8" s="383">
        <f t="shared" si="4"/>
        <v>71.936989982948376</v>
      </c>
      <c r="M8" s="383">
        <f t="shared" si="4"/>
        <v>71.536635114729492</v>
      </c>
    </row>
    <row r="9" spans="1:13">
      <c r="A9" s="247">
        <v>1992</v>
      </c>
      <c r="B9" s="439">
        <f t="shared" ref="B9:M9" si="5">B41/B73*100</f>
        <v>58.854166666666664</v>
      </c>
      <c r="C9" s="439">
        <f t="shared" si="5"/>
        <v>77.248500999333785</v>
      </c>
      <c r="D9" s="439">
        <f t="shared" si="5"/>
        <v>74.457170126461463</v>
      </c>
      <c r="E9" s="439">
        <f t="shared" si="5"/>
        <v>73.20593616588738</v>
      </c>
      <c r="F9" s="439">
        <f t="shared" si="5"/>
        <v>77.684887149933502</v>
      </c>
      <c r="G9" s="439">
        <f t="shared" si="5"/>
        <v>79.460225643378593</v>
      </c>
      <c r="H9" s="439">
        <f t="shared" si="5"/>
        <v>72.571745540536597</v>
      </c>
      <c r="I9" s="439">
        <f t="shared" si="5"/>
        <v>60.983569660139544</v>
      </c>
      <c r="J9" s="439">
        <f t="shared" si="5"/>
        <v>54.424629999213145</v>
      </c>
      <c r="K9" s="383">
        <f t="shared" si="5"/>
        <v>72.052620521356886</v>
      </c>
      <c r="L9" s="383">
        <f t="shared" si="5"/>
        <v>73.001814964241191</v>
      </c>
      <c r="M9" s="383">
        <f t="shared" si="5"/>
        <v>72.602912617406488</v>
      </c>
    </row>
    <row r="10" spans="1:13">
      <c r="A10" s="247">
        <v>1993</v>
      </c>
      <c r="B10" s="439">
        <f t="shared" ref="B10:M10" si="6">B42/B74*100</f>
        <v>59.292669813011535</v>
      </c>
      <c r="C10" s="439">
        <f t="shared" si="6"/>
        <v>82.33937397034596</v>
      </c>
      <c r="D10" s="439">
        <f t="shared" si="6"/>
        <v>74.677891075804283</v>
      </c>
      <c r="E10" s="439">
        <f t="shared" si="6"/>
        <v>74.601129719552077</v>
      </c>
      <c r="F10" s="439">
        <f t="shared" si="6"/>
        <v>77.883042754863013</v>
      </c>
      <c r="G10" s="439">
        <f t="shared" si="6"/>
        <v>80.814602048899829</v>
      </c>
      <c r="H10" s="439">
        <f t="shared" si="6"/>
        <v>72.629467011718191</v>
      </c>
      <c r="I10" s="439">
        <f t="shared" si="6"/>
        <v>60.942894036419219</v>
      </c>
      <c r="J10" s="439">
        <f t="shared" si="6"/>
        <v>54.630189808197315</v>
      </c>
      <c r="K10" s="383">
        <f t="shared" si="6"/>
        <v>73.934157903676606</v>
      </c>
      <c r="L10" s="383">
        <f t="shared" si="6"/>
        <v>73.696921130830461</v>
      </c>
      <c r="M10" s="383">
        <f t="shared" si="6"/>
        <v>73.563363194759262</v>
      </c>
    </row>
    <row r="11" spans="1:13">
      <c r="A11" s="247">
        <v>1994</v>
      </c>
      <c r="B11" s="439">
        <f t="shared" ref="B11:M11" si="7">B43/B75*100</f>
        <v>60.042636552200968</v>
      </c>
      <c r="C11" s="439">
        <f t="shared" si="7"/>
        <v>79.818806622930339</v>
      </c>
      <c r="D11" s="439">
        <f t="shared" si="7"/>
        <v>76.144977890082117</v>
      </c>
      <c r="E11" s="439">
        <f t="shared" si="7"/>
        <v>76.3588672463205</v>
      </c>
      <c r="F11" s="439">
        <f t="shared" si="7"/>
        <v>78.646085160800553</v>
      </c>
      <c r="G11" s="439">
        <f t="shared" si="7"/>
        <v>81.137450921326064</v>
      </c>
      <c r="H11" s="439">
        <f t="shared" si="7"/>
        <v>74.069189977834512</v>
      </c>
      <c r="I11" s="439">
        <f t="shared" si="7"/>
        <v>62.644318411991087</v>
      </c>
      <c r="J11" s="439">
        <f t="shared" si="7"/>
        <v>56.083447349592674</v>
      </c>
      <c r="K11" s="383">
        <f t="shared" si="7"/>
        <v>76.789415192382776</v>
      </c>
      <c r="L11" s="383">
        <f t="shared" si="7"/>
        <v>74.739192384532231</v>
      </c>
      <c r="M11" s="383">
        <f t="shared" si="7"/>
        <v>74.627754954886569</v>
      </c>
    </row>
    <row r="12" spans="1:13">
      <c r="A12" s="247">
        <v>1995</v>
      </c>
      <c r="B12" s="439">
        <f t="shared" ref="B12:M12" si="8">B44/B76*100</f>
        <v>60.797714413758328</v>
      </c>
      <c r="C12" s="439">
        <f t="shared" si="8"/>
        <v>78.788765359859568</v>
      </c>
      <c r="D12" s="439">
        <f t="shared" si="8"/>
        <v>77.395291009402442</v>
      </c>
      <c r="E12" s="439">
        <f t="shared" si="8"/>
        <v>79.641255605381161</v>
      </c>
      <c r="F12" s="439">
        <f t="shared" si="8"/>
        <v>80.265115949474733</v>
      </c>
      <c r="G12" s="439">
        <f t="shared" si="8"/>
        <v>82.864213034836695</v>
      </c>
      <c r="H12" s="439">
        <f t="shared" si="8"/>
        <v>76.850530322111211</v>
      </c>
      <c r="I12" s="439">
        <f t="shared" si="8"/>
        <v>66.750812296925773</v>
      </c>
      <c r="J12" s="439">
        <f t="shared" si="8"/>
        <v>56.633911846898997</v>
      </c>
      <c r="K12" s="383">
        <f t="shared" si="8"/>
        <v>78.872239343518274</v>
      </c>
      <c r="L12" s="383">
        <f t="shared" si="8"/>
        <v>76.417282249916113</v>
      </c>
      <c r="M12" s="383">
        <f t="shared" si="8"/>
        <v>76.298258153764891</v>
      </c>
    </row>
    <row r="13" spans="1:13">
      <c r="A13" s="247">
        <v>1996</v>
      </c>
      <c r="B13" s="439">
        <f t="shared" ref="B13:M13" si="9">B45/B77*100</f>
        <v>62.380308993714387</v>
      </c>
      <c r="C13" s="439">
        <f t="shared" si="9"/>
        <v>80.763790664780771</v>
      </c>
      <c r="D13" s="439">
        <f t="shared" si="9"/>
        <v>78.2352713328427</v>
      </c>
      <c r="E13" s="439">
        <f t="shared" si="9"/>
        <v>80.02527853197266</v>
      </c>
      <c r="F13" s="439">
        <f t="shared" si="9"/>
        <v>80.561960661006879</v>
      </c>
      <c r="G13" s="439">
        <f t="shared" si="9"/>
        <v>84.062267445536648</v>
      </c>
      <c r="H13" s="439">
        <f t="shared" si="9"/>
        <v>78.730055179537359</v>
      </c>
      <c r="I13" s="439">
        <f t="shared" si="9"/>
        <v>70.956015994183929</v>
      </c>
      <c r="J13" s="439">
        <f t="shared" si="9"/>
        <v>59.418667330099098</v>
      </c>
      <c r="K13" s="383">
        <f t="shared" si="9"/>
        <v>79.298285681659223</v>
      </c>
      <c r="L13" s="383">
        <f t="shared" si="9"/>
        <v>77.683847504160184</v>
      </c>
      <c r="M13" s="383">
        <f t="shared" si="9"/>
        <v>77.638407283150272</v>
      </c>
    </row>
    <row r="14" spans="1:13">
      <c r="A14" s="247">
        <v>1997</v>
      </c>
      <c r="B14" s="439">
        <f t="shared" ref="B14:M14" si="10">B46/B78*100</f>
        <v>62.233331395686797</v>
      </c>
      <c r="C14" s="439">
        <f t="shared" si="10"/>
        <v>80.107223476297975</v>
      </c>
      <c r="D14" s="439">
        <f t="shared" si="10"/>
        <v>78.566634350063396</v>
      </c>
      <c r="E14" s="439">
        <f t="shared" si="10"/>
        <v>80.10007876569523</v>
      </c>
      <c r="F14" s="439">
        <f t="shared" si="10"/>
        <v>81.95857912829436</v>
      </c>
      <c r="G14" s="439">
        <f t="shared" si="10"/>
        <v>85.093195057103841</v>
      </c>
      <c r="H14" s="439">
        <f t="shared" si="10"/>
        <v>78.420365535248038</v>
      </c>
      <c r="I14" s="439">
        <f t="shared" si="10"/>
        <v>68.193437441903697</v>
      </c>
      <c r="J14" s="439">
        <f t="shared" si="10"/>
        <v>60.355640981484669</v>
      </c>
      <c r="K14" s="383">
        <f t="shared" si="10"/>
        <v>80.889089082152381</v>
      </c>
      <c r="L14" s="383">
        <f t="shared" si="10"/>
        <v>78.546812805703098</v>
      </c>
      <c r="M14" s="383">
        <f t="shared" si="10"/>
        <v>78.524323674485615</v>
      </c>
    </row>
    <row r="15" spans="1:13">
      <c r="A15" s="247">
        <v>1998</v>
      </c>
      <c r="B15" s="439">
        <f t="shared" ref="B15:M15" si="11">B47/B79*100</f>
        <v>62.451179932889602</v>
      </c>
      <c r="C15" s="439">
        <f t="shared" si="11"/>
        <v>81.347708894878707</v>
      </c>
      <c r="D15" s="439">
        <f t="shared" si="11"/>
        <v>79.387667097887018</v>
      </c>
      <c r="E15" s="439">
        <f t="shared" si="11"/>
        <v>80.869370378669061</v>
      </c>
      <c r="F15" s="439">
        <f t="shared" si="11"/>
        <v>82.438850337122886</v>
      </c>
      <c r="G15" s="439">
        <f t="shared" si="11"/>
        <v>85.816686043684484</v>
      </c>
      <c r="H15" s="439">
        <f t="shared" si="11"/>
        <v>78.852454916085136</v>
      </c>
      <c r="I15" s="439">
        <f t="shared" si="11"/>
        <v>66.892841997187688</v>
      </c>
      <c r="J15" s="439">
        <f t="shared" si="11"/>
        <v>57.593043074471396</v>
      </c>
      <c r="K15" s="383">
        <f t="shared" si="11"/>
        <v>80.672360928602714</v>
      </c>
      <c r="L15" s="383">
        <f t="shared" si="11"/>
        <v>78.429718068026091</v>
      </c>
      <c r="M15" s="383">
        <f t="shared" si="11"/>
        <v>78.361480212414975</v>
      </c>
    </row>
    <row r="16" spans="1:13">
      <c r="A16" s="247">
        <v>1999</v>
      </c>
      <c r="B16" s="439">
        <f t="shared" ref="B16:M16" si="12">B48/B80*100</f>
        <v>64.590061464735911</v>
      </c>
      <c r="C16" s="439">
        <f t="shared" si="12"/>
        <v>82.424399069527013</v>
      </c>
      <c r="D16" s="439">
        <f t="shared" si="12"/>
        <v>81.737552222450518</v>
      </c>
      <c r="E16" s="439">
        <f t="shared" si="12"/>
        <v>82.484897131511133</v>
      </c>
      <c r="F16" s="439">
        <f t="shared" si="12"/>
        <v>83.639544379637186</v>
      </c>
      <c r="G16" s="439">
        <f t="shared" si="12"/>
        <v>86.135498415314004</v>
      </c>
      <c r="H16" s="439">
        <f t="shared" si="12"/>
        <v>80.467112240116407</v>
      </c>
      <c r="I16" s="439">
        <f t="shared" si="12"/>
        <v>69.686022656319693</v>
      </c>
      <c r="J16" s="439">
        <f t="shared" si="12"/>
        <v>62.007726038839003</v>
      </c>
      <c r="K16" s="383">
        <f t="shared" si="12"/>
        <v>81.746310961241036</v>
      </c>
      <c r="L16" s="383">
        <f t="shared" si="12"/>
        <v>80.080467543900511</v>
      </c>
      <c r="M16" s="383">
        <f t="shared" si="12"/>
        <v>79.819827858880302</v>
      </c>
    </row>
    <row r="17" spans="1:13">
      <c r="A17" s="247">
        <v>2000</v>
      </c>
      <c r="B17" s="439">
        <f t="shared" ref="B17:M17" si="13">B49/B81*100</f>
        <v>70.224552379068157</v>
      </c>
      <c r="C17" s="439">
        <f t="shared" si="13"/>
        <v>86.109700355510412</v>
      </c>
      <c r="D17" s="439">
        <f t="shared" si="13"/>
        <v>84.98970988514904</v>
      </c>
      <c r="E17" s="439">
        <f t="shared" si="13"/>
        <v>85.230947839787703</v>
      </c>
      <c r="F17" s="439">
        <f t="shared" si="13"/>
        <v>85.572174377659948</v>
      </c>
      <c r="G17" s="439">
        <f t="shared" si="13"/>
        <v>87.511178566766489</v>
      </c>
      <c r="H17" s="439">
        <f t="shared" si="13"/>
        <v>82.04952344914031</v>
      </c>
      <c r="I17" s="439">
        <f t="shared" si="13"/>
        <v>74.790007398703054</v>
      </c>
      <c r="J17" s="439">
        <f t="shared" si="13"/>
        <v>72.100392141426767</v>
      </c>
      <c r="K17" s="383">
        <f t="shared" si="13"/>
        <v>84.896041646827285</v>
      </c>
      <c r="L17" s="383">
        <f t="shared" si="13"/>
        <v>83.413870509044301</v>
      </c>
      <c r="M17" s="383">
        <f t="shared" si="13"/>
        <v>83.230018909609043</v>
      </c>
    </row>
    <row r="18" spans="1:13">
      <c r="A18" s="247">
        <v>2001</v>
      </c>
      <c r="B18" s="439">
        <f t="shared" ref="B18:M18" si="14">B50/B82*100</f>
        <v>70.013561949045823</v>
      </c>
      <c r="C18" s="439">
        <f t="shared" si="14"/>
        <v>88.917459501157111</v>
      </c>
      <c r="D18" s="439">
        <f t="shared" si="14"/>
        <v>86.54403711101088</v>
      </c>
      <c r="E18" s="439">
        <f t="shared" si="14"/>
        <v>86.128086042532388</v>
      </c>
      <c r="F18" s="439">
        <f t="shared" si="14"/>
        <v>87.137818228338531</v>
      </c>
      <c r="G18" s="439">
        <f t="shared" si="14"/>
        <v>89.112580550056862</v>
      </c>
      <c r="H18" s="439">
        <f t="shared" si="14"/>
        <v>83.864775015217504</v>
      </c>
      <c r="I18" s="439">
        <f t="shared" si="14"/>
        <v>74.129910028527533</v>
      </c>
      <c r="J18" s="439">
        <f t="shared" si="14"/>
        <v>74.422785264004574</v>
      </c>
      <c r="K18" s="383">
        <f t="shared" si="14"/>
        <v>85.726362540928278</v>
      </c>
      <c r="L18" s="383">
        <f t="shared" si="14"/>
        <v>84.92694244620553</v>
      </c>
      <c r="M18" s="383">
        <f t="shared" si="14"/>
        <v>84.580893664214074</v>
      </c>
    </row>
    <row r="19" spans="1:13">
      <c r="A19" s="247">
        <v>2002</v>
      </c>
      <c r="B19" s="439">
        <f t="shared" ref="B19:M19" si="15">B51/B83*100</f>
        <v>69.724655819774711</v>
      </c>
      <c r="C19" s="439">
        <f t="shared" si="15"/>
        <v>91.131798138167568</v>
      </c>
      <c r="D19" s="439">
        <f t="shared" si="15"/>
        <v>86.836320856939409</v>
      </c>
      <c r="E19" s="439">
        <f t="shared" si="15"/>
        <v>84.361242061791415</v>
      </c>
      <c r="F19" s="439">
        <f t="shared" si="15"/>
        <v>88.607590432610536</v>
      </c>
      <c r="G19" s="439">
        <f t="shared" si="15"/>
        <v>90.921452448883429</v>
      </c>
      <c r="H19" s="439">
        <f t="shared" si="15"/>
        <v>85.853860865958481</v>
      </c>
      <c r="I19" s="439">
        <f t="shared" si="15"/>
        <v>77.396912339598472</v>
      </c>
      <c r="J19" s="439">
        <f t="shared" si="15"/>
        <v>72.522849749542999</v>
      </c>
      <c r="K19" s="383">
        <f t="shared" si="15"/>
        <v>85.625411294450274</v>
      </c>
      <c r="L19" s="383">
        <f t="shared" si="15"/>
        <v>85.785144484401528</v>
      </c>
      <c r="M19" s="383">
        <f t="shared" si="15"/>
        <v>85.619061773864374</v>
      </c>
    </row>
    <row r="20" spans="1:13">
      <c r="A20" s="247">
        <v>2003</v>
      </c>
      <c r="B20" s="439">
        <f t="shared" ref="B20:M20" si="16">B52/B84*100</f>
        <v>72.064523706980935</v>
      </c>
      <c r="C20" s="439">
        <f t="shared" si="16"/>
        <v>91.756530074287085</v>
      </c>
      <c r="D20" s="439">
        <f t="shared" si="16"/>
        <v>91.322276184367269</v>
      </c>
      <c r="E20" s="439">
        <f t="shared" si="16"/>
        <v>86.404558404558401</v>
      </c>
      <c r="F20" s="439">
        <f t="shared" si="16"/>
        <v>91.133973559929075</v>
      </c>
      <c r="G20" s="439">
        <f t="shared" si="16"/>
        <v>92.562696283545591</v>
      </c>
      <c r="H20" s="439">
        <f t="shared" si="16"/>
        <v>86.886476892620664</v>
      </c>
      <c r="I20" s="439">
        <f t="shared" si="16"/>
        <v>79.196062692746395</v>
      </c>
      <c r="J20" s="439">
        <f t="shared" si="16"/>
        <v>79.359541690383935</v>
      </c>
      <c r="K20" s="383">
        <f t="shared" si="16"/>
        <v>88.410877859187792</v>
      </c>
      <c r="L20" s="383">
        <f t="shared" si="16"/>
        <v>88.55886517917358</v>
      </c>
      <c r="M20" s="383">
        <f t="shared" si="16"/>
        <v>88.474536245048412</v>
      </c>
    </row>
    <row r="21" spans="1:13">
      <c r="A21" s="247">
        <v>2004</v>
      </c>
      <c r="B21" s="439">
        <f t="shared" ref="B21:M21" si="17">B53/B85*100</f>
        <v>77.502758946870571</v>
      </c>
      <c r="C21" s="439">
        <f t="shared" si="17"/>
        <v>94.040663706473467</v>
      </c>
      <c r="D21" s="439">
        <f t="shared" si="17"/>
        <v>93.805604309144826</v>
      </c>
      <c r="E21" s="439">
        <f t="shared" si="17"/>
        <v>89.311902822013195</v>
      </c>
      <c r="F21" s="439">
        <f t="shared" si="17"/>
        <v>92.962264344718264</v>
      </c>
      <c r="G21" s="439">
        <f t="shared" si="17"/>
        <v>94.351638652920172</v>
      </c>
      <c r="H21" s="439">
        <f t="shared" si="17"/>
        <v>90.310310310310314</v>
      </c>
      <c r="I21" s="439">
        <f t="shared" si="17"/>
        <v>83.661365875233713</v>
      </c>
      <c r="J21" s="439">
        <f t="shared" si="17"/>
        <v>84.116260049420518</v>
      </c>
      <c r="K21" s="383">
        <f t="shared" si="17"/>
        <v>92.280816307828005</v>
      </c>
      <c r="L21" s="383">
        <f t="shared" si="17"/>
        <v>91.290879013574298</v>
      </c>
      <c r="M21" s="383">
        <f t="shared" si="17"/>
        <v>91.375928628374865</v>
      </c>
    </row>
    <row r="22" spans="1:13">
      <c r="A22" s="247">
        <v>2005</v>
      </c>
      <c r="B22" s="439">
        <f t="shared" ref="B22:M22" si="18">B54/B86*100</f>
        <v>85.228317499233825</v>
      </c>
      <c r="C22" s="439">
        <f t="shared" si="18"/>
        <v>95.795795795795797</v>
      </c>
      <c r="D22" s="439">
        <f t="shared" si="18"/>
        <v>96.948989989809988</v>
      </c>
      <c r="E22" s="439">
        <f t="shared" si="18"/>
        <v>92.908348957758903</v>
      </c>
      <c r="F22" s="439">
        <f t="shared" si="18"/>
        <v>94.555857502174689</v>
      </c>
      <c r="G22" s="439">
        <f t="shared" si="18"/>
        <v>95.392497946392211</v>
      </c>
      <c r="H22" s="439">
        <f t="shared" si="18"/>
        <v>92.263206913729988</v>
      </c>
      <c r="I22" s="439">
        <f t="shared" si="18"/>
        <v>88.134732235312512</v>
      </c>
      <c r="J22" s="439">
        <f t="shared" si="18"/>
        <v>93.503165071281828</v>
      </c>
      <c r="K22" s="383">
        <f t="shared" si="18"/>
        <v>94.764100744945011</v>
      </c>
      <c r="L22" s="383">
        <f t="shared" si="18"/>
        <v>94.308999927400421</v>
      </c>
      <c r="M22" s="383">
        <f t="shared" si="18"/>
        <v>94.308063693424415</v>
      </c>
    </row>
    <row r="23" spans="1:13">
      <c r="A23" s="247">
        <v>2006</v>
      </c>
      <c r="B23" s="439">
        <f t="shared" ref="B23:M23" si="19">B55/B87*100</f>
        <v>97.378194521051668</v>
      </c>
      <c r="C23" s="439">
        <f t="shared" si="19"/>
        <v>97.036053970360541</v>
      </c>
      <c r="D23" s="439">
        <f t="shared" si="19"/>
        <v>97.535547855179829</v>
      </c>
      <c r="E23" s="439">
        <f t="shared" si="19"/>
        <v>95.086694783893876</v>
      </c>
      <c r="F23" s="439">
        <f t="shared" si="19"/>
        <v>96.739304012242997</v>
      </c>
      <c r="G23" s="439">
        <f t="shared" si="19"/>
        <v>97.285192049031195</v>
      </c>
      <c r="H23" s="439">
        <f t="shared" si="19"/>
        <v>96.409174465240639</v>
      </c>
      <c r="I23" s="439">
        <f t="shared" si="19"/>
        <v>92.09463472579688</v>
      </c>
      <c r="J23" s="439">
        <f t="shared" si="19"/>
        <v>95.963250905580253</v>
      </c>
      <c r="K23" s="383">
        <f t="shared" si="19"/>
        <v>97.734705731524159</v>
      </c>
      <c r="L23" s="383">
        <f t="shared" si="19"/>
        <v>96.781083721663762</v>
      </c>
      <c r="M23" s="383">
        <f t="shared" si="19"/>
        <v>96.863141835133362</v>
      </c>
    </row>
    <row r="24" spans="1:13">
      <c r="A24" s="247">
        <v>2007</v>
      </c>
      <c r="B24" s="439">
        <f t="shared" ref="B24:M24" si="20">B56/B88*100</f>
        <v>99.996634696281333</v>
      </c>
      <c r="C24" s="439">
        <f t="shared" si="20"/>
        <v>100</v>
      </c>
      <c r="D24" s="439">
        <f t="shared" si="20"/>
        <v>100</v>
      </c>
      <c r="E24" s="439">
        <f t="shared" si="20"/>
        <v>100</v>
      </c>
      <c r="F24" s="439">
        <f t="shared" si="20"/>
        <v>100.00065386400937</v>
      </c>
      <c r="G24" s="439">
        <f t="shared" si="20"/>
        <v>100</v>
      </c>
      <c r="H24" s="439">
        <f t="shared" si="20"/>
        <v>100</v>
      </c>
      <c r="I24" s="439">
        <f t="shared" si="20"/>
        <v>100</v>
      </c>
      <c r="J24" s="439">
        <f t="shared" si="20"/>
        <v>100</v>
      </c>
      <c r="K24" s="383">
        <f t="shared" si="20"/>
        <v>100</v>
      </c>
      <c r="L24" s="383">
        <f t="shared" si="20"/>
        <v>100.0000642069003</v>
      </c>
      <c r="M24" s="383">
        <f t="shared" si="20"/>
        <v>100</v>
      </c>
    </row>
    <row r="25" spans="1:13">
      <c r="A25" s="247">
        <v>2008</v>
      </c>
      <c r="B25" s="439">
        <f t="shared" ref="B25:M25" si="21">B57/B89*100</f>
        <v>107.03122339882189</v>
      </c>
      <c r="C25" s="439">
        <f t="shared" si="21"/>
        <v>102.34006011163589</v>
      </c>
      <c r="D25" s="439">
        <f t="shared" si="21"/>
        <v>102.4317689530686</v>
      </c>
      <c r="E25" s="439">
        <f t="shared" si="21"/>
        <v>101.05599999999998</v>
      </c>
      <c r="F25" s="439">
        <f t="shared" si="21"/>
        <v>100.63184715010942</v>
      </c>
      <c r="G25" s="439">
        <f t="shared" si="21"/>
        <v>101.2331615071341</v>
      </c>
      <c r="H25" s="439">
        <f t="shared" si="21"/>
        <v>101.49148699102761</v>
      </c>
      <c r="I25" s="439">
        <f t="shared" si="21"/>
        <v>122.67364949350343</v>
      </c>
      <c r="J25" s="439">
        <f t="shared" si="21"/>
        <v>111.99590156158092</v>
      </c>
      <c r="K25" s="383">
        <f t="shared" si="21"/>
        <v>102.34907412053997</v>
      </c>
      <c r="L25" s="383">
        <f t="shared" si="21"/>
        <v>103.95122357091276</v>
      </c>
      <c r="M25" s="383">
        <f t="shared" si="21"/>
        <v>103.89242987150209</v>
      </c>
    </row>
    <row r="26" spans="1:13">
      <c r="A26" s="247">
        <v>2009</v>
      </c>
      <c r="B26" s="439">
        <f t="shared" ref="B26:M26" si="22">B58/B90*100</f>
        <v>94.362152357920195</v>
      </c>
      <c r="C26" s="439">
        <f t="shared" si="22"/>
        <v>105.75032064985037</v>
      </c>
      <c r="D26" s="439">
        <f t="shared" si="22"/>
        <v>101.44160216384196</v>
      </c>
      <c r="E26" s="439">
        <f t="shared" si="22"/>
        <v>103.646039336953</v>
      </c>
      <c r="F26" s="439">
        <f t="shared" si="22"/>
        <v>101.88838263643791</v>
      </c>
      <c r="G26" s="439">
        <f t="shared" si="22"/>
        <v>102.92527354756184</v>
      </c>
      <c r="H26" s="439">
        <f t="shared" si="22"/>
        <v>99.192916470772602</v>
      </c>
      <c r="I26" s="439">
        <f t="shared" si="22"/>
        <v>114.79078263847924</v>
      </c>
      <c r="J26" s="439">
        <f t="shared" si="22"/>
        <v>97.589503621282304</v>
      </c>
      <c r="K26" s="383">
        <f t="shared" si="22"/>
        <v>100.90209768605764</v>
      </c>
      <c r="L26" s="383">
        <f t="shared" si="22"/>
        <v>101.70189719580432</v>
      </c>
      <c r="M26" s="383">
        <f t="shared" si="22"/>
        <v>101.66471166796856</v>
      </c>
    </row>
    <row r="27" spans="1:13">
      <c r="A27" s="247">
        <v>2010</v>
      </c>
      <c r="B27" s="439">
        <f t="shared" ref="B27:M27" si="23">B59/B91*100</f>
        <v>103.67424107302108</v>
      </c>
      <c r="C27" s="439">
        <f t="shared" si="23"/>
        <v>108.76019234789879</v>
      </c>
      <c r="D27" s="439">
        <f t="shared" si="23"/>
        <v>103.5385130983634</v>
      </c>
      <c r="E27" s="439">
        <f t="shared" si="23"/>
        <v>105.99344631972095</v>
      </c>
      <c r="F27" s="439">
        <f t="shared" si="23"/>
        <v>104.03425837682951</v>
      </c>
      <c r="G27" s="439">
        <f t="shared" si="23"/>
        <v>105.23693774721067</v>
      </c>
      <c r="H27" s="439">
        <f t="shared" si="23"/>
        <v>100.98703678955307</v>
      </c>
      <c r="I27" s="439">
        <f t="shared" si="23"/>
        <v>115.748045876251</v>
      </c>
      <c r="J27" s="439">
        <f t="shared" si="23"/>
        <v>102.24708892960435</v>
      </c>
      <c r="K27" s="383">
        <f t="shared" si="23"/>
        <v>102.67559862033215</v>
      </c>
      <c r="L27" s="383">
        <f t="shared" si="23"/>
        <v>104.35425728697783</v>
      </c>
      <c r="M27" s="383">
        <f t="shared" si="23"/>
        <v>104.35558383965426</v>
      </c>
    </row>
    <row r="28" spans="1:13">
      <c r="A28" s="247">
        <v>2011</v>
      </c>
      <c r="B28" s="439">
        <f t="shared" ref="B28:M28" si="24">B60/B92*100</f>
        <v>115.89053418212012</v>
      </c>
      <c r="C28" s="439">
        <f t="shared" si="24"/>
        <v>111.27340053486935</v>
      </c>
      <c r="D28" s="439">
        <f t="shared" si="24"/>
        <v>106.3094281041222</v>
      </c>
      <c r="E28" s="439">
        <f t="shared" si="24"/>
        <v>110.04099078583189</v>
      </c>
      <c r="F28" s="439">
        <f t="shared" si="24"/>
        <v>106.96822499303858</v>
      </c>
      <c r="G28" s="439">
        <f t="shared" si="24"/>
        <v>107.30397212134839</v>
      </c>
      <c r="H28" s="439">
        <f t="shared" si="24"/>
        <v>104.24589152504346</v>
      </c>
      <c r="I28" s="439">
        <f t="shared" si="24"/>
        <v>128.7669577824571</v>
      </c>
      <c r="J28" s="439">
        <f t="shared" si="24"/>
        <v>107.11300966424015</v>
      </c>
      <c r="K28" s="383">
        <f t="shared" si="24"/>
        <v>105.44793308279792</v>
      </c>
      <c r="L28" s="383">
        <f t="shared" si="24"/>
        <v>107.82168458287309</v>
      </c>
      <c r="M28" s="383">
        <f t="shared" si="24"/>
        <v>107.89334126576784</v>
      </c>
    </row>
    <row r="29" spans="1:13">
      <c r="A29" s="562">
        <v>2012</v>
      </c>
      <c r="B29" s="439">
        <f t="shared" ref="B29:M31" si="25">B61/B93*100</f>
        <v>117.2984923166135</v>
      </c>
      <c r="C29" s="439">
        <f>C61/C93*100</f>
        <v>112.34718826405867</v>
      </c>
      <c r="D29" s="439">
        <f t="shared" si="25"/>
        <v>106.29763560500696</v>
      </c>
      <c r="E29" s="439">
        <f t="shared" si="25"/>
        <v>111.6970379230282</v>
      </c>
      <c r="F29" s="439">
        <f t="shared" si="25"/>
        <v>108.94562944629695</v>
      </c>
      <c r="G29" s="439">
        <f t="shared" si="25"/>
        <v>108.84845339855119</v>
      </c>
      <c r="H29" s="439">
        <f t="shared" si="25"/>
        <v>107.01151089553321</v>
      </c>
      <c r="I29" s="439">
        <f t="shared" si="25"/>
        <v>132.03374792841959</v>
      </c>
      <c r="J29" s="439">
        <f t="shared" si="25"/>
        <v>108.20544448441862</v>
      </c>
      <c r="K29" s="439">
        <f t="shared" si="25"/>
        <v>105.41909020291394</v>
      </c>
      <c r="L29" s="206">
        <f t="shared" si="25"/>
        <v>109.23429866940164</v>
      </c>
      <c r="M29" s="206">
        <f t="shared" si="25"/>
        <v>109.51881712873946</v>
      </c>
    </row>
    <row r="30" spans="1:13">
      <c r="A30" s="562">
        <v>2013</v>
      </c>
      <c r="B30" s="439">
        <f t="shared" si="25"/>
        <v>121.10314992564552</v>
      </c>
      <c r="C30" s="439">
        <f>C62/C94*100</f>
        <v>115.62125449460648</v>
      </c>
      <c r="D30" s="439">
        <f t="shared" si="25"/>
        <v>108.60940014427611</v>
      </c>
      <c r="E30" s="439">
        <f t="shared" si="25"/>
        <v>112.83248443689871</v>
      </c>
      <c r="F30" s="439">
        <f t="shared" si="25"/>
        <v>109.5446984128901</v>
      </c>
      <c r="G30" s="439">
        <f t="shared" si="25"/>
        <v>110.01584520405841</v>
      </c>
      <c r="H30" s="439">
        <f t="shared" si="25"/>
        <v>108.5631837977552</v>
      </c>
      <c r="I30" s="439">
        <f t="shared" si="25"/>
        <v>132.69660054850436</v>
      </c>
      <c r="J30" s="439">
        <f t="shared" si="25"/>
        <v>111.61846543836602</v>
      </c>
      <c r="K30" s="439">
        <f t="shared" si="25"/>
        <v>106.72202139226272</v>
      </c>
      <c r="L30" s="206">
        <f>L62/L94*100</f>
        <v>110.80768024810975</v>
      </c>
      <c r="M30" s="206">
        <f t="shared" si="25"/>
        <v>111.03398459280696</v>
      </c>
    </row>
    <row r="31" spans="1:13">
      <c r="A31" s="574">
        <v>2014</v>
      </c>
      <c r="B31" s="439">
        <f t="shared" si="25"/>
        <v>121.10314992564552</v>
      </c>
      <c r="C31" s="439">
        <f>C63/C95*100</f>
        <v>115.62125449460648</v>
      </c>
      <c r="D31" s="439">
        <f t="shared" si="25"/>
        <v>109.05449524668411</v>
      </c>
      <c r="E31" s="439">
        <f t="shared" si="25"/>
        <v>115.51178526538683</v>
      </c>
      <c r="F31" s="439">
        <f t="shared" si="25"/>
        <v>111.18119453138935</v>
      </c>
      <c r="G31" s="439">
        <f t="shared" si="25"/>
        <v>110.57836634986027</v>
      </c>
      <c r="H31" s="439">
        <f t="shared" si="25"/>
        <v>111.00923216897711</v>
      </c>
      <c r="I31" s="439">
        <f t="shared" si="25"/>
        <v>136.40217706898071</v>
      </c>
      <c r="J31" s="439">
        <f t="shared" si="25"/>
        <v>109.84375432683333</v>
      </c>
      <c r="K31" s="439">
        <f t="shared" si="25"/>
        <v>106.5707940765412</v>
      </c>
      <c r="L31" s="206">
        <f>L63/L95*100</f>
        <v>111.2474658750607</v>
      </c>
      <c r="M31" s="206">
        <f t="shared" si="25"/>
        <v>108.85310369873535</v>
      </c>
    </row>
    <row r="33" spans="1:13">
      <c r="A33" s="95" t="s">
        <v>247</v>
      </c>
    </row>
    <row r="35" spans="1:13">
      <c r="A35" s="245"/>
      <c r="B35" s="563" t="s">
        <v>299</v>
      </c>
      <c r="C35" s="563" t="s">
        <v>298</v>
      </c>
      <c r="D35" s="563" t="s">
        <v>2</v>
      </c>
      <c r="E35" s="563" t="s">
        <v>3</v>
      </c>
      <c r="F35" s="563" t="s">
        <v>293</v>
      </c>
      <c r="G35" s="563" t="s">
        <v>294</v>
      </c>
      <c r="H35" s="563" t="s">
        <v>295</v>
      </c>
      <c r="I35" s="563" t="s">
        <v>296</v>
      </c>
      <c r="J35" s="563" t="s">
        <v>297</v>
      </c>
      <c r="K35" s="564" t="s">
        <v>9</v>
      </c>
      <c r="L35" s="561" t="s">
        <v>17</v>
      </c>
      <c r="M35" s="564" t="s">
        <v>11</v>
      </c>
    </row>
    <row r="36" spans="1:13">
      <c r="A36" s="247">
        <v>1987</v>
      </c>
      <c r="B36" s="157">
        <f>'3A'!B4</f>
        <v>7906</v>
      </c>
      <c r="C36" s="157">
        <f>'3A'!C4</f>
        <v>1763</v>
      </c>
      <c r="D36" s="157">
        <f>'3A'!D4</f>
        <v>14971</v>
      </c>
      <c r="E36" s="157">
        <f>'3A'!E4</f>
        <v>12002</v>
      </c>
      <c r="F36" s="157">
        <f>'3A'!F4</f>
        <v>131221</v>
      </c>
      <c r="G36" s="157">
        <f>'3A'!G4</f>
        <v>234261</v>
      </c>
      <c r="H36" s="157">
        <f>'3A'!H4</f>
        <v>20660</v>
      </c>
      <c r="I36" s="157">
        <f>'3A'!I4</f>
        <v>18372</v>
      </c>
      <c r="J36" s="157">
        <f>'3A'!J4</f>
        <v>60688</v>
      </c>
      <c r="K36" s="158">
        <f>'3A'!K4</f>
        <v>63713</v>
      </c>
      <c r="L36" s="174">
        <f>SUM(B36:K36)</f>
        <v>565557</v>
      </c>
      <c r="M36" s="565">
        <v>568882</v>
      </c>
    </row>
    <row r="37" spans="1:13">
      <c r="A37" s="247">
        <v>1988</v>
      </c>
      <c r="B37" s="157">
        <f>'3A'!B5</f>
        <v>8569</v>
      </c>
      <c r="C37" s="157">
        <f>'3A'!C5</f>
        <v>1943</v>
      </c>
      <c r="D37" s="157">
        <f>'3A'!D5</f>
        <v>15825</v>
      </c>
      <c r="E37" s="157">
        <f>'3A'!E5</f>
        <v>12825</v>
      </c>
      <c r="F37" s="157">
        <f>'3A'!F5</f>
        <v>143519</v>
      </c>
      <c r="G37" s="157">
        <f>'3A'!G5</f>
        <v>259521</v>
      </c>
      <c r="H37" s="157">
        <f>'3A'!H5</f>
        <v>22260</v>
      </c>
      <c r="I37" s="157">
        <f>'3A'!I5</f>
        <v>18990</v>
      </c>
      <c r="J37" s="157">
        <f>'3A'!J5</f>
        <v>64677</v>
      </c>
      <c r="K37" s="158">
        <f>'3A'!K5</f>
        <v>70853</v>
      </c>
      <c r="L37" s="174">
        <f t="shared" ref="L37:L61" si="26">SUM(B37:K37)</f>
        <v>618982</v>
      </c>
      <c r="M37" s="565">
        <v>622756</v>
      </c>
    </row>
    <row r="38" spans="1:13">
      <c r="A38" s="247">
        <v>1989</v>
      </c>
      <c r="B38" s="157">
        <f>'3A'!B6</f>
        <v>9092</v>
      </c>
      <c r="C38" s="157">
        <f>'3A'!C6</f>
        <v>2091</v>
      </c>
      <c r="D38" s="157">
        <f>'3A'!D6</f>
        <v>16901</v>
      </c>
      <c r="E38" s="157">
        <f>'3A'!E6</f>
        <v>13463</v>
      </c>
      <c r="F38" s="157">
        <f>'3A'!F6</f>
        <v>150752</v>
      </c>
      <c r="G38" s="157">
        <f>'3A'!G6</f>
        <v>281837</v>
      </c>
      <c r="H38" s="157">
        <f>'3A'!H6</f>
        <v>23670</v>
      </c>
      <c r="I38" s="157">
        <f>'3A'!I6</f>
        <v>20064</v>
      </c>
      <c r="J38" s="157">
        <f>'3A'!J6</f>
        <v>68299</v>
      </c>
      <c r="K38" s="158">
        <f>'3A'!K6</f>
        <v>77178</v>
      </c>
      <c r="L38" s="174">
        <f t="shared" si="26"/>
        <v>663347</v>
      </c>
      <c r="M38" s="565">
        <v>667349</v>
      </c>
    </row>
    <row r="39" spans="1:13">
      <c r="A39" s="247">
        <v>1990</v>
      </c>
      <c r="B39" s="157">
        <f>'3A'!B7</f>
        <v>9327</v>
      </c>
      <c r="C39" s="157">
        <f>'3A'!C7</f>
        <v>2193</v>
      </c>
      <c r="D39" s="157">
        <f>'3A'!D7</f>
        <v>17567</v>
      </c>
      <c r="E39" s="157">
        <f>'3A'!E7</f>
        <v>13799</v>
      </c>
      <c r="F39" s="157">
        <f>'3A'!F7</f>
        <v>155919</v>
      </c>
      <c r="G39" s="157">
        <f>'3A'!G7</f>
        <v>286213</v>
      </c>
      <c r="H39" s="157">
        <f>'3A'!H7</f>
        <v>24526</v>
      </c>
      <c r="I39" s="157">
        <f>'3A'!I7</f>
        <v>21468</v>
      </c>
      <c r="J39" s="157">
        <f>'3A'!J7</f>
        <v>74476</v>
      </c>
      <c r="K39" s="158">
        <f>'3A'!K7</f>
        <v>81074</v>
      </c>
      <c r="L39" s="174">
        <f t="shared" si="26"/>
        <v>686562</v>
      </c>
      <c r="M39" s="565">
        <v>690763</v>
      </c>
    </row>
    <row r="40" spans="1:13">
      <c r="A40" s="247">
        <v>1991</v>
      </c>
      <c r="B40" s="157">
        <f>'3A'!B8</f>
        <v>9730</v>
      </c>
      <c r="C40" s="157">
        <f>'3A'!C8</f>
        <v>2278</v>
      </c>
      <c r="D40" s="157">
        <f>'3A'!D8</f>
        <v>18229</v>
      </c>
      <c r="E40" s="157">
        <f>'3A'!E8</f>
        <v>13951</v>
      </c>
      <c r="F40" s="157">
        <f>'3A'!F8</f>
        <v>157786</v>
      </c>
      <c r="G40" s="157">
        <f>'3A'!G8</f>
        <v>286757</v>
      </c>
      <c r="H40" s="157">
        <f>'3A'!H8</f>
        <v>24357</v>
      </c>
      <c r="I40" s="157">
        <f>'3A'!I8</f>
        <v>21687</v>
      </c>
      <c r="J40" s="157">
        <f>'3A'!J8</f>
        <v>74310</v>
      </c>
      <c r="K40" s="158">
        <f>'3A'!K8</f>
        <v>83638</v>
      </c>
      <c r="L40" s="174">
        <f t="shared" si="26"/>
        <v>692723</v>
      </c>
      <c r="M40" s="565">
        <v>696882</v>
      </c>
    </row>
    <row r="41" spans="1:13">
      <c r="A41" s="247">
        <v>1992</v>
      </c>
      <c r="B41" s="157">
        <f>'3A'!B9</f>
        <v>9718</v>
      </c>
      <c r="C41" s="157">
        <f>'3A'!C9</f>
        <v>2319</v>
      </c>
      <c r="D41" s="157">
        <f>'3A'!D9</f>
        <v>18723</v>
      </c>
      <c r="E41" s="157">
        <f>'3A'!E9</f>
        <v>14404</v>
      </c>
      <c r="F41" s="157">
        <f>'3A'!F9</f>
        <v>161221</v>
      </c>
      <c r="G41" s="157">
        <f>'3A'!G9</f>
        <v>290946</v>
      </c>
      <c r="H41" s="157">
        <f>'3A'!H9</f>
        <v>24858</v>
      </c>
      <c r="I41" s="157">
        <f>'3A'!I9</f>
        <v>21676</v>
      </c>
      <c r="J41" s="157">
        <f>'3A'!J9</f>
        <v>76084</v>
      </c>
      <c r="K41" s="158">
        <f>'3A'!K9</f>
        <v>89168</v>
      </c>
      <c r="L41" s="174">
        <f t="shared" si="26"/>
        <v>709117</v>
      </c>
      <c r="M41" s="565">
        <v>713312</v>
      </c>
    </row>
    <row r="42" spans="1:13">
      <c r="A42" s="247">
        <v>1993</v>
      </c>
      <c r="B42" s="157">
        <f>'3A'!B10</f>
        <v>9925</v>
      </c>
      <c r="C42" s="157">
        <f>'3A'!C10</f>
        <v>2499</v>
      </c>
      <c r="D42" s="157">
        <f>'3A'!D10</f>
        <v>18895</v>
      </c>
      <c r="E42" s="157">
        <f>'3A'!E10</f>
        <v>15056</v>
      </c>
      <c r="F42" s="157">
        <f>'3A'!F10</f>
        <v>165239</v>
      </c>
      <c r="G42" s="157">
        <f>'3A'!G10</f>
        <v>299924</v>
      </c>
      <c r="H42" s="157">
        <f>'3A'!H10</f>
        <v>24978</v>
      </c>
      <c r="I42" s="157">
        <f>'3A'!I10</f>
        <v>23126</v>
      </c>
      <c r="J42" s="157">
        <f>'3A'!J10</f>
        <v>82172</v>
      </c>
      <c r="K42" s="158">
        <f>'3A'!K10</f>
        <v>95761</v>
      </c>
      <c r="L42" s="174">
        <f t="shared" si="26"/>
        <v>737575</v>
      </c>
      <c r="M42" s="565">
        <v>741593</v>
      </c>
    </row>
    <row r="43" spans="1:13">
      <c r="A43" s="247">
        <v>1994</v>
      </c>
      <c r="B43" s="157">
        <f>'3A'!B11</f>
        <v>10421</v>
      </c>
      <c r="C43" s="157">
        <f>'3A'!C11</f>
        <v>2555</v>
      </c>
      <c r="D43" s="157">
        <f>'3A'!D11</f>
        <v>19286</v>
      </c>
      <c r="E43" s="157">
        <f>'3A'!E11</f>
        <v>15720</v>
      </c>
      <c r="F43" s="157">
        <f>'3A'!F11</f>
        <v>174043</v>
      </c>
      <c r="G43" s="157">
        <f>'3A'!G11</f>
        <v>317830</v>
      </c>
      <c r="H43" s="157">
        <f>'3A'!H11</f>
        <v>26399</v>
      </c>
      <c r="I43" s="157">
        <f>'3A'!I11</f>
        <v>24742</v>
      </c>
      <c r="J43" s="157">
        <f>'3A'!J11</f>
        <v>89360</v>
      </c>
      <c r="K43" s="158">
        <f>'3A'!K11</f>
        <v>102262</v>
      </c>
      <c r="L43" s="174">
        <f t="shared" si="26"/>
        <v>782618</v>
      </c>
      <c r="M43" s="565">
        <v>786584</v>
      </c>
    </row>
    <row r="44" spans="1:13">
      <c r="A44" s="247">
        <v>1995</v>
      </c>
      <c r="B44" s="157">
        <f>'3A'!B12</f>
        <v>10853</v>
      </c>
      <c r="C44" s="157">
        <f>'3A'!C12</f>
        <v>2693</v>
      </c>
      <c r="D44" s="157">
        <f>'3A'!D12</f>
        <v>19920</v>
      </c>
      <c r="E44" s="157">
        <f>'3A'!E12</f>
        <v>16872</v>
      </c>
      <c r="F44" s="157">
        <f>'3A'!F12</f>
        <v>181229</v>
      </c>
      <c r="G44" s="157">
        <f>'3A'!G12</f>
        <v>335199</v>
      </c>
      <c r="H44" s="157">
        <f>'3A'!H12</f>
        <v>27461</v>
      </c>
      <c r="I44" s="157">
        <f>'3A'!I12</f>
        <v>26707</v>
      </c>
      <c r="J44" s="157">
        <f>'3A'!J12</f>
        <v>93425</v>
      </c>
      <c r="K44" s="158">
        <f>'3A'!K12</f>
        <v>107745</v>
      </c>
      <c r="L44" s="174">
        <f t="shared" si="26"/>
        <v>822104</v>
      </c>
      <c r="M44" s="565">
        <v>826214</v>
      </c>
    </row>
    <row r="45" spans="1:13">
      <c r="A45" s="247">
        <v>1996</v>
      </c>
      <c r="B45" s="157">
        <f>'3A'!B13</f>
        <v>10619</v>
      </c>
      <c r="C45" s="157">
        <f>'3A'!C13</f>
        <v>2855</v>
      </c>
      <c r="D45" s="157">
        <f>'3A'!D13</f>
        <v>20198</v>
      </c>
      <c r="E45" s="157">
        <f>'3A'!E13</f>
        <v>17095</v>
      </c>
      <c r="F45" s="157">
        <f>'3A'!F13</f>
        <v>184474</v>
      </c>
      <c r="G45" s="157">
        <f>'3A'!G13</f>
        <v>345659</v>
      </c>
      <c r="H45" s="157">
        <f>'3A'!H13</f>
        <v>28964</v>
      </c>
      <c r="I45" s="157">
        <f>'3A'!I13</f>
        <v>29280</v>
      </c>
      <c r="J45" s="157">
        <f>'3A'!J13</f>
        <v>100310</v>
      </c>
      <c r="K45" s="158">
        <f>'3A'!K13</f>
        <v>111108</v>
      </c>
      <c r="L45" s="174">
        <f t="shared" si="26"/>
        <v>850562</v>
      </c>
      <c r="M45" s="565">
        <v>854847</v>
      </c>
    </row>
    <row r="46" spans="1:13">
      <c r="A46" s="247">
        <v>1997</v>
      </c>
      <c r="B46" s="157">
        <f>'3A'!B14</f>
        <v>10706</v>
      </c>
      <c r="C46" s="157">
        <f>'3A'!C14</f>
        <v>2839</v>
      </c>
      <c r="D46" s="157">
        <f>'3A'!D14</f>
        <v>21070</v>
      </c>
      <c r="E46" s="157">
        <f>'3A'!E14</f>
        <v>17288</v>
      </c>
      <c r="F46" s="157">
        <f>'3A'!F14</f>
        <v>193119</v>
      </c>
      <c r="G46" s="157">
        <f>'3A'!G14</f>
        <v>367098</v>
      </c>
      <c r="H46" s="157">
        <f>'3A'!H14</f>
        <v>30035</v>
      </c>
      <c r="I46" s="157">
        <f>'3A'!I14</f>
        <v>29345</v>
      </c>
      <c r="J46" s="157">
        <f>'3A'!J14</f>
        <v>108648</v>
      </c>
      <c r="K46" s="158">
        <f>'3A'!K14</f>
        <v>116727</v>
      </c>
      <c r="L46" s="174">
        <f t="shared" si="26"/>
        <v>896875</v>
      </c>
      <c r="M46" s="565">
        <v>901376</v>
      </c>
    </row>
    <row r="47" spans="1:13">
      <c r="A47" s="247">
        <v>1998</v>
      </c>
      <c r="B47" s="157">
        <f>'3A'!B15</f>
        <v>11353</v>
      </c>
      <c r="C47" s="157">
        <f>'3A'!C15</f>
        <v>3018</v>
      </c>
      <c r="D47" s="157">
        <f>'3A'!D15</f>
        <v>22092</v>
      </c>
      <c r="E47" s="157">
        <f>'3A'!E15</f>
        <v>18046</v>
      </c>
      <c r="F47" s="157">
        <f>'3A'!F15</f>
        <v>201009</v>
      </c>
      <c r="G47" s="157">
        <f>'3A'!G15</f>
        <v>388257</v>
      </c>
      <c r="H47" s="157">
        <f>'3A'!H15</f>
        <v>31526</v>
      </c>
      <c r="I47" s="157">
        <f>'3A'!I15</f>
        <v>29970</v>
      </c>
      <c r="J47" s="157">
        <f>'3A'!J15</f>
        <v>109144</v>
      </c>
      <c r="K47" s="158">
        <f>'3A'!K15</f>
        <v>117872</v>
      </c>
      <c r="L47" s="174">
        <f t="shared" si="26"/>
        <v>932287</v>
      </c>
      <c r="M47" s="565">
        <v>936730</v>
      </c>
    </row>
    <row r="48" spans="1:13">
      <c r="A48" s="247">
        <v>1999</v>
      </c>
      <c r="B48" s="157">
        <f>'3A'!B16</f>
        <v>12400</v>
      </c>
      <c r="C48" s="157">
        <f>'3A'!C16</f>
        <v>3189</v>
      </c>
      <c r="D48" s="157">
        <f>'3A'!D16</f>
        <v>23869</v>
      </c>
      <c r="E48" s="157">
        <f>'3A'!E16</f>
        <v>19525</v>
      </c>
      <c r="F48" s="157">
        <f>'3A'!F16</f>
        <v>216102</v>
      </c>
      <c r="G48" s="157">
        <f>'3A'!G16</f>
        <v>416087</v>
      </c>
      <c r="H48" s="157">
        <f>'3A'!H16</f>
        <v>32627</v>
      </c>
      <c r="I48" s="157">
        <f>'3A'!I16</f>
        <v>31250</v>
      </c>
      <c r="J48" s="157">
        <f>'3A'!J16</f>
        <v>118782</v>
      </c>
      <c r="K48" s="158">
        <f>'3A'!K16</f>
        <v>123150</v>
      </c>
      <c r="L48" s="174">
        <f t="shared" si="26"/>
        <v>996981</v>
      </c>
      <c r="M48" s="565">
        <v>1001845</v>
      </c>
    </row>
    <row r="49" spans="1:17">
      <c r="A49" s="247">
        <v>2000</v>
      </c>
      <c r="B49" s="157">
        <f>'3A'!B17</f>
        <v>14198</v>
      </c>
      <c r="C49" s="157">
        <f>'3A'!C17</f>
        <v>3391</v>
      </c>
      <c r="D49" s="157">
        <f>'3A'!D17</f>
        <v>25604</v>
      </c>
      <c r="E49" s="157">
        <f>'3A'!E17</f>
        <v>20556</v>
      </c>
      <c r="F49" s="157">
        <f>'3A'!F17</f>
        <v>230623</v>
      </c>
      <c r="G49" s="157">
        <f>'3A'!G17</f>
        <v>449159</v>
      </c>
      <c r="H49" s="157">
        <f>'3A'!H17</f>
        <v>34693</v>
      </c>
      <c r="I49" s="157">
        <f>'3A'!I17</f>
        <v>34369</v>
      </c>
      <c r="J49" s="157">
        <f>'3A'!J17</f>
        <v>146539</v>
      </c>
      <c r="K49" s="158">
        <f>'3A'!K17</f>
        <v>133724</v>
      </c>
      <c r="L49" s="174">
        <f t="shared" si="26"/>
        <v>1092856</v>
      </c>
      <c r="M49" s="565">
        <v>1098166</v>
      </c>
    </row>
    <row r="50" spans="1:17">
      <c r="A50" s="247">
        <v>2001</v>
      </c>
      <c r="B50" s="157">
        <f>'3A'!B18</f>
        <v>14455</v>
      </c>
      <c r="C50" s="157">
        <f>'3A'!C18</f>
        <v>3458</v>
      </c>
      <c r="D50" s="157">
        <f>'3A'!D18</f>
        <v>26865</v>
      </c>
      <c r="E50" s="157">
        <f>'3A'!E18</f>
        <v>21141</v>
      </c>
      <c r="F50" s="157">
        <f>'3A'!F18</f>
        <v>238396</v>
      </c>
      <c r="G50" s="157">
        <f>'3A'!G18</f>
        <v>465476</v>
      </c>
      <c r="H50" s="157">
        <f>'3A'!H18</f>
        <v>35822</v>
      </c>
      <c r="I50" s="157">
        <f>'3A'!I18</f>
        <v>33781</v>
      </c>
      <c r="J50" s="157">
        <f>'3A'!J18</f>
        <v>153593</v>
      </c>
      <c r="K50" s="158">
        <f>'3A'!K18</f>
        <v>135884</v>
      </c>
      <c r="L50" s="174">
        <f t="shared" si="26"/>
        <v>1128871</v>
      </c>
      <c r="M50" s="565">
        <v>1134832</v>
      </c>
      <c r="Q50" s="106" t="s">
        <v>417</v>
      </c>
    </row>
    <row r="51" spans="1:17">
      <c r="A51" s="247">
        <v>2002</v>
      </c>
      <c r="B51" s="157">
        <f>'3A'!B19</f>
        <v>16713</v>
      </c>
      <c r="C51" s="157">
        <f>'3A'!C19</f>
        <v>3720</v>
      </c>
      <c r="D51" s="157">
        <f>'3A'!D19</f>
        <v>28049</v>
      </c>
      <c r="E51" s="157">
        <f>'3A'!E19</f>
        <v>21653</v>
      </c>
      <c r="F51" s="157">
        <f>'3A'!F19</f>
        <v>249021</v>
      </c>
      <c r="G51" s="157">
        <f>'3A'!G19</f>
        <v>490123</v>
      </c>
      <c r="H51" s="157">
        <f>'3A'!H19</f>
        <v>37258</v>
      </c>
      <c r="I51" s="157">
        <f>'3A'!I19</f>
        <v>35043</v>
      </c>
      <c r="J51" s="157">
        <f>'3A'!J19</f>
        <v>152744</v>
      </c>
      <c r="K51" s="158">
        <f>'3A'!K19</f>
        <v>140525</v>
      </c>
      <c r="L51" s="174">
        <f t="shared" si="26"/>
        <v>1174849</v>
      </c>
      <c r="M51" s="565">
        <v>1180948</v>
      </c>
    </row>
    <row r="52" spans="1:17">
      <c r="A52" s="247">
        <v>2003</v>
      </c>
      <c r="B52" s="157">
        <f>'3A'!B20</f>
        <v>18406</v>
      </c>
      <c r="C52" s="157">
        <f>'3A'!C20</f>
        <v>3829</v>
      </c>
      <c r="D52" s="157">
        <f>'3A'!D20</f>
        <v>29898</v>
      </c>
      <c r="E52" s="157">
        <f>'3A'!E20</f>
        <v>22746</v>
      </c>
      <c r="F52" s="157">
        <f>'3A'!F20</f>
        <v>259545</v>
      </c>
      <c r="G52" s="157">
        <f>'3A'!G20</f>
        <v>505471</v>
      </c>
      <c r="H52" s="157">
        <f>'3A'!H20</f>
        <v>38184</v>
      </c>
      <c r="I52" s="157">
        <f>'3A'!I20</f>
        <v>37493</v>
      </c>
      <c r="J52" s="157">
        <f>'3A'!J20</f>
        <v>172880</v>
      </c>
      <c r="K52" s="158">
        <f>'3A'!K20</f>
        <v>148540</v>
      </c>
      <c r="L52" s="174">
        <f t="shared" si="26"/>
        <v>1236992</v>
      </c>
      <c r="M52" s="565">
        <v>1243829</v>
      </c>
    </row>
    <row r="53" spans="1:17">
      <c r="A53" s="247">
        <v>2004</v>
      </c>
      <c r="B53" s="157">
        <f>'3A'!B21</f>
        <v>19664</v>
      </c>
      <c r="C53" s="157">
        <f>'3A'!C21</f>
        <v>4024</v>
      </c>
      <c r="D53" s="157">
        <f>'3A'!D21</f>
        <v>30999</v>
      </c>
      <c r="E53" s="157">
        <f>'3A'!E21</f>
        <v>24116</v>
      </c>
      <c r="F53" s="157">
        <f>'3A'!F21</f>
        <v>271553</v>
      </c>
      <c r="G53" s="157">
        <f>'3A'!G21</f>
        <v>530243</v>
      </c>
      <c r="H53" s="157">
        <f>'3A'!H21</f>
        <v>40599</v>
      </c>
      <c r="I53" s="157">
        <f>'3A'!I21</f>
        <v>41614</v>
      </c>
      <c r="J53" s="157">
        <f>'3A'!J21</f>
        <v>193353</v>
      </c>
      <c r="K53" s="158">
        <f>'3A'!K21</f>
        <v>161114</v>
      </c>
      <c r="L53" s="174">
        <f t="shared" si="26"/>
        <v>1317279</v>
      </c>
      <c r="M53" s="565">
        <v>1324940</v>
      </c>
    </row>
    <row r="54" spans="1:17">
      <c r="A54" s="247">
        <v>2005</v>
      </c>
      <c r="B54" s="157">
        <f>'3A'!B22</f>
        <v>22248</v>
      </c>
      <c r="C54" s="157">
        <f>'3A'!C22</f>
        <v>4147</v>
      </c>
      <c r="D54" s="157">
        <f>'3A'!D22</f>
        <v>32348</v>
      </c>
      <c r="E54" s="157">
        <f>'3A'!E22</f>
        <v>25272</v>
      </c>
      <c r="F54" s="157">
        <f>'3A'!F22</f>
        <v>280447</v>
      </c>
      <c r="G54" s="157">
        <f>'3A'!G22</f>
        <v>552769</v>
      </c>
      <c r="H54" s="157">
        <f>'3A'!H22</f>
        <v>42597</v>
      </c>
      <c r="I54" s="157">
        <f>'3A'!I22</f>
        <v>45110</v>
      </c>
      <c r="J54" s="157">
        <f>'3A'!J22</f>
        <v>224373</v>
      </c>
      <c r="K54" s="158">
        <f>'3A'!K22</f>
        <v>173641</v>
      </c>
      <c r="L54" s="174">
        <f t="shared" si="26"/>
        <v>1402952</v>
      </c>
      <c r="M54" s="565">
        <v>1410710</v>
      </c>
    </row>
    <row r="55" spans="1:17">
      <c r="A55" s="247">
        <v>2006</v>
      </c>
      <c r="B55" s="157">
        <f>'3A'!B23</f>
        <v>26482</v>
      </c>
      <c r="C55" s="157">
        <f>'3A'!C23</f>
        <v>4387</v>
      </c>
      <c r="D55" s="157">
        <f>'3A'!D23</f>
        <v>32651</v>
      </c>
      <c r="E55" s="157">
        <f>'3A'!E23</f>
        <v>26378</v>
      </c>
      <c r="F55" s="157">
        <f>'3A'!F23</f>
        <v>290779</v>
      </c>
      <c r="G55" s="157">
        <f>'3A'!G23</f>
        <v>574292</v>
      </c>
      <c r="H55" s="157">
        <f>'3A'!H23</f>
        <v>46153</v>
      </c>
      <c r="I55" s="157">
        <f>'3A'!I23</f>
        <v>46517</v>
      </c>
      <c r="J55" s="157">
        <f>'3A'!J23</f>
        <v>244523</v>
      </c>
      <c r="K55" s="158">
        <f>'3A'!K23</f>
        <v>186772</v>
      </c>
      <c r="L55" s="174">
        <f t="shared" si="26"/>
        <v>1478934</v>
      </c>
      <c r="M55" s="565">
        <v>1486918</v>
      </c>
    </row>
    <row r="56" spans="1:17">
      <c r="A56" s="247">
        <v>2007</v>
      </c>
      <c r="B56" s="157">
        <f>'3A'!B24</f>
        <v>29714</v>
      </c>
      <c r="C56" s="157">
        <f>'3A'!C24</f>
        <v>4620</v>
      </c>
      <c r="D56" s="157">
        <f>'3A'!D24</f>
        <v>33907</v>
      </c>
      <c r="E56" s="157">
        <f>'3A'!E24</f>
        <v>27869</v>
      </c>
      <c r="F56" s="157">
        <f>'3A'!F24</f>
        <v>305876</v>
      </c>
      <c r="G56" s="157">
        <f>'3A'!G24</f>
        <v>597803</v>
      </c>
      <c r="H56" s="157">
        <f>'3A'!H24</f>
        <v>49265</v>
      </c>
      <c r="I56" s="157">
        <f>'3A'!I24</f>
        <v>52253</v>
      </c>
      <c r="J56" s="157">
        <f>'3A'!J24</f>
        <v>259087</v>
      </c>
      <c r="K56" s="158">
        <f>'3A'!K24</f>
        <v>197072</v>
      </c>
      <c r="L56" s="174">
        <f t="shared" si="26"/>
        <v>1557466</v>
      </c>
      <c r="M56" s="565">
        <v>1565900</v>
      </c>
    </row>
    <row r="57" spans="1:17">
      <c r="A57" s="247">
        <v>2008</v>
      </c>
      <c r="B57" s="157">
        <f>'3A'!B25</f>
        <v>31434</v>
      </c>
      <c r="C57" s="157">
        <f>'3A'!C25</f>
        <v>4767</v>
      </c>
      <c r="D57" s="157">
        <f>'3A'!D25</f>
        <v>35467</v>
      </c>
      <c r="E57" s="157">
        <f>'3A'!E25</f>
        <v>28422</v>
      </c>
      <c r="F57" s="157">
        <f>'3A'!F25</f>
        <v>313595</v>
      </c>
      <c r="G57" s="157">
        <f>'3A'!G25</f>
        <v>604282</v>
      </c>
      <c r="H57" s="157">
        <f>'3A'!H25</f>
        <v>51920</v>
      </c>
      <c r="I57" s="157">
        <f>'3A'!I25</f>
        <v>67695</v>
      </c>
      <c r="J57" s="157">
        <f>'3A'!J25</f>
        <v>295126</v>
      </c>
      <c r="K57" s="158">
        <f>'3A'!K25</f>
        <v>203951</v>
      </c>
      <c r="L57" s="174">
        <f t="shared" si="26"/>
        <v>1636659</v>
      </c>
      <c r="M57" s="565">
        <v>1645974</v>
      </c>
    </row>
    <row r="58" spans="1:17">
      <c r="A58" s="247">
        <v>2009</v>
      </c>
      <c r="B58" s="157">
        <f>'3A'!B26</f>
        <v>24972</v>
      </c>
      <c r="C58" s="157">
        <f>'3A'!C26</f>
        <v>4947</v>
      </c>
      <c r="D58" s="157">
        <f>'3A'!D26</f>
        <v>35254</v>
      </c>
      <c r="E58" s="157">
        <f>'3A'!E26</f>
        <v>28825</v>
      </c>
      <c r="F58" s="157">
        <f>'3A'!F26</f>
        <v>315531</v>
      </c>
      <c r="G58" s="157">
        <f>'3A'!G26</f>
        <v>595433</v>
      </c>
      <c r="H58" s="157">
        <f>'3A'!H26</f>
        <v>50636</v>
      </c>
      <c r="I58" s="157">
        <f>'3A'!I26</f>
        <v>60326</v>
      </c>
      <c r="J58" s="157">
        <f>'3A'!J26</f>
        <v>246717</v>
      </c>
      <c r="K58" s="158">
        <f>'3A'!K26</f>
        <v>195966</v>
      </c>
      <c r="L58" s="174">
        <f t="shared" si="26"/>
        <v>1558607</v>
      </c>
      <c r="M58" s="565">
        <v>1567007</v>
      </c>
    </row>
    <row r="59" spans="1:17">
      <c r="A59" s="247">
        <v>2010</v>
      </c>
      <c r="B59" s="157">
        <f>'3A'!B27</f>
        <v>29063</v>
      </c>
      <c r="C59" s="157">
        <f>'3A'!C27</f>
        <v>5202</v>
      </c>
      <c r="D59" s="157">
        <f>'3A'!D27</f>
        <v>37073</v>
      </c>
      <c r="E59" s="157">
        <f>'3A'!E27</f>
        <v>30082</v>
      </c>
      <c r="F59" s="157">
        <f>'3A'!F27</f>
        <v>329670</v>
      </c>
      <c r="G59" s="157">
        <f>'3A'!G27</f>
        <v>629500</v>
      </c>
      <c r="H59" s="157">
        <f>'3A'!H27</f>
        <v>52896</v>
      </c>
      <c r="I59" s="157">
        <f>'3A'!I27</f>
        <v>63379</v>
      </c>
      <c r="J59" s="157">
        <f>'3A'!J27</f>
        <v>270100</v>
      </c>
      <c r="K59" s="158">
        <f>'3A'!K27</f>
        <v>205996</v>
      </c>
      <c r="L59" s="174">
        <f t="shared" si="26"/>
        <v>1652961</v>
      </c>
      <c r="M59" s="565">
        <v>1662757</v>
      </c>
    </row>
    <row r="60" spans="1:17">
      <c r="A60" s="247">
        <v>2011</v>
      </c>
      <c r="B60" s="157">
        <f>'3A'!B28</f>
        <v>33497</v>
      </c>
      <c r="C60" s="157">
        <f>'3A'!C28</f>
        <v>5409</v>
      </c>
      <c r="D60" s="157">
        <f>'3A'!D28</f>
        <v>38349</v>
      </c>
      <c r="E60" s="157">
        <f>'3A'!E28</f>
        <v>31409</v>
      </c>
      <c r="F60" s="157">
        <f>'3A'!F28</f>
        <v>345732</v>
      </c>
      <c r="G60" s="157">
        <f>'3A'!G28</f>
        <v>658635</v>
      </c>
      <c r="H60" s="157">
        <f>'3A'!H28</f>
        <v>55758</v>
      </c>
      <c r="I60" s="157">
        <f>'3A'!I28</f>
        <v>74605</v>
      </c>
      <c r="J60" s="157">
        <f>'3A'!J28</f>
        <v>299142</v>
      </c>
      <c r="K60" s="158">
        <f>'3A'!K28</f>
        <v>217460</v>
      </c>
      <c r="L60" s="187">
        <f t="shared" si="26"/>
        <v>1759996</v>
      </c>
      <c r="M60" s="680">
        <v>1770014</v>
      </c>
    </row>
    <row r="61" spans="1:17">
      <c r="A61" s="562">
        <v>2012</v>
      </c>
      <c r="B61" s="157">
        <f>'3A'!B29</f>
        <v>32365</v>
      </c>
      <c r="C61" s="157">
        <f>'3A'!C29</f>
        <v>5514</v>
      </c>
      <c r="D61" s="157">
        <f>'3A'!D29</f>
        <v>38214</v>
      </c>
      <c r="E61" s="157">
        <f>'3A'!E29</f>
        <v>31751</v>
      </c>
      <c r="F61" s="157">
        <f>'3A'!F29</f>
        <v>357431</v>
      </c>
      <c r="G61" s="157">
        <f>'3A'!G29</f>
        <v>679616</v>
      </c>
      <c r="H61" s="157">
        <f>'3A'!H29</f>
        <v>59126</v>
      </c>
      <c r="I61" s="157">
        <f>'3A'!I29</f>
        <v>78873</v>
      </c>
      <c r="J61" s="157">
        <f>'3A'!J29</f>
        <v>315803</v>
      </c>
      <c r="K61" s="158">
        <f>'3A'!K29</f>
        <v>222565</v>
      </c>
      <c r="L61" s="174">
        <f t="shared" si="26"/>
        <v>1821258</v>
      </c>
      <c r="M61" s="680">
        <v>1831228</v>
      </c>
    </row>
    <row r="62" spans="1:17">
      <c r="A62" s="562">
        <v>2013</v>
      </c>
      <c r="B62" s="157">
        <f>'3A'!B30</f>
        <v>35832</v>
      </c>
      <c r="C62" s="157">
        <f>'3A'!C30</f>
        <v>5788</v>
      </c>
      <c r="D62" s="157">
        <f>'3A'!D30</f>
        <v>39145</v>
      </c>
      <c r="E62" s="157">
        <f>'3A'!E30</f>
        <v>31900</v>
      </c>
      <c r="F62" s="157">
        <f>'3A'!F30</f>
        <v>362846</v>
      </c>
      <c r="G62" s="157">
        <f>'3A'!G30</f>
        <v>695705</v>
      </c>
      <c r="H62" s="157">
        <f>'3A'!H30</f>
        <v>61323</v>
      </c>
      <c r="I62" s="157">
        <f>'3A'!I30</f>
        <v>83222</v>
      </c>
      <c r="J62" s="157">
        <f>'3A'!J30</f>
        <v>338166</v>
      </c>
      <c r="K62" s="158">
        <f>'3A'!K30</f>
        <v>229685</v>
      </c>
      <c r="L62" s="174">
        <f>SUM(B62:K62)</f>
        <v>1883612</v>
      </c>
      <c r="M62" s="680">
        <v>1893759</v>
      </c>
    </row>
    <row r="63" spans="1:17">
      <c r="A63" s="574">
        <v>2014</v>
      </c>
      <c r="B63" s="159">
        <f>'3A'!B31</f>
        <v>34805.565529856161</v>
      </c>
      <c r="C63" s="159">
        <f>'3A'!C31</f>
        <v>5861.9753107960742</v>
      </c>
      <c r="D63" s="159">
        <f>'3A'!D31</f>
        <v>39925.160059345399</v>
      </c>
      <c r="E63" s="159">
        <f>'3A'!E31</f>
        <v>32645.091682841732</v>
      </c>
      <c r="F63" s="159">
        <f>'3A'!F31</f>
        <v>373588.05505581433</v>
      </c>
      <c r="G63" s="159">
        <f>'3A'!G31</f>
        <v>715586.63055451098</v>
      </c>
      <c r="H63" s="159">
        <f>'3A'!H31</f>
        <v>63398.81416866427</v>
      </c>
      <c r="I63" s="159">
        <f>'3A'!I31</f>
        <v>86731.021169782674</v>
      </c>
      <c r="J63" s="159">
        <f>'3A'!J31</f>
        <v>347499.70019582764</v>
      </c>
      <c r="K63" s="160">
        <f>'3A'!K31</f>
        <v>235209.03095625876</v>
      </c>
      <c r="L63" s="175">
        <f>SUM(B63:K63)</f>
        <v>1935251.0446836979</v>
      </c>
      <c r="M63" s="681">
        <v>1893759</v>
      </c>
    </row>
    <row r="65" spans="1:13">
      <c r="A65" s="95" t="s">
        <v>248</v>
      </c>
    </row>
    <row r="67" spans="1:13">
      <c r="A67" s="245"/>
      <c r="B67" s="559" t="s">
        <v>299</v>
      </c>
      <c r="C67" s="559" t="s">
        <v>298</v>
      </c>
      <c r="D67" s="559" t="s">
        <v>2</v>
      </c>
      <c r="E67" s="559" t="s">
        <v>3</v>
      </c>
      <c r="F67" s="559" t="s">
        <v>293</v>
      </c>
      <c r="G67" s="559" t="s">
        <v>294</v>
      </c>
      <c r="H67" s="559" t="s">
        <v>295</v>
      </c>
      <c r="I67" s="559" t="s">
        <v>296</v>
      </c>
      <c r="J67" s="559" t="s">
        <v>297</v>
      </c>
      <c r="K67" s="560" t="s">
        <v>9</v>
      </c>
      <c r="L67" s="561" t="s">
        <v>17</v>
      </c>
      <c r="M67" s="560" t="s">
        <v>11</v>
      </c>
    </row>
    <row r="68" spans="1:13">
      <c r="A68" s="247">
        <v>1987</v>
      </c>
      <c r="B68" s="185">
        <f>'3'!B4</f>
        <v>15088</v>
      </c>
      <c r="C68" s="185">
        <f>'3'!C4</f>
        <v>2737</v>
      </c>
      <c r="D68" s="185">
        <f>'3'!D4</f>
        <v>24353</v>
      </c>
      <c r="E68" s="185">
        <f>'3'!E4</f>
        <v>19420</v>
      </c>
      <c r="F68" s="185">
        <f>'3'!F4</f>
        <v>201669</v>
      </c>
      <c r="G68" s="185">
        <f>'3'!G4</f>
        <v>351848</v>
      </c>
      <c r="H68" s="185">
        <f>'3'!H4</f>
        <v>33599</v>
      </c>
      <c r="I68" s="185">
        <f>'3'!I4</f>
        <v>34870</v>
      </c>
      <c r="J68" s="185">
        <f>'3'!J4</f>
        <v>122647</v>
      </c>
      <c r="K68" s="315">
        <f>'3'!K4</f>
        <v>108212</v>
      </c>
      <c r="L68" s="186">
        <f>SUM(B68:K68)</f>
        <v>914443</v>
      </c>
      <c r="M68" s="315">
        <f>'3'!N4</f>
        <v>926999</v>
      </c>
    </row>
    <row r="69" spans="1:13">
      <c r="A69" s="247">
        <v>1988</v>
      </c>
      <c r="B69" s="157">
        <f>'3'!B5</f>
        <v>16025</v>
      </c>
      <c r="C69" s="157">
        <f>'3'!C5</f>
        <v>2822</v>
      </c>
      <c r="D69" s="157">
        <f>'3'!D5</f>
        <v>24689</v>
      </c>
      <c r="E69" s="157">
        <f>'3'!E5</f>
        <v>19558</v>
      </c>
      <c r="F69" s="157">
        <f>'3'!F5</f>
        <v>210448</v>
      </c>
      <c r="G69" s="157">
        <f>'3'!G5</f>
        <v>368938</v>
      </c>
      <c r="H69" s="157">
        <f>'3'!H5</f>
        <v>33348</v>
      </c>
      <c r="I69" s="157">
        <f>'3'!I5</f>
        <v>33576</v>
      </c>
      <c r="J69" s="157">
        <f>'3'!J5</f>
        <v>132709</v>
      </c>
      <c r="K69" s="158">
        <f>'3'!K5</f>
        <v>114724</v>
      </c>
      <c r="L69" s="174">
        <f t="shared" ref="L69:L95" si="27">SUM(B69:K69)</f>
        <v>956837</v>
      </c>
      <c r="M69" s="158">
        <f>'3'!N5</f>
        <v>970917</v>
      </c>
    </row>
    <row r="70" spans="1:13">
      <c r="A70" s="247">
        <v>1989</v>
      </c>
      <c r="B70" s="157">
        <f>'3'!B6</f>
        <v>16679</v>
      </c>
      <c r="C70" s="157">
        <f>'3'!C6</f>
        <v>2904</v>
      </c>
      <c r="D70" s="157">
        <f>'3'!D6</f>
        <v>25257</v>
      </c>
      <c r="E70" s="157">
        <f>'3'!E6</f>
        <v>19656</v>
      </c>
      <c r="F70" s="157">
        <f>'3'!F6</f>
        <v>211356</v>
      </c>
      <c r="G70" s="157">
        <f>'3'!G6</f>
        <v>381128</v>
      </c>
      <c r="H70" s="157">
        <f>'3'!H6</f>
        <v>34237</v>
      </c>
      <c r="I70" s="157">
        <f>'3'!I6</f>
        <v>34299</v>
      </c>
      <c r="J70" s="157">
        <f>'3'!J6</f>
        <v>134544</v>
      </c>
      <c r="K70" s="158">
        <f>'3'!K6</f>
        <v>118401</v>
      </c>
      <c r="L70" s="174">
        <f t="shared" si="27"/>
        <v>978461</v>
      </c>
      <c r="M70" s="158">
        <f>'3'!N6</f>
        <v>993981</v>
      </c>
    </row>
    <row r="71" spans="1:13">
      <c r="A71" s="247">
        <v>1990</v>
      </c>
      <c r="B71" s="157">
        <f>'3'!B7</f>
        <v>16769</v>
      </c>
      <c r="C71" s="157">
        <f>'3'!C7</f>
        <v>2922</v>
      </c>
      <c r="D71" s="157">
        <f>'3'!D7</f>
        <v>25175</v>
      </c>
      <c r="E71" s="157">
        <f>'3'!E7</f>
        <v>19472</v>
      </c>
      <c r="F71" s="157">
        <f>'3'!F7</f>
        <v>212252</v>
      </c>
      <c r="G71" s="157">
        <f>'3'!G7</f>
        <v>375055</v>
      </c>
      <c r="H71" s="157">
        <f>'3'!H7</f>
        <v>35166</v>
      </c>
      <c r="I71" s="157">
        <f>'3'!I7</f>
        <v>36752</v>
      </c>
      <c r="J71" s="157">
        <f>'3'!J7</f>
        <v>137619</v>
      </c>
      <c r="K71" s="158">
        <f>'3'!K7</f>
        <v>120153</v>
      </c>
      <c r="L71" s="174">
        <f t="shared" si="27"/>
        <v>981335</v>
      </c>
      <c r="M71" s="158">
        <f>'3'!N7</f>
        <v>995263</v>
      </c>
    </row>
    <row r="72" spans="1:13">
      <c r="A72" s="247">
        <v>1991</v>
      </c>
      <c r="B72" s="157">
        <f>'3'!B8</f>
        <v>16831</v>
      </c>
      <c r="C72" s="157">
        <f>'3'!C8</f>
        <v>2924</v>
      </c>
      <c r="D72" s="157">
        <f>'3'!D8</f>
        <v>24855</v>
      </c>
      <c r="E72" s="157">
        <f>'3'!E8</f>
        <v>19442</v>
      </c>
      <c r="F72" s="157">
        <f>'3'!F8</f>
        <v>206862</v>
      </c>
      <c r="G72" s="157">
        <f>'3'!G8</f>
        <v>362034</v>
      </c>
      <c r="H72" s="157">
        <f>'3'!H8</f>
        <v>33975</v>
      </c>
      <c r="I72" s="157">
        <f>'3'!I8</f>
        <v>37136</v>
      </c>
      <c r="J72" s="157">
        <f>'3'!J8</f>
        <v>138475</v>
      </c>
      <c r="K72" s="158">
        <f>'3'!K8</f>
        <v>120424</v>
      </c>
      <c r="L72" s="174">
        <f t="shared" si="27"/>
        <v>962958</v>
      </c>
      <c r="M72" s="158">
        <f>'3'!N8</f>
        <v>974161</v>
      </c>
    </row>
    <row r="73" spans="1:13">
      <c r="A73" s="247">
        <v>1992</v>
      </c>
      <c r="B73" s="157">
        <f>'3'!B9</f>
        <v>16512</v>
      </c>
      <c r="C73" s="157">
        <f>'3'!C9</f>
        <v>3002</v>
      </c>
      <c r="D73" s="157">
        <f>'3'!D9</f>
        <v>25146</v>
      </c>
      <c r="E73" s="157">
        <f>'3'!E9</f>
        <v>19676</v>
      </c>
      <c r="F73" s="157">
        <f>'3'!F9</f>
        <v>207532</v>
      </c>
      <c r="G73" s="157">
        <f>'3'!G9</f>
        <v>366153</v>
      </c>
      <c r="H73" s="157">
        <f>'3'!H9</f>
        <v>34253</v>
      </c>
      <c r="I73" s="157">
        <f>'3'!I9</f>
        <v>35544</v>
      </c>
      <c r="J73" s="157">
        <f>'3'!J9</f>
        <v>139797</v>
      </c>
      <c r="K73" s="158">
        <f>'3'!K9</f>
        <v>123754</v>
      </c>
      <c r="L73" s="174">
        <f t="shared" si="27"/>
        <v>971369</v>
      </c>
      <c r="M73" s="158">
        <f>'3'!N9</f>
        <v>982484</v>
      </c>
    </row>
    <row r="74" spans="1:13">
      <c r="A74" s="247">
        <v>1993</v>
      </c>
      <c r="B74" s="157">
        <f>'3'!B10</f>
        <v>16739</v>
      </c>
      <c r="C74" s="157">
        <f>'3'!C10</f>
        <v>3035</v>
      </c>
      <c r="D74" s="157">
        <f>'3'!D10</f>
        <v>25302</v>
      </c>
      <c r="E74" s="157">
        <f>'3'!E10</f>
        <v>20182</v>
      </c>
      <c r="F74" s="157">
        <f>'3'!F10</f>
        <v>212163</v>
      </c>
      <c r="G74" s="157">
        <f>'3'!G10</f>
        <v>371126</v>
      </c>
      <c r="H74" s="157">
        <f>'3'!H10</f>
        <v>34391</v>
      </c>
      <c r="I74" s="157">
        <f>'3'!I10</f>
        <v>37947</v>
      </c>
      <c r="J74" s="157">
        <f>'3'!J10</f>
        <v>150415</v>
      </c>
      <c r="K74" s="158">
        <f>'3'!K10</f>
        <v>129522</v>
      </c>
      <c r="L74" s="174">
        <f t="shared" si="27"/>
        <v>1000822</v>
      </c>
      <c r="M74" s="158">
        <f>'3'!N10</f>
        <v>1008101</v>
      </c>
    </row>
    <row r="75" spans="1:13">
      <c r="A75" s="247">
        <v>1994</v>
      </c>
      <c r="B75" s="157">
        <f>'3'!B11</f>
        <v>17356</v>
      </c>
      <c r="C75" s="157">
        <f>'3'!C11</f>
        <v>3201</v>
      </c>
      <c r="D75" s="157">
        <f>'3'!D11</f>
        <v>25328</v>
      </c>
      <c r="E75" s="157">
        <f>'3'!E11</f>
        <v>20587</v>
      </c>
      <c r="F75" s="157">
        <f>'3'!F11</f>
        <v>221299</v>
      </c>
      <c r="G75" s="157">
        <f>'3'!G11</f>
        <v>391718</v>
      </c>
      <c r="H75" s="157">
        <f>'3'!H11</f>
        <v>35641</v>
      </c>
      <c r="I75" s="157">
        <f>'3'!I11</f>
        <v>39496</v>
      </c>
      <c r="J75" s="157">
        <f>'3'!J11</f>
        <v>159334</v>
      </c>
      <c r="K75" s="158">
        <f>'3'!K11</f>
        <v>133172</v>
      </c>
      <c r="L75" s="174">
        <f t="shared" si="27"/>
        <v>1047132</v>
      </c>
      <c r="M75" s="158">
        <f>'3'!N11</f>
        <v>1054010</v>
      </c>
    </row>
    <row r="76" spans="1:13">
      <c r="A76" s="247">
        <v>1995</v>
      </c>
      <c r="B76" s="157">
        <f>'3'!B12</f>
        <v>17851</v>
      </c>
      <c r="C76" s="157">
        <f>'3'!C12</f>
        <v>3418</v>
      </c>
      <c r="D76" s="157">
        <f>'3'!D12</f>
        <v>25738</v>
      </c>
      <c r="E76" s="157">
        <f>'3'!E12</f>
        <v>21185</v>
      </c>
      <c r="F76" s="157">
        <f>'3'!F12</f>
        <v>225788</v>
      </c>
      <c r="G76" s="157">
        <f>'3'!G12</f>
        <v>404516</v>
      </c>
      <c r="H76" s="157">
        <f>'3'!H12</f>
        <v>35733</v>
      </c>
      <c r="I76" s="157">
        <f>'3'!I12</f>
        <v>40010</v>
      </c>
      <c r="J76" s="157">
        <f>'3'!J12</f>
        <v>164963</v>
      </c>
      <c r="K76" s="158">
        <f>'3'!K12</f>
        <v>136607</v>
      </c>
      <c r="L76" s="174">
        <f t="shared" si="27"/>
        <v>1075809</v>
      </c>
      <c r="M76" s="158">
        <f>'3'!N12</f>
        <v>1082874</v>
      </c>
    </row>
    <row r="77" spans="1:13">
      <c r="A77" s="247">
        <v>1996</v>
      </c>
      <c r="B77" s="157">
        <f>'3'!B13</f>
        <v>17023</v>
      </c>
      <c r="C77" s="157">
        <f>'3'!C13</f>
        <v>3535</v>
      </c>
      <c r="D77" s="157">
        <f>'3'!D13</f>
        <v>25817</v>
      </c>
      <c r="E77" s="157">
        <f>'3'!E13</f>
        <v>21362</v>
      </c>
      <c r="F77" s="157">
        <f>'3'!F13</f>
        <v>228984</v>
      </c>
      <c r="G77" s="157">
        <f>'3'!G13</f>
        <v>411194</v>
      </c>
      <c r="H77" s="157">
        <f>'3'!H13</f>
        <v>36789</v>
      </c>
      <c r="I77" s="157">
        <f>'3'!I13</f>
        <v>41265</v>
      </c>
      <c r="J77" s="157">
        <f>'3'!J13</f>
        <v>168819</v>
      </c>
      <c r="K77" s="158">
        <f>'3'!K13</f>
        <v>140114</v>
      </c>
      <c r="L77" s="174">
        <f t="shared" si="27"/>
        <v>1094902</v>
      </c>
      <c r="M77" s="158">
        <f>'3'!N13</f>
        <v>1101062</v>
      </c>
    </row>
    <row r="78" spans="1:13">
      <c r="A78" s="247">
        <v>1997</v>
      </c>
      <c r="B78" s="157">
        <f>'3'!B14</f>
        <v>17203</v>
      </c>
      <c r="C78" s="157">
        <f>'3'!C14</f>
        <v>3544</v>
      </c>
      <c r="D78" s="157">
        <f>'3'!D14</f>
        <v>26818</v>
      </c>
      <c r="E78" s="157">
        <f>'3'!E14</f>
        <v>21583</v>
      </c>
      <c r="F78" s="157">
        <f>'3'!F14</f>
        <v>235630</v>
      </c>
      <c r="G78" s="157">
        <f>'3'!G14</f>
        <v>431407</v>
      </c>
      <c r="H78" s="157">
        <f>'3'!H14</f>
        <v>38300</v>
      </c>
      <c r="I78" s="157">
        <f>'3'!I14</f>
        <v>43032</v>
      </c>
      <c r="J78" s="157">
        <f>'3'!J14</f>
        <v>180013</v>
      </c>
      <c r="K78" s="158">
        <f>'3'!K14</f>
        <v>144305</v>
      </c>
      <c r="L78" s="174">
        <f t="shared" si="27"/>
        <v>1141835</v>
      </c>
      <c r="M78" s="158">
        <f>'3'!N14</f>
        <v>1147894</v>
      </c>
    </row>
    <row r="79" spans="1:13">
      <c r="A79" s="247">
        <v>1998</v>
      </c>
      <c r="B79" s="157">
        <f>'3'!B15</f>
        <v>18179</v>
      </c>
      <c r="C79" s="157">
        <f>'3'!C15</f>
        <v>3710</v>
      </c>
      <c r="D79" s="157">
        <f>'3'!D15</f>
        <v>27828</v>
      </c>
      <c r="E79" s="157">
        <f>'3'!E15</f>
        <v>22315</v>
      </c>
      <c r="F79" s="157">
        <f>'3'!F15</f>
        <v>243828</v>
      </c>
      <c r="G79" s="157">
        <f>'3'!G15</f>
        <v>452426</v>
      </c>
      <c r="H79" s="157">
        <f>'3'!H15</f>
        <v>39981</v>
      </c>
      <c r="I79" s="157">
        <f>'3'!I15</f>
        <v>44803</v>
      </c>
      <c r="J79" s="157">
        <f>'3'!J15</f>
        <v>189509</v>
      </c>
      <c r="K79" s="158">
        <f>'3'!K15</f>
        <v>146112</v>
      </c>
      <c r="L79" s="174">
        <f t="shared" si="27"/>
        <v>1188691</v>
      </c>
      <c r="M79" s="158">
        <f>'3'!N15</f>
        <v>1195396</v>
      </c>
    </row>
    <row r="80" spans="1:13">
      <c r="A80" s="247">
        <v>1999</v>
      </c>
      <c r="B80" s="157">
        <f>'3'!B16</f>
        <v>19198</v>
      </c>
      <c r="C80" s="157">
        <f>'3'!C16</f>
        <v>3869</v>
      </c>
      <c r="D80" s="157">
        <f>'3'!D16</f>
        <v>29202</v>
      </c>
      <c r="E80" s="157">
        <f>'3'!E16</f>
        <v>23671</v>
      </c>
      <c r="F80" s="157">
        <f>'3'!F16</f>
        <v>258373</v>
      </c>
      <c r="G80" s="157">
        <f>'3'!G16</f>
        <v>483061</v>
      </c>
      <c r="H80" s="157">
        <f>'3'!H16</f>
        <v>40547</v>
      </c>
      <c r="I80" s="157">
        <f>'3'!I16</f>
        <v>44844</v>
      </c>
      <c r="J80" s="157">
        <f>'3'!J16</f>
        <v>191560</v>
      </c>
      <c r="K80" s="158">
        <f>'3'!K16</f>
        <v>150649</v>
      </c>
      <c r="L80" s="174">
        <f t="shared" si="27"/>
        <v>1244974</v>
      </c>
      <c r="M80" s="158">
        <f>'3'!N16</f>
        <v>1255133</v>
      </c>
    </row>
    <row r="81" spans="1:13">
      <c r="A81" s="247">
        <v>2000</v>
      </c>
      <c r="B81" s="157">
        <f>'3'!B17</f>
        <v>20218</v>
      </c>
      <c r="C81" s="157">
        <f>'3'!C17</f>
        <v>3938</v>
      </c>
      <c r="D81" s="157">
        <f>'3'!D17</f>
        <v>30126</v>
      </c>
      <c r="E81" s="157">
        <f>'3'!E17</f>
        <v>24118</v>
      </c>
      <c r="F81" s="157">
        <f>'3'!F17</f>
        <v>269507</v>
      </c>
      <c r="G81" s="157">
        <f>'3'!G17</f>
        <v>513259</v>
      </c>
      <c r="H81" s="157">
        <f>'3'!H17</f>
        <v>42283</v>
      </c>
      <c r="I81" s="157">
        <f>'3'!I17</f>
        <v>45954</v>
      </c>
      <c r="J81" s="157">
        <f>'3'!J17</f>
        <v>203243</v>
      </c>
      <c r="K81" s="158">
        <f>'3'!K17</f>
        <v>157515</v>
      </c>
      <c r="L81" s="174">
        <f t="shared" si="27"/>
        <v>1310161</v>
      </c>
      <c r="M81" s="158">
        <f>'3'!N17</f>
        <v>1319435</v>
      </c>
    </row>
    <row r="82" spans="1:13">
      <c r="A82" s="247">
        <v>2001</v>
      </c>
      <c r="B82" s="157">
        <f>'3'!B18</f>
        <v>20646</v>
      </c>
      <c r="C82" s="157">
        <f>'3'!C18</f>
        <v>3889</v>
      </c>
      <c r="D82" s="157">
        <f>'3'!D18</f>
        <v>31042</v>
      </c>
      <c r="E82" s="157">
        <f>'3'!E18</f>
        <v>24546</v>
      </c>
      <c r="F82" s="157">
        <f>'3'!F18</f>
        <v>273585</v>
      </c>
      <c r="G82" s="157">
        <f>'3'!G18</f>
        <v>522346</v>
      </c>
      <c r="H82" s="157">
        <f>'3'!H18</f>
        <v>42714</v>
      </c>
      <c r="I82" s="157">
        <f>'3'!I18</f>
        <v>45570</v>
      </c>
      <c r="J82" s="157">
        <f>'3'!J18</f>
        <v>206379</v>
      </c>
      <c r="K82" s="158">
        <f>'3'!K18</f>
        <v>158509</v>
      </c>
      <c r="L82" s="174">
        <f t="shared" si="27"/>
        <v>1329226</v>
      </c>
      <c r="M82" s="158">
        <f>'3'!N18</f>
        <v>1341712</v>
      </c>
    </row>
    <row r="83" spans="1:13">
      <c r="A83" s="247">
        <v>2002</v>
      </c>
      <c r="B83" s="157">
        <f>'3'!B19</f>
        <v>23970</v>
      </c>
      <c r="C83" s="157">
        <f>'3'!C19</f>
        <v>4082</v>
      </c>
      <c r="D83" s="157">
        <f>'3'!D19</f>
        <v>32301</v>
      </c>
      <c r="E83" s="157">
        <f>'3'!E19</f>
        <v>25667</v>
      </c>
      <c r="F83" s="157">
        <f>'3'!F19</f>
        <v>281038</v>
      </c>
      <c r="G83" s="157">
        <f>'3'!G19</f>
        <v>539062</v>
      </c>
      <c r="H83" s="157">
        <f>'3'!H19</f>
        <v>43397</v>
      </c>
      <c r="I83" s="157">
        <f>'3'!I19</f>
        <v>45277</v>
      </c>
      <c r="J83" s="157">
        <f>'3'!J19</f>
        <v>210615</v>
      </c>
      <c r="K83" s="158">
        <f>'3'!K19</f>
        <v>164116</v>
      </c>
      <c r="L83" s="174">
        <f t="shared" si="27"/>
        <v>1369525</v>
      </c>
      <c r="M83" s="158">
        <f>'3'!N19</f>
        <v>1379305</v>
      </c>
    </row>
    <row r="84" spans="1:13">
      <c r="A84" s="247">
        <v>2003</v>
      </c>
      <c r="B84" s="157">
        <f>'3'!B20</f>
        <v>25541</v>
      </c>
      <c r="C84" s="157">
        <f>'3'!C20</f>
        <v>4173</v>
      </c>
      <c r="D84" s="157">
        <f>'3'!D20</f>
        <v>32739</v>
      </c>
      <c r="E84" s="157">
        <f>'3'!E20</f>
        <v>26325</v>
      </c>
      <c r="F84" s="157">
        <f>'3'!F20</f>
        <v>284795</v>
      </c>
      <c r="G84" s="157">
        <f>'3'!G20</f>
        <v>546085</v>
      </c>
      <c r="H84" s="157">
        <f>'3'!H20</f>
        <v>43947</v>
      </c>
      <c r="I84" s="157">
        <f>'3'!I20</f>
        <v>47342</v>
      </c>
      <c r="J84" s="157">
        <f>'3'!J20</f>
        <v>217844</v>
      </c>
      <c r="K84" s="158">
        <f>'3'!K20</f>
        <v>168011</v>
      </c>
      <c r="L84" s="174">
        <f t="shared" si="27"/>
        <v>1396802</v>
      </c>
      <c r="M84" s="158">
        <f>'3'!N20</f>
        <v>1405861</v>
      </c>
    </row>
    <row r="85" spans="1:13">
      <c r="A85" s="247">
        <v>2004</v>
      </c>
      <c r="B85" s="157">
        <f>'3'!B21</f>
        <v>25372</v>
      </c>
      <c r="C85" s="157">
        <f>'3'!C21</f>
        <v>4279</v>
      </c>
      <c r="D85" s="157">
        <f>'3'!D21</f>
        <v>33046</v>
      </c>
      <c r="E85" s="157">
        <f>'3'!E21</f>
        <v>27002</v>
      </c>
      <c r="F85" s="157">
        <f>'3'!F21</f>
        <v>292111</v>
      </c>
      <c r="G85" s="157">
        <f>'3'!G21</f>
        <v>561986</v>
      </c>
      <c r="H85" s="157">
        <f>'3'!H21</f>
        <v>44955</v>
      </c>
      <c r="I85" s="157">
        <f>'3'!I21</f>
        <v>49741</v>
      </c>
      <c r="J85" s="157">
        <f>'3'!J21</f>
        <v>229864</v>
      </c>
      <c r="K85" s="158">
        <f>'3'!K21</f>
        <v>174591</v>
      </c>
      <c r="L85" s="174">
        <f t="shared" si="27"/>
        <v>1442947</v>
      </c>
      <c r="M85" s="158">
        <f>'3'!N21</f>
        <v>1449988</v>
      </c>
    </row>
    <row r="86" spans="1:13">
      <c r="A86" s="247">
        <v>2005</v>
      </c>
      <c r="B86" s="157">
        <f>'3'!B22</f>
        <v>26104</v>
      </c>
      <c r="C86" s="157">
        <f>'3'!C22</f>
        <v>4329</v>
      </c>
      <c r="D86" s="157">
        <f>'3'!D22</f>
        <v>33366</v>
      </c>
      <c r="E86" s="157">
        <f>'3'!E22</f>
        <v>27201</v>
      </c>
      <c r="F86" s="157">
        <f>'3'!F22</f>
        <v>296594</v>
      </c>
      <c r="G86" s="157">
        <f>'3'!G22</f>
        <v>579468</v>
      </c>
      <c r="H86" s="157">
        <f>'3'!H22</f>
        <v>46169</v>
      </c>
      <c r="I86" s="157">
        <f>'3'!I22</f>
        <v>51183</v>
      </c>
      <c r="J86" s="157">
        <f>'3'!J22</f>
        <v>239963</v>
      </c>
      <c r="K86" s="158">
        <f>'3'!K22</f>
        <v>183235</v>
      </c>
      <c r="L86" s="174">
        <f t="shared" si="27"/>
        <v>1487612</v>
      </c>
      <c r="M86" s="158">
        <f>'3'!N22</f>
        <v>1495853</v>
      </c>
    </row>
    <row r="87" spans="1:13">
      <c r="A87" s="247">
        <v>2006</v>
      </c>
      <c r="B87" s="157">
        <f>'3'!B23</f>
        <v>27195</v>
      </c>
      <c r="C87" s="157">
        <f>'3'!C23</f>
        <v>4521</v>
      </c>
      <c r="D87" s="157">
        <f>'3'!D23</f>
        <v>33476</v>
      </c>
      <c r="E87" s="157">
        <f>'3'!E23</f>
        <v>27741</v>
      </c>
      <c r="F87" s="157">
        <f>'3'!F23</f>
        <v>300580</v>
      </c>
      <c r="G87" s="157">
        <f>'3'!G23</f>
        <v>590318</v>
      </c>
      <c r="H87" s="157">
        <f>'3'!H23</f>
        <v>47872</v>
      </c>
      <c r="I87" s="157">
        <f>'3'!I23</f>
        <v>50510</v>
      </c>
      <c r="J87" s="157">
        <f>'3'!J23</f>
        <v>254809</v>
      </c>
      <c r="K87" s="158">
        <f>'3'!K23</f>
        <v>191101</v>
      </c>
      <c r="L87" s="174">
        <f t="shared" si="27"/>
        <v>1528123</v>
      </c>
      <c r="M87" s="158">
        <f>'3'!N23</f>
        <v>1535071</v>
      </c>
    </row>
    <row r="88" spans="1:13">
      <c r="A88" s="247">
        <v>2007</v>
      </c>
      <c r="B88" s="157">
        <f>'3'!B24</f>
        <v>29715</v>
      </c>
      <c r="C88" s="157">
        <f>'3'!C24</f>
        <v>4620</v>
      </c>
      <c r="D88" s="157">
        <f>'3'!D24</f>
        <v>33907</v>
      </c>
      <c r="E88" s="157">
        <f>'3'!E24</f>
        <v>27869</v>
      </c>
      <c r="F88" s="157">
        <f>'3'!F24</f>
        <v>305874</v>
      </c>
      <c r="G88" s="157">
        <f>'3'!G24</f>
        <v>597803</v>
      </c>
      <c r="H88" s="157">
        <f>'3'!H24</f>
        <v>49265</v>
      </c>
      <c r="I88" s="157">
        <f>'3'!I24</f>
        <v>52253</v>
      </c>
      <c r="J88" s="157">
        <f>'3'!J24</f>
        <v>259087</v>
      </c>
      <c r="K88" s="158">
        <f>'3'!K24</f>
        <v>197072</v>
      </c>
      <c r="L88" s="174">
        <f t="shared" si="27"/>
        <v>1557465</v>
      </c>
      <c r="M88" s="158">
        <f>'3'!N24</f>
        <v>1565900</v>
      </c>
    </row>
    <row r="89" spans="1:13">
      <c r="A89" s="247">
        <v>2008</v>
      </c>
      <c r="B89" s="157">
        <f>'3'!B25</f>
        <v>29369</v>
      </c>
      <c r="C89" s="157">
        <f>'3'!C25</f>
        <v>4658</v>
      </c>
      <c r="D89" s="157">
        <f>'3'!D25</f>
        <v>34625</v>
      </c>
      <c r="E89" s="157">
        <f>'3'!E25</f>
        <v>28125</v>
      </c>
      <c r="F89" s="157">
        <f>'3'!F25</f>
        <v>311626</v>
      </c>
      <c r="G89" s="157">
        <f>'3'!G25</f>
        <v>596921</v>
      </c>
      <c r="H89" s="157">
        <f>'3'!H25</f>
        <v>51157</v>
      </c>
      <c r="I89" s="157">
        <f>'3'!I25</f>
        <v>55183</v>
      </c>
      <c r="J89" s="157">
        <f>'3'!J25</f>
        <v>263515</v>
      </c>
      <c r="K89" s="158">
        <f>'3'!K25</f>
        <v>199270</v>
      </c>
      <c r="L89" s="174">
        <f t="shared" si="27"/>
        <v>1574449</v>
      </c>
      <c r="M89" s="158">
        <f>'3'!N25</f>
        <v>1584306</v>
      </c>
    </row>
    <row r="90" spans="1:13">
      <c r="A90" s="247">
        <v>2009</v>
      </c>
      <c r="B90" s="157">
        <f>'3'!B26</f>
        <v>26464</v>
      </c>
      <c r="C90" s="157">
        <f>'3'!C26</f>
        <v>4678</v>
      </c>
      <c r="D90" s="157">
        <f>'3'!D26</f>
        <v>34753</v>
      </c>
      <c r="E90" s="157">
        <f>'3'!E26</f>
        <v>27811</v>
      </c>
      <c r="F90" s="157">
        <f>'3'!F26</f>
        <v>309683</v>
      </c>
      <c r="G90" s="157">
        <f>'3'!G26</f>
        <v>578510</v>
      </c>
      <c r="H90" s="157">
        <f>'3'!H26</f>
        <v>51048</v>
      </c>
      <c r="I90" s="157">
        <f>'3'!I26</f>
        <v>52553</v>
      </c>
      <c r="J90" s="157">
        <f>'3'!J26</f>
        <v>252811</v>
      </c>
      <c r="K90" s="158">
        <f>'3'!K26</f>
        <v>194214</v>
      </c>
      <c r="L90" s="174">
        <f t="shared" si="27"/>
        <v>1532525</v>
      </c>
      <c r="M90" s="158">
        <f>'3'!N26</f>
        <v>1541348</v>
      </c>
    </row>
    <row r="91" spans="1:13">
      <c r="A91" s="247">
        <v>2010</v>
      </c>
      <c r="B91" s="157">
        <f>'3'!B27</f>
        <v>28033</v>
      </c>
      <c r="C91" s="157">
        <f>'3'!C27</f>
        <v>4783</v>
      </c>
      <c r="D91" s="157">
        <f>'3'!D27</f>
        <v>35806</v>
      </c>
      <c r="E91" s="157">
        <f>'3'!E27</f>
        <v>28381</v>
      </c>
      <c r="F91" s="157">
        <f>'3'!F27</f>
        <v>316886</v>
      </c>
      <c r="G91" s="157">
        <f>'3'!G27</f>
        <v>598174</v>
      </c>
      <c r="H91" s="157">
        <f>'3'!H27</f>
        <v>52379</v>
      </c>
      <c r="I91" s="157">
        <f>'3'!I27</f>
        <v>54756</v>
      </c>
      <c r="J91" s="157">
        <f>'3'!J27</f>
        <v>264164</v>
      </c>
      <c r="K91" s="158">
        <f>'3'!K27</f>
        <v>200628</v>
      </c>
      <c r="L91" s="174">
        <f t="shared" si="27"/>
        <v>1583990</v>
      </c>
      <c r="M91" s="158">
        <f>'3'!N27</f>
        <v>1593357</v>
      </c>
    </row>
    <row r="92" spans="1:13">
      <c r="A92" s="247">
        <v>2011</v>
      </c>
      <c r="B92" s="157">
        <f>'3'!B28</f>
        <v>28904</v>
      </c>
      <c r="C92" s="157">
        <f>'3'!C28</f>
        <v>4861</v>
      </c>
      <c r="D92" s="157">
        <f>'3'!D28</f>
        <v>36073</v>
      </c>
      <c r="E92" s="157">
        <f>'3'!E28</f>
        <v>28543</v>
      </c>
      <c r="F92" s="157">
        <f>'3'!F28</f>
        <v>323210</v>
      </c>
      <c r="G92" s="157">
        <f>'3'!G28</f>
        <v>613803</v>
      </c>
      <c r="H92" s="157">
        <f>'3'!H28</f>
        <v>53487</v>
      </c>
      <c r="I92" s="157">
        <f>'3'!I28</f>
        <v>57938</v>
      </c>
      <c r="J92" s="157">
        <f>'3'!J28</f>
        <v>279277</v>
      </c>
      <c r="K92" s="158">
        <f>'3'!K28</f>
        <v>206225</v>
      </c>
      <c r="L92" s="174">
        <f t="shared" si="27"/>
        <v>1632321</v>
      </c>
      <c r="M92" s="158">
        <f>'3'!N28</f>
        <v>1640522</v>
      </c>
    </row>
    <row r="93" spans="1:13">
      <c r="A93" s="562">
        <v>2012</v>
      </c>
      <c r="B93" s="157">
        <f>'3'!B29</f>
        <v>27592</v>
      </c>
      <c r="C93" s="157">
        <f>'3'!C29</f>
        <v>4908</v>
      </c>
      <c r="D93" s="157">
        <f>'3'!D29</f>
        <v>35950</v>
      </c>
      <c r="E93" s="157">
        <f>'3'!E29</f>
        <v>28426</v>
      </c>
      <c r="F93" s="157">
        <f>'3'!F29</f>
        <v>328082</v>
      </c>
      <c r="G93" s="157">
        <f>'3'!G29</f>
        <v>624369</v>
      </c>
      <c r="H93" s="157">
        <f>'3'!H29</f>
        <v>55252</v>
      </c>
      <c r="I93" s="157">
        <f>'3'!I29</f>
        <v>59737</v>
      </c>
      <c r="J93" s="157">
        <f>'3'!J29</f>
        <v>291855</v>
      </c>
      <c r="K93" s="157">
        <f>'3'!K29</f>
        <v>211124</v>
      </c>
      <c r="L93" s="174">
        <f t="shared" si="27"/>
        <v>1667295</v>
      </c>
      <c r="M93" s="174">
        <f>'3'!N29</f>
        <v>1672067</v>
      </c>
    </row>
    <row r="94" spans="1:13">
      <c r="A94" s="562">
        <v>2013</v>
      </c>
      <c r="B94" s="157">
        <f>'3'!B30</f>
        <v>29588</v>
      </c>
      <c r="C94" s="157">
        <f>'3'!C30</f>
        <v>5006</v>
      </c>
      <c r="D94" s="157">
        <f>'3'!D30</f>
        <v>36042</v>
      </c>
      <c r="E94" s="157">
        <f>'3'!E30</f>
        <v>28272</v>
      </c>
      <c r="F94" s="157">
        <f>'3'!F30</f>
        <v>331231</v>
      </c>
      <c r="G94" s="157">
        <f>'3'!G30</f>
        <v>632368</v>
      </c>
      <c r="H94" s="157">
        <f>'3'!H30</f>
        <v>56486</v>
      </c>
      <c r="I94" s="157">
        <f>'3'!I30</f>
        <v>62716</v>
      </c>
      <c r="J94" s="157">
        <f>'3'!J30</f>
        <v>302966</v>
      </c>
      <c r="K94" s="157">
        <f>'3'!K30</f>
        <v>215218</v>
      </c>
      <c r="L94" s="174">
        <f t="shared" si="27"/>
        <v>1699893</v>
      </c>
      <c r="M94" s="174">
        <f>'3'!N30</f>
        <v>1705567</v>
      </c>
    </row>
    <row r="95" spans="1:13">
      <c r="A95" s="574">
        <v>2014</v>
      </c>
      <c r="B95" s="159">
        <f>'3'!B31</f>
        <v>28740.429585213889</v>
      </c>
      <c r="C95" s="159">
        <f>'3'!C31</f>
        <v>5069.980719738277</v>
      </c>
      <c r="D95" s="159">
        <f>'3'!D31</f>
        <v>36610.283665092065</v>
      </c>
      <c r="E95" s="159">
        <f>'3'!E31</f>
        <v>28261.264950446446</v>
      </c>
      <c r="F95" s="159">
        <f>'3'!F31</f>
        <v>336017.30637130426</v>
      </c>
      <c r="G95" s="159">
        <f>'3'!G31</f>
        <v>647130.76723385253</v>
      </c>
      <c r="H95" s="159">
        <f>'3'!H31</f>
        <v>57111.298700056985</v>
      </c>
      <c r="I95" s="159">
        <f>'3'!I31</f>
        <v>63584.777775153438</v>
      </c>
      <c r="J95" s="159">
        <f>'3'!J31</f>
        <v>316358.17832834052</v>
      </c>
      <c r="K95" s="159">
        <f>'3'!K31</f>
        <v>220706.83904947457</v>
      </c>
      <c r="L95" s="175">
        <f t="shared" si="27"/>
        <v>1739591.1263786729</v>
      </c>
      <c r="M95" s="175">
        <f>'3'!N31</f>
        <v>1739738.1752579294</v>
      </c>
    </row>
    <row r="97" spans="1:1">
      <c r="A97" s="106" t="s">
        <v>246</v>
      </c>
    </row>
    <row r="98" spans="1:1">
      <c r="A98" s="106" t="s">
        <v>249</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sheetPr enableFormatConditionsCalculation="0">
    <tabColor theme="0"/>
    <pageSetUpPr fitToPage="1"/>
  </sheetPr>
  <dimension ref="A1:M38"/>
  <sheetViews>
    <sheetView tabSelected="1" workbookViewId="0">
      <pane xSplit="1" ySplit="4" topLeftCell="B5" activePane="bottomRight" state="frozen"/>
      <selection pane="topRight" activeCell="B1" sqref="B1"/>
      <selection pane="bottomLeft" activeCell="A5" sqref="A5"/>
      <selection pane="bottomRight" activeCell="B3" sqref="B3"/>
    </sheetView>
  </sheetViews>
  <sheetFormatPr defaultColWidth="8.83203125" defaultRowHeight="12.75"/>
  <cols>
    <col min="1" max="1" width="11.1640625" style="106" customWidth="1"/>
    <col min="2" max="2" width="17.33203125" style="106" customWidth="1"/>
    <col min="3" max="3" width="15.33203125" style="106" customWidth="1"/>
    <col min="4" max="4" width="14.83203125" style="106" customWidth="1"/>
    <col min="5" max="5" width="20.5" style="106" customWidth="1"/>
    <col min="6" max="6" width="14.1640625" style="106" customWidth="1"/>
    <col min="7" max="7" width="26.83203125" style="106" customWidth="1"/>
    <col min="8" max="8" width="20.83203125" style="106" customWidth="1"/>
    <col min="9" max="9" width="17.83203125" style="106" customWidth="1"/>
    <col min="10" max="10" width="21.1640625" style="106" customWidth="1"/>
    <col min="11" max="11" width="17.33203125" style="106" customWidth="1"/>
    <col min="12" max="12" width="15.33203125" style="106" customWidth="1"/>
    <col min="13" max="13" width="16.83203125" style="106" customWidth="1"/>
    <col min="14" max="16384" width="8.83203125" style="106"/>
  </cols>
  <sheetData>
    <row r="1" spans="1:13">
      <c r="A1" s="566" t="s">
        <v>449</v>
      </c>
    </row>
    <row r="2" spans="1:13">
      <c r="A2" s="566"/>
    </row>
    <row r="3" spans="1:13" s="133" customFormat="1" ht="51">
      <c r="A3" s="846"/>
      <c r="B3" s="502" t="s">
        <v>308</v>
      </c>
      <c r="C3" s="502" t="s">
        <v>182</v>
      </c>
      <c r="D3" s="502" t="s">
        <v>181</v>
      </c>
      <c r="E3" s="502" t="s">
        <v>170</v>
      </c>
      <c r="F3" s="502" t="s">
        <v>171</v>
      </c>
      <c r="G3" s="502" t="s">
        <v>183</v>
      </c>
      <c r="H3" s="502" t="s">
        <v>184</v>
      </c>
      <c r="I3" s="502" t="s">
        <v>185</v>
      </c>
      <c r="J3" s="502" t="s">
        <v>187</v>
      </c>
      <c r="K3" s="502" t="s">
        <v>186</v>
      </c>
      <c r="L3" s="502" t="s">
        <v>172</v>
      </c>
      <c r="M3" s="502" t="s">
        <v>173</v>
      </c>
    </row>
    <row r="4" spans="1:13" s="484" customFormat="1" ht="15" customHeight="1">
      <c r="A4" s="847"/>
      <c r="B4" s="135" t="s">
        <v>43</v>
      </c>
      <c r="C4" s="135" t="s">
        <v>44</v>
      </c>
      <c r="D4" s="135" t="s">
        <v>127</v>
      </c>
      <c r="E4" s="135" t="s">
        <v>174</v>
      </c>
      <c r="F4" s="135" t="s">
        <v>129</v>
      </c>
      <c r="G4" s="135" t="s">
        <v>175</v>
      </c>
      <c r="H4" s="135" t="s">
        <v>176</v>
      </c>
      <c r="I4" s="135" t="s">
        <v>143</v>
      </c>
      <c r="J4" s="135" t="s">
        <v>177</v>
      </c>
      <c r="K4" s="135" t="s">
        <v>178</v>
      </c>
      <c r="L4" s="135" t="s">
        <v>179</v>
      </c>
      <c r="M4" s="135" t="s">
        <v>180</v>
      </c>
    </row>
    <row r="5" spans="1:13">
      <c r="A5" s="246">
        <v>1987</v>
      </c>
      <c r="B5" s="367">
        <f>'5A'!L4</f>
        <v>312154</v>
      </c>
      <c r="C5" s="445">
        <f>'7'!N4</f>
        <v>79.133957417550846</v>
      </c>
      <c r="D5" s="445">
        <f>'8'!L4</f>
        <v>59.110342613284878</v>
      </c>
      <c r="E5" s="567">
        <f t="shared" ref="E5:E30" si="0">B5*C5*D5/10000</f>
        <v>146014.25804541522</v>
      </c>
      <c r="F5" s="367">
        <f>'4'!L4</f>
        <v>74852.023027649397</v>
      </c>
      <c r="G5" s="445">
        <f>E5*F5*0.046/1000000</f>
        <v>502.75527985670578</v>
      </c>
      <c r="H5" s="445">
        <f>'11A'!D5</f>
        <v>-354.053181160674</v>
      </c>
      <c r="I5" s="445">
        <f>'11A'!B5</f>
        <v>-236.23938684771838</v>
      </c>
      <c r="J5" s="445">
        <f t="shared" ref="J5:J32" si="1">G5-H5</f>
        <v>856.80846101737984</v>
      </c>
      <c r="K5" s="445">
        <f t="shared" ref="K5:K32" si="2">G5-I5</f>
        <v>738.99466670442416</v>
      </c>
      <c r="L5" s="367">
        <f>'5'!L4</f>
        <v>57667</v>
      </c>
      <c r="M5" s="498">
        <f t="shared" ref="M5:M30" si="3">L5/B5</f>
        <v>0.1847389429576427</v>
      </c>
    </row>
    <row r="6" spans="1:13">
      <c r="A6" s="247">
        <v>1988</v>
      </c>
      <c r="B6" s="368">
        <f>'5A'!L5</f>
        <v>317685</v>
      </c>
      <c r="C6" s="446">
        <f>'7'!N5</f>
        <v>79.218077159309956</v>
      </c>
      <c r="D6" s="446">
        <f>'8'!L5</f>
        <v>60.068297582512855</v>
      </c>
      <c r="E6" s="568">
        <f t="shared" si="0"/>
        <v>151170.24944696197</v>
      </c>
      <c r="F6" s="368">
        <f>'4'!L5</f>
        <v>76061.874488575573</v>
      </c>
      <c r="G6" s="446">
        <f>E6*F6*0.046/1000000</f>
        <v>528.92145683270815</v>
      </c>
      <c r="H6" s="446">
        <f>'11A'!D6</f>
        <v>24.057229551566238</v>
      </c>
      <c r="I6" s="446">
        <f>'11A'!B6</f>
        <v>93.022054309403416</v>
      </c>
      <c r="J6" s="446">
        <f t="shared" si="1"/>
        <v>504.86422728114189</v>
      </c>
      <c r="K6" s="446">
        <f t="shared" si="2"/>
        <v>435.89940252330473</v>
      </c>
      <c r="L6" s="368">
        <f>'5'!L5</f>
        <v>42834</v>
      </c>
      <c r="M6" s="498">
        <f t="shared" si="3"/>
        <v>0.13483167288351669</v>
      </c>
    </row>
    <row r="7" spans="1:13">
      <c r="A7" s="247">
        <v>1989</v>
      </c>
      <c r="B7" s="368">
        <f>'5A'!L6</f>
        <v>336005</v>
      </c>
      <c r="C7" s="446">
        <f>'7'!N6</f>
        <v>79.296114044856964</v>
      </c>
      <c r="D7" s="446">
        <f>'8'!L6</f>
        <v>60.272212317426728</v>
      </c>
      <c r="E7" s="568">
        <f t="shared" si="0"/>
        <v>160588.62432383653</v>
      </c>
      <c r="F7" s="368">
        <f>'4'!L6</f>
        <v>76147.258429387046</v>
      </c>
      <c r="G7" s="446">
        <f t="shared" ref="G7:G32" si="4">E7*F7*0.046/1000000</f>
        <v>562.50563995151879</v>
      </c>
      <c r="H7" s="446">
        <f>'11A'!D7</f>
        <v>163.51478679821244</v>
      </c>
      <c r="I7" s="446">
        <f>'11A'!B7</f>
        <v>252.27822071053731</v>
      </c>
      <c r="J7" s="446">
        <f t="shared" si="1"/>
        <v>398.99085315330638</v>
      </c>
      <c r="K7" s="446">
        <f t="shared" si="2"/>
        <v>310.22741924098148</v>
      </c>
      <c r="L7" s="368">
        <f>'5'!L6</f>
        <v>40578.5</v>
      </c>
      <c r="M7" s="498">
        <f t="shared" si="3"/>
        <v>0.12076754810196277</v>
      </c>
    </row>
    <row r="8" spans="1:13">
      <c r="A8" s="247">
        <v>1990</v>
      </c>
      <c r="B8" s="368">
        <f>'5A'!L7</f>
        <v>327190</v>
      </c>
      <c r="C8" s="446">
        <f>'7'!N7</f>
        <v>79.336539700199722</v>
      </c>
      <c r="D8" s="446">
        <f>'8'!L7</f>
        <v>59.754563554793798</v>
      </c>
      <c r="E8" s="568">
        <f t="shared" si="0"/>
        <v>155111.62761784022</v>
      </c>
      <c r="F8" s="368">
        <f>'4'!L7</f>
        <v>75715.017117006966</v>
      </c>
      <c r="G8" s="446">
        <f t="shared" si="4"/>
        <v>540.23685884605277</v>
      </c>
      <c r="H8" s="446">
        <f>'11A'!D8</f>
        <v>287.37918950726515</v>
      </c>
      <c r="I8" s="446">
        <f>'11A'!B8</f>
        <v>354.02580631080605</v>
      </c>
      <c r="J8" s="446">
        <f t="shared" si="1"/>
        <v>252.85766933878762</v>
      </c>
      <c r="K8" s="446">
        <f t="shared" si="2"/>
        <v>186.21105253524672</v>
      </c>
      <c r="L8" s="368">
        <f>'5'!L7</f>
        <v>51474</v>
      </c>
      <c r="M8" s="498">
        <f t="shared" si="3"/>
        <v>0.15732143402915738</v>
      </c>
    </row>
    <row r="9" spans="1:13">
      <c r="A9" s="247">
        <v>1991</v>
      </c>
      <c r="B9" s="368">
        <f>'5A'!L8</f>
        <v>307459</v>
      </c>
      <c r="C9" s="446">
        <f>'7'!N8</f>
        <v>79.358097495852149</v>
      </c>
      <c r="D9" s="446">
        <f>'8'!L8</f>
        <v>57.971733290529578</v>
      </c>
      <c r="E9" s="568">
        <f t="shared" si="0"/>
        <v>141447.32656256043</v>
      </c>
      <c r="F9" s="368">
        <f>'4'!L8</f>
        <v>75428.158103504597</v>
      </c>
      <c r="G9" s="446">
        <f t="shared" si="4"/>
        <v>490.77912031882721</v>
      </c>
      <c r="H9" s="446">
        <f>'11A'!D9</f>
        <v>198.53927179559219</v>
      </c>
      <c r="I9" s="446">
        <f>'11A'!B9</f>
        <v>247.57568393995462</v>
      </c>
      <c r="J9" s="446">
        <f t="shared" si="1"/>
        <v>292.23984852323503</v>
      </c>
      <c r="K9" s="446">
        <f t="shared" si="2"/>
        <v>243.2034363788726</v>
      </c>
      <c r="L9" s="368">
        <f>'5'!L8</f>
        <v>41169.5</v>
      </c>
      <c r="M9" s="498">
        <f t="shared" si="3"/>
        <v>0.13390240649972843</v>
      </c>
    </row>
    <row r="10" spans="1:13">
      <c r="A10" s="247">
        <v>1992</v>
      </c>
      <c r="B10" s="368">
        <f>'5A'!L9</f>
        <v>303504</v>
      </c>
      <c r="C10" s="446">
        <f>'7'!N9</f>
        <v>79.331413431811541</v>
      </c>
      <c r="D10" s="446">
        <f>'8'!L9</f>
        <v>56.74814821550612</v>
      </c>
      <c r="E10" s="568">
        <f t="shared" si="0"/>
        <v>136634.79377419499</v>
      </c>
      <c r="F10" s="368">
        <f>'4'!L9</f>
        <v>76817.585559544095</v>
      </c>
      <c r="G10" s="446">
        <f t="shared" si="4"/>
        <v>482.8139282133547</v>
      </c>
      <c r="H10" s="446">
        <f>'11A'!D10</f>
        <v>101.21475275768097</v>
      </c>
      <c r="I10" s="446">
        <f>'11A'!B10</f>
        <v>176.92642334223365</v>
      </c>
      <c r="J10" s="446">
        <f t="shared" si="1"/>
        <v>381.59917545567373</v>
      </c>
      <c r="K10" s="446">
        <f t="shared" si="2"/>
        <v>305.88750487112105</v>
      </c>
      <c r="L10" s="368">
        <f>'5'!L9</f>
        <v>41152</v>
      </c>
      <c r="M10" s="498">
        <f t="shared" si="3"/>
        <v>0.13558964626495862</v>
      </c>
    </row>
    <row r="11" spans="1:13">
      <c r="A11" s="247">
        <v>1993</v>
      </c>
      <c r="B11" s="368">
        <f>'5A'!L10</f>
        <v>278537</v>
      </c>
      <c r="C11" s="446">
        <f>'7'!N10</f>
        <v>79.370336477347735</v>
      </c>
      <c r="D11" s="446">
        <f>'8'!L10</f>
        <v>56.373359827480172</v>
      </c>
      <c r="E11" s="568">
        <f t="shared" si="0"/>
        <v>124627.8303579498</v>
      </c>
      <c r="F11" s="368">
        <f>'4'!L10</f>
        <v>78459.355726312657</v>
      </c>
      <c r="G11" s="446">
        <f t="shared" si="4"/>
        <v>449.79808667083478</v>
      </c>
      <c r="H11" s="446">
        <f>'11A'!D11</f>
        <v>36.227859226044799</v>
      </c>
      <c r="I11" s="446">
        <f>'11A'!B11</f>
        <v>137.2656119872031</v>
      </c>
      <c r="J11" s="446">
        <f t="shared" si="1"/>
        <v>413.57022744478996</v>
      </c>
      <c r="K11" s="446">
        <f t="shared" si="2"/>
        <v>312.53247468363168</v>
      </c>
      <c r="L11" s="368">
        <f>'5'!L10</f>
        <v>37730</v>
      </c>
      <c r="M11" s="498">
        <f t="shared" si="3"/>
        <v>0.13545776683169561</v>
      </c>
    </row>
    <row r="12" spans="1:13">
      <c r="A12" s="247">
        <v>1994</v>
      </c>
      <c r="B12" s="368">
        <f>'5A'!L11</f>
        <v>281333</v>
      </c>
      <c r="C12" s="446">
        <f>'7'!N11</f>
        <v>79.475336499412535</v>
      </c>
      <c r="D12" s="446">
        <f>'8'!L11</f>
        <v>56.843349554018225</v>
      </c>
      <c r="E12" s="568">
        <f t="shared" si="0"/>
        <v>127096.2433293247</v>
      </c>
      <c r="F12" s="368">
        <f>'4'!L11</f>
        <v>80378.062134821987</v>
      </c>
      <c r="G12" s="446">
        <f t="shared" si="4"/>
        <v>469.92448819763814</v>
      </c>
      <c r="H12" s="446">
        <f>'11A'!D12</f>
        <v>-26.718736122850089</v>
      </c>
      <c r="I12" s="446">
        <f>'11A'!B12</f>
        <v>104.95525631687315</v>
      </c>
      <c r="J12" s="446">
        <f t="shared" si="1"/>
        <v>496.64322432048823</v>
      </c>
      <c r="K12" s="446">
        <f t="shared" si="2"/>
        <v>364.96923188076499</v>
      </c>
      <c r="L12" s="368">
        <f>'5'!L11</f>
        <v>34988.5</v>
      </c>
      <c r="M12" s="498">
        <f t="shared" si="3"/>
        <v>0.12436685351522929</v>
      </c>
    </row>
    <row r="13" spans="1:13">
      <c r="A13" s="247">
        <v>1995</v>
      </c>
      <c r="B13" s="368">
        <f>'5A'!L12</f>
        <v>281090</v>
      </c>
      <c r="C13" s="446">
        <f>'7'!N12</f>
        <v>79.641155442891687</v>
      </c>
      <c r="D13" s="446">
        <f>'8'!L12</f>
        <v>57.161000216470072</v>
      </c>
      <c r="E13" s="568">
        <f t="shared" si="0"/>
        <v>127962.51502159233</v>
      </c>
      <c r="F13" s="368">
        <f>'4'!L12</f>
        <v>81105.795989590391</v>
      </c>
      <c r="G13" s="446">
        <f t="shared" si="4"/>
        <v>477.41107533218354</v>
      </c>
      <c r="H13" s="446">
        <f>'11A'!D13</f>
        <v>97.784356243263659</v>
      </c>
      <c r="I13" s="446">
        <f>'11A'!B13</f>
        <v>246.95011099871579</v>
      </c>
      <c r="J13" s="446">
        <f t="shared" si="1"/>
        <v>379.62671908891991</v>
      </c>
      <c r="K13" s="446">
        <f t="shared" si="2"/>
        <v>230.46096433346776</v>
      </c>
      <c r="L13" s="368">
        <f>'5'!L12</f>
        <v>28024</v>
      </c>
      <c r="M13" s="498">
        <f t="shared" si="3"/>
        <v>9.9697605749048346E-2</v>
      </c>
    </row>
    <row r="14" spans="1:13">
      <c r="A14" s="247">
        <v>1996</v>
      </c>
      <c r="B14" s="368">
        <f>'5A'!L13</f>
        <v>279304</v>
      </c>
      <c r="C14" s="446">
        <f>'7'!N13</f>
        <v>79.814797803196257</v>
      </c>
      <c r="D14" s="446">
        <f>'8'!L13</f>
        <v>56.974721710064422</v>
      </c>
      <c r="E14" s="568">
        <f t="shared" si="0"/>
        <v>127011.42416693523</v>
      </c>
      <c r="F14" s="368">
        <f>'4'!L13</f>
        <v>81691.492611828522</v>
      </c>
      <c r="G14" s="446">
        <f t="shared" si="4"/>
        <v>477.28462967174636</v>
      </c>
      <c r="H14" s="446">
        <f>'11A'!D14</f>
        <v>293.47739670694472</v>
      </c>
      <c r="I14" s="446">
        <f>'11A'!B14</f>
        <v>582.61140361108119</v>
      </c>
      <c r="J14" s="446">
        <f t="shared" si="1"/>
        <v>183.80723296480164</v>
      </c>
      <c r="K14" s="446">
        <f t="shared" si="2"/>
        <v>-105.32677393933483</v>
      </c>
      <c r="L14" s="368">
        <f>'5'!L13</f>
        <v>32930</v>
      </c>
      <c r="M14" s="498">
        <f t="shared" si="3"/>
        <v>0.11790020909116948</v>
      </c>
    </row>
    <row r="15" spans="1:13">
      <c r="A15" s="247">
        <v>1997</v>
      </c>
      <c r="B15" s="368">
        <f>'5A'!L14</f>
        <v>286613</v>
      </c>
      <c r="C15" s="446">
        <f>'7'!N14</f>
        <v>80.040025978102463</v>
      </c>
      <c r="D15" s="446">
        <f>'8'!L14</f>
        <v>57.459277358273233</v>
      </c>
      <c r="E15" s="568">
        <f t="shared" si="0"/>
        <v>131814.52397757518</v>
      </c>
      <c r="F15" s="368">
        <f>'4'!L14</f>
        <v>83383.814067492451</v>
      </c>
      <c r="G15" s="446">
        <f t="shared" si="4"/>
        <v>505.59509690209308</v>
      </c>
      <c r="H15" s="446">
        <f>'11A'!D15</f>
        <v>632.10433539953249</v>
      </c>
      <c r="I15" s="446">
        <f>'11A'!B15</f>
        <v>1175.8372751182872</v>
      </c>
      <c r="J15" s="446">
        <f t="shared" si="1"/>
        <v>-126.50923849743941</v>
      </c>
      <c r="K15" s="446">
        <f t="shared" si="2"/>
        <v>-670.24217821619413</v>
      </c>
      <c r="L15" s="368">
        <f>'5'!L14</f>
        <v>40428</v>
      </c>
      <c r="M15" s="498">
        <f t="shared" si="3"/>
        <v>0.14105431365639381</v>
      </c>
    </row>
    <row r="16" spans="1:13">
      <c r="A16" s="247">
        <v>1998</v>
      </c>
      <c r="B16" s="368">
        <f>'5A'!L15</f>
        <v>293294</v>
      </c>
      <c r="C16" s="446">
        <f>'7'!N15</f>
        <v>80.267063257362736</v>
      </c>
      <c r="D16" s="446">
        <f>'8'!L15</f>
        <v>58.224096660207451</v>
      </c>
      <c r="E16" s="568">
        <f t="shared" si="0"/>
        <v>137070.28364816285</v>
      </c>
      <c r="F16" s="368">
        <f>'4'!L15</f>
        <v>84751.904321207374</v>
      </c>
      <c r="G16" s="446">
        <f t="shared" si="4"/>
        <v>534.38050799137329</v>
      </c>
      <c r="H16" s="446">
        <f>'11A'!D16</f>
        <v>816.78248730767643</v>
      </c>
      <c r="I16" s="446">
        <f>'11A'!B16</f>
        <v>1452.6791865442447</v>
      </c>
      <c r="J16" s="446">
        <f t="shared" si="1"/>
        <v>-282.40197931630314</v>
      </c>
      <c r="K16" s="446">
        <f t="shared" si="2"/>
        <v>-918.29867855287137</v>
      </c>
      <c r="L16" s="368">
        <f>'5'!L15</f>
        <v>50499.5</v>
      </c>
      <c r="M16" s="498">
        <f t="shared" si="3"/>
        <v>0.17218047419994953</v>
      </c>
    </row>
    <row r="17" spans="1:13">
      <c r="A17" s="247">
        <v>1999</v>
      </c>
      <c r="B17" s="368">
        <f>'5A'!L16</f>
        <v>271864</v>
      </c>
      <c r="C17" s="446">
        <f>'7'!N16</f>
        <v>80.555170647383505</v>
      </c>
      <c r="D17" s="446">
        <f>'8'!L16</f>
        <v>58.998795116954604</v>
      </c>
      <c r="E17" s="568">
        <f t="shared" si="0"/>
        <v>129207.66168598976</v>
      </c>
      <c r="F17" s="368">
        <f>'4'!L16</f>
        <v>86790.445771420636</v>
      </c>
      <c r="G17" s="446">
        <f t="shared" si="4"/>
        <v>515.84356552125803</v>
      </c>
      <c r="H17" s="446">
        <f>'11A'!D17</f>
        <v>400.90912497495566</v>
      </c>
      <c r="I17" s="446">
        <f>'11A'!B17</f>
        <v>697.88974827688162</v>
      </c>
      <c r="J17" s="446">
        <f t="shared" si="1"/>
        <v>114.93444054630237</v>
      </c>
      <c r="K17" s="446">
        <f t="shared" si="2"/>
        <v>-182.04618275562359</v>
      </c>
      <c r="L17" s="368">
        <f>'5'!L16</f>
        <v>38743.5</v>
      </c>
      <c r="M17" s="498">
        <f t="shared" si="3"/>
        <v>0.14251059353206014</v>
      </c>
    </row>
    <row r="18" spans="1:13">
      <c r="A18" s="247">
        <v>2000</v>
      </c>
      <c r="B18" s="368">
        <f>'5A'!L17</f>
        <v>285847</v>
      </c>
      <c r="C18" s="446">
        <f>'7'!N17</f>
        <v>80.850156834591687</v>
      </c>
      <c r="D18" s="446">
        <f>'8'!L17</f>
        <v>59.685246566130054</v>
      </c>
      <c r="E18" s="568">
        <f t="shared" si="0"/>
        <v>137937.2291120232</v>
      </c>
      <c r="F18" s="368">
        <f>'4'!L17</f>
        <v>89021.348093847613</v>
      </c>
      <c r="G18" s="446">
        <f t="shared" si="4"/>
        <v>564.8504720425824</v>
      </c>
      <c r="H18" s="446">
        <f>'11A'!D18</f>
        <v>535.54886951703679</v>
      </c>
      <c r="I18" s="446">
        <f>'11A'!B18</f>
        <v>912.030776669803</v>
      </c>
      <c r="J18" s="446">
        <f t="shared" si="1"/>
        <v>29.301602525545604</v>
      </c>
      <c r="K18" s="446">
        <f t="shared" si="2"/>
        <v>-347.18030462722061</v>
      </c>
      <c r="L18" s="368">
        <f>'5'!L17</f>
        <v>47140.5</v>
      </c>
      <c r="M18" s="498">
        <f t="shared" si="3"/>
        <v>0.16491514691425832</v>
      </c>
    </row>
    <row r="19" spans="1:13">
      <c r="A19" s="247">
        <v>2001</v>
      </c>
      <c r="B19" s="368">
        <f>'5A'!L18</f>
        <v>266371</v>
      </c>
      <c r="C19" s="446">
        <f>'7'!N18</f>
        <v>81.151928143108378</v>
      </c>
      <c r="D19" s="446">
        <f>'8'!L18</f>
        <v>59.541246786351174</v>
      </c>
      <c r="E19" s="568">
        <f t="shared" si="0"/>
        <v>128707.45669512369</v>
      </c>
      <c r="F19" s="368">
        <f>'4'!L18</f>
        <v>89386.583137562004</v>
      </c>
      <c r="G19" s="446">
        <f t="shared" si="4"/>
        <v>529.21710980193041</v>
      </c>
      <c r="H19" s="446">
        <f>'11A'!D19</f>
        <v>451.3728358596195</v>
      </c>
      <c r="I19" s="446">
        <f>'11A'!B19</f>
        <v>774.23411330027625</v>
      </c>
      <c r="J19" s="446">
        <f t="shared" si="1"/>
        <v>77.844273942310906</v>
      </c>
      <c r="K19" s="446">
        <f t="shared" si="2"/>
        <v>-245.01700349834584</v>
      </c>
      <c r="L19" s="368">
        <f>'5'!L18</f>
        <v>35189.5</v>
      </c>
      <c r="M19" s="498">
        <f t="shared" si="3"/>
        <v>0.13210709874573434</v>
      </c>
    </row>
    <row r="20" spans="1:13">
      <c r="A20" s="247">
        <v>2002</v>
      </c>
      <c r="B20" s="368">
        <f>'5A'!L19</f>
        <v>278985</v>
      </c>
      <c r="C20" s="446">
        <f>'7'!N19</f>
        <v>81.434385563942683</v>
      </c>
      <c r="D20" s="446">
        <f>'8'!L19</f>
        <v>60.099222115024013</v>
      </c>
      <c r="E20" s="568">
        <f t="shared" si="0"/>
        <v>136539.2547852016</v>
      </c>
      <c r="F20" s="368">
        <f>'4'!L19</f>
        <v>89741.598520058309</v>
      </c>
      <c r="G20" s="446">
        <f t="shared" si="4"/>
        <v>563.64954531742956</v>
      </c>
      <c r="H20" s="446">
        <f>'11A'!D20</f>
        <v>332.500747511962</v>
      </c>
      <c r="I20" s="446">
        <f>'11A'!B20</f>
        <v>540.27575482780344</v>
      </c>
      <c r="J20" s="446">
        <f t="shared" si="1"/>
        <v>231.14879780546755</v>
      </c>
      <c r="K20" s="446">
        <f t="shared" si="2"/>
        <v>23.373790489626117</v>
      </c>
      <c r="L20" s="368">
        <f>'5'!L19</f>
        <v>23700</v>
      </c>
      <c r="M20" s="498">
        <f t="shared" si="3"/>
        <v>8.4950803806656275E-2</v>
      </c>
    </row>
    <row r="21" spans="1:13">
      <c r="A21" s="247">
        <v>2003</v>
      </c>
      <c r="B21" s="368">
        <f>'5A'!L20</f>
        <v>258068</v>
      </c>
      <c r="C21" s="446">
        <f>'7'!N20</f>
        <v>81.711710851909174</v>
      </c>
      <c r="D21" s="446">
        <f>'8'!L20</f>
        <v>60.777534449650538</v>
      </c>
      <c r="E21" s="568">
        <f t="shared" si="0"/>
        <v>128162.66749502273</v>
      </c>
      <c r="F21" s="368">
        <f>'4'!L20</f>
        <v>89316.729341309721</v>
      </c>
      <c r="G21" s="446">
        <f t="shared" si="4"/>
        <v>526.56523307840803</v>
      </c>
      <c r="H21" s="446">
        <f>'11A'!D21</f>
        <v>150.69224512015839</v>
      </c>
      <c r="I21" s="446">
        <f>'11A'!B21</f>
        <v>180.21302508103645</v>
      </c>
      <c r="J21" s="446">
        <f t="shared" si="1"/>
        <v>375.87298795824961</v>
      </c>
      <c r="K21" s="446">
        <f t="shared" si="2"/>
        <v>346.35220799737158</v>
      </c>
      <c r="L21" s="368">
        <f>'5'!L20</f>
        <v>13973</v>
      </c>
      <c r="M21" s="498">
        <f t="shared" si="3"/>
        <v>5.414464404730536E-2</v>
      </c>
    </row>
    <row r="22" spans="1:13">
      <c r="A22" s="247">
        <v>2004</v>
      </c>
      <c r="B22" s="368">
        <f>'5A'!L21</f>
        <v>265553</v>
      </c>
      <c r="C22" s="446">
        <f>'7'!N21</f>
        <v>82.008613095156562</v>
      </c>
      <c r="D22" s="446">
        <f>'8'!L21</f>
        <v>60.988764320396896</v>
      </c>
      <c r="E22" s="568">
        <f t="shared" si="0"/>
        <v>132819.09407192218</v>
      </c>
      <c r="F22" s="368">
        <f>'4'!L21</f>
        <v>90620.470047356459</v>
      </c>
      <c r="G22" s="446">
        <f t="shared" si="4"/>
        <v>553.66192185883563</v>
      </c>
      <c r="H22" s="446">
        <f>'11A'!D22</f>
        <v>382.85767719545959</v>
      </c>
      <c r="I22" s="446">
        <f>'11A'!B22</f>
        <v>596.94666561132738</v>
      </c>
      <c r="J22" s="446">
        <f t="shared" si="1"/>
        <v>170.80424466337604</v>
      </c>
      <c r="K22" s="446">
        <f t="shared" si="2"/>
        <v>-43.28474375249175</v>
      </c>
      <c r="L22" s="368">
        <f>'5'!L21</f>
        <v>28276.5</v>
      </c>
      <c r="M22" s="498">
        <f t="shared" si="3"/>
        <v>0.10648156865107906</v>
      </c>
    </row>
    <row r="23" spans="1:13">
      <c r="A23" s="247">
        <v>2005</v>
      </c>
      <c r="B23" s="368">
        <f>'5A'!L22</f>
        <v>287506</v>
      </c>
      <c r="C23" s="446">
        <f>'7'!N22</f>
        <v>82.347759455887299</v>
      </c>
      <c r="D23" s="446">
        <f>'8'!L22</f>
        <v>60.930990713264087</v>
      </c>
      <c r="E23" s="568">
        <f t="shared" si="0"/>
        <v>144257.01430995227</v>
      </c>
      <c r="F23" s="368">
        <f>'4'!L22</f>
        <v>92325.376596153714</v>
      </c>
      <c r="G23" s="446">
        <f t="shared" si="4"/>
        <v>612.65482594894161</v>
      </c>
      <c r="H23" s="446">
        <f>'11A'!D23</f>
        <v>849.1913123131942</v>
      </c>
      <c r="I23" s="446">
        <f>'11A'!B23</f>
        <v>1317.2428809231685</v>
      </c>
      <c r="J23" s="446">
        <f t="shared" si="1"/>
        <v>-236.5364863642526</v>
      </c>
      <c r="K23" s="446">
        <f t="shared" si="2"/>
        <v>-704.58805497422691</v>
      </c>
      <c r="L23" s="368">
        <f>'5'!L22</f>
        <v>50147</v>
      </c>
      <c r="M23" s="498">
        <f t="shared" si="3"/>
        <v>0.17442070774175147</v>
      </c>
    </row>
    <row r="24" spans="1:13">
      <c r="A24" s="247">
        <v>2006</v>
      </c>
      <c r="B24" s="368">
        <f>'5A'!L23</f>
        <v>306004</v>
      </c>
      <c r="C24" s="446">
        <f>'7'!N23</f>
        <v>82.662901375433222</v>
      </c>
      <c r="D24" s="446">
        <f>'8'!L23</f>
        <v>61.15020759888457</v>
      </c>
      <c r="E24" s="568">
        <f t="shared" si="0"/>
        <v>154680.54148434813</v>
      </c>
      <c r="F24" s="368">
        <f>'4'!L23</f>
        <v>93102.277851580118</v>
      </c>
      <c r="G24" s="446">
        <f t="shared" si="4"/>
        <v>662.45109456939758</v>
      </c>
      <c r="H24" s="446">
        <f>'11A'!D24</f>
        <v>1053.0093367549889</v>
      </c>
      <c r="I24" s="446">
        <f>'11A'!B24</f>
        <v>1620.1094675820025</v>
      </c>
      <c r="J24" s="446">
        <f t="shared" si="1"/>
        <v>-390.55824218559133</v>
      </c>
      <c r="K24" s="446">
        <f t="shared" si="2"/>
        <v>-957.6583730126049</v>
      </c>
      <c r="L24" s="368">
        <f>'5'!L23</f>
        <v>58456.5</v>
      </c>
      <c r="M24" s="498">
        <f t="shared" si="3"/>
        <v>0.19103181657756108</v>
      </c>
    </row>
    <row r="25" spans="1:13">
      <c r="A25" s="247">
        <v>2007</v>
      </c>
      <c r="B25" s="368">
        <f>'5A'!L24</f>
        <v>288604</v>
      </c>
      <c r="C25" s="446">
        <f>'7'!N24</f>
        <v>82.914355874245388</v>
      </c>
      <c r="D25" s="446">
        <f>'8'!L24</f>
        <v>61.831156013697658</v>
      </c>
      <c r="E25" s="568">
        <f t="shared" si="0"/>
        <v>147958.33775108829</v>
      </c>
      <c r="F25" s="368">
        <f>'4'!L24</f>
        <v>92714.154805541009</v>
      </c>
      <c r="G25" s="446">
        <f t="shared" si="4"/>
        <v>631.02028262714634</v>
      </c>
      <c r="H25" s="446">
        <f>'11A'!D25</f>
        <v>418.70191657165662</v>
      </c>
      <c r="I25" s="446">
        <f>'11A'!B25</f>
        <v>597.73405244000298</v>
      </c>
      <c r="J25" s="446">
        <f t="shared" si="1"/>
        <v>212.31836605548972</v>
      </c>
      <c r="K25" s="446">
        <f t="shared" si="2"/>
        <v>33.28623018714336</v>
      </c>
      <c r="L25" s="368">
        <f>'5'!L24</f>
        <v>35660</v>
      </c>
      <c r="M25" s="498">
        <f t="shared" si="3"/>
        <v>0.12356031101440035</v>
      </c>
    </row>
    <row r="26" spans="1:13">
      <c r="A26" s="247">
        <v>2008</v>
      </c>
      <c r="B26" s="368">
        <f>'5A'!L25</f>
        <v>284892</v>
      </c>
      <c r="C26" s="446">
        <f>'7'!N25</f>
        <v>83.11600566163176</v>
      </c>
      <c r="D26" s="446">
        <f>'8'!L25</f>
        <v>62.040077016920641</v>
      </c>
      <c r="E26" s="568">
        <f t="shared" si="0"/>
        <v>146905.22623607377</v>
      </c>
      <c r="F26" s="368">
        <f>'4'!L25</f>
        <v>92269.684094713055</v>
      </c>
      <c r="G26" s="446">
        <f t="shared" si="4"/>
        <v>623.52534556658452</v>
      </c>
      <c r="H26" s="446">
        <f>'11A'!D26</f>
        <v>473.18259894371215</v>
      </c>
      <c r="I26" s="446">
        <f>'11A'!B26</f>
        <v>701.95931906022065</v>
      </c>
      <c r="J26" s="446">
        <f t="shared" si="1"/>
        <v>150.34274662287237</v>
      </c>
      <c r="K26" s="446">
        <f t="shared" si="2"/>
        <v>-78.433973493636131</v>
      </c>
      <c r="L26" s="368">
        <f>'5'!L25</f>
        <v>31544.5</v>
      </c>
      <c r="M26" s="498">
        <f t="shared" si="3"/>
        <v>0.11072441486598431</v>
      </c>
    </row>
    <row r="27" spans="1:13">
      <c r="A27" s="247">
        <v>2009</v>
      </c>
      <c r="B27" s="368">
        <f>'5A'!L26</f>
        <v>253667</v>
      </c>
      <c r="C27" s="446">
        <f>'7'!N26</f>
        <v>83.299185628249447</v>
      </c>
      <c r="D27" s="446">
        <f>'8'!L26</f>
        <v>60.216404573038567</v>
      </c>
      <c r="E27" s="568">
        <f t="shared" si="0"/>
        <v>127238.79549534306</v>
      </c>
      <c r="F27" s="368">
        <f>'4'!L26</f>
        <v>91251.226722020336</v>
      </c>
      <c r="G27" s="446">
        <f t="shared" si="4"/>
        <v>534.09202407678708</v>
      </c>
      <c r="H27" s="446">
        <f>'11A'!D27</f>
        <v>135.68869422797195</v>
      </c>
      <c r="I27" s="446">
        <f>'11A'!B27</f>
        <v>156.37900434956333</v>
      </c>
      <c r="J27" s="446">
        <f t="shared" si="1"/>
        <v>398.40332984881513</v>
      </c>
      <c r="K27" s="446">
        <f t="shared" si="2"/>
        <v>377.71301972722375</v>
      </c>
      <c r="L27" s="368">
        <f>'5'!L26</f>
        <v>16423</v>
      </c>
      <c r="M27" s="498">
        <f t="shared" si="3"/>
        <v>6.4742359077057721E-2</v>
      </c>
    </row>
    <row r="28" spans="1:13">
      <c r="A28" s="247">
        <v>2010</v>
      </c>
      <c r="B28" s="368">
        <f>'5A'!L27</f>
        <v>258907</v>
      </c>
      <c r="C28" s="446">
        <f>'7'!N27</f>
        <v>83.48155060975752</v>
      </c>
      <c r="D28" s="446">
        <f>'8'!L27</f>
        <v>60.225600909494574</v>
      </c>
      <c r="E28" s="568">
        <f t="shared" si="0"/>
        <v>130171.35979660379</v>
      </c>
      <c r="F28" s="368">
        <f>'4'!L27</f>
        <v>93054.926354087205</v>
      </c>
      <c r="G28" s="446">
        <f t="shared" si="4"/>
        <v>557.20196976708019</v>
      </c>
      <c r="H28" s="446">
        <f>'11A'!D28</f>
        <v>120.8794975245346</v>
      </c>
      <c r="I28" s="446">
        <f>'11A'!B28</f>
        <v>137.38607980539641</v>
      </c>
      <c r="J28" s="446">
        <f t="shared" si="1"/>
        <v>436.32247224254559</v>
      </c>
      <c r="K28" s="446">
        <f t="shared" si="2"/>
        <v>419.81588996168375</v>
      </c>
      <c r="L28" s="368">
        <f>'5'!L27</f>
        <v>10944.5</v>
      </c>
      <c r="M28" s="498">
        <f t="shared" si="3"/>
        <v>4.2271935482625034E-2</v>
      </c>
    </row>
    <row r="29" spans="1:13">
      <c r="A29" s="247">
        <v>2011</v>
      </c>
      <c r="B29" s="368">
        <f>'5A'!L28</f>
        <v>261851</v>
      </c>
      <c r="C29" s="446">
        <f>'7'!N28</f>
        <v>83.634749619781729</v>
      </c>
      <c r="D29" s="446">
        <f>'8'!L28</f>
        <v>60.452199301464852</v>
      </c>
      <c r="E29" s="568">
        <f t="shared" si="0"/>
        <v>132389.36629879783</v>
      </c>
      <c r="F29" s="368">
        <f>'4'!L28</f>
        <v>94361.61606822988</v>
      </c>
      <c r="G29" s="446">
        <f t="shared" si="4"/>
        <v>574.65382949335697</v>
      </c>
      <c r="H29" s="446">
        <f>'11A'!D29</f>
        <v>427.38149610710263</v>
      </c>
      <c r="I29" s="446">
        <f>'11A'!B29</f>
        <v>584.54371655566013</v>
      </c>
      <c r="J29" s="446">
        <f t="shared" si="1"/>
        <v>147.27233338625433</v>
      </c>
      <c r="K29" s="446">
        <f t="shared" si="2"/>
        <v>-9.8898870623031598</v>
      </c>
      <c r="L29" s="368">
        <f>'5'!L28</f>
        <v>17839.5</v>
      </c>
      <c r="M29" s="498">
        <f t="shared" si="3"/>
        <v>6.8128439456026521E-2</v>
      </c>
    </row>
    <row r="30" spans="1:13">
      <c r="A30" s="247">
        <v>2012</v>
      </c>
      <c r="B30" s="368">
        <f>'5A'!L29</f>
        <v>262225</v>
      </c>
      <c r="C30" s="446">
        <f>'7'!N29</f>
        <v>83.783686014681052</v>
      </c>
      <c r="D30" s="446">
        <f>'8'!L29</f>
        <v>60.328415077358869</v>
      </c>
      <c r="E30" s="568">
        <f t="shared" si="0"/>
        <v>132542.596131244</v>
      </c>
      <c r="F30" s="368">
        <f>'4'!L29</f>
        <v>95068.45559382443</v>
      </c>
      <c r="G30" s="446">
        <f t="shared" si="4"/>
        <v>579.62851607129528</v>
      </c>
      <c r="H30" s="446">
        <f>'11A'!D30</f>
        <v>916.65660720880453</v>
      </c>
      <c r="I30" s="446">
        <f>'11A'!B30</f>
        <v>1341.4975088887754</v>
      </c>
      <c r="J30" s="446">
        <f t="shared" si="1"/>
        <v>-337.02809113750925</v>
      </c>
      <c r="K30" s="446">
        <f t="shared" si="2"/>
        <v>-761.86899281748015</v>
      </c>
      <c r="L30" s="368">
        <f>'5'!L29</f>
        <v>39681</v>
      </c>
      <c r="M30" s="498">
        <f t="shared" si="3"/>
        <v>0.15132424444656306</v>
      </c>
    </row>
    <row r="31" spans="1:13">
      <c r="A31" s="247">
        <v>2013</v>
      </c>
      <c r="B31" s="368">
        <f>'5A'!L30</f>
        <v>279189</v>
      </c>
      <c r="C31" s="446">
        <f>'7'!N30</f>
        <v>83.889257688083788</v>
      </c>
      <c r="D31" s="446">
        <f>'8'!L30</f>
        <v>60.323222817985716</v>
      </c>
      <c r="E31" s="568">
        <f>B31*C31*D31/10000</f>
        <v>141282.76659139738</v>
      </c>
      <c r="F31" s="368">
        <f>'4'!L30</f>
        <v>95742.081754195999</v>
      </c>
      <c r="G31" s="446">
        <f t="shared" si="4"/>
        <v>622.22848471481768</v>
      </c>
      <c r="H31" s="446">
        <f>'11A'!D31</f>
        <v>909.69586463470773</v>
      </c>
      <c r="I31" s="446">
        <f>'11A'!B31</f>
        <v>1360.5783450922777</v>
      </c>
      <c r="J31" s="446">
        <f t="shared" si="1"/>
        <v>-287.46737991989005</v>
      </c>
      <c r="K31" s="446">
        <f t="shared" si="2"/>
        <v>-738.34986037746</v>
      </c>
      <c r="L31" s="368">
        <f>'5'!L30</f>
        <v>36157</v>
      </c>
      <c r="M31" s="498">
        <f>L31/B31</f>
        <v>0.1295072513601897</v>
      </c>
    </row>
    <row r="32" spans="1:13">
      <c r="A32" s="572">
        <v>2014</v>
      </c>
      <c r="B32" s="368">
        <f>'5A'!L31</f>
        <v>301323</v>
      </c>
      <c r="C32" s="446">
        <f>'7'!N31</f>
        <v>83.960145779234068</v>
      </c>
      <c r="D32" s="446">
        <f>'8'!L31</f>
        <v>59.855843920092106</v>
      </c>
      <c r="E32" s="568">
        <f>B32*C32*D32/10000</f>
        <v>151430.03580004245</v>
      </c>
      <c r="F32" s="368">
        <f>'4'!L31</f>
        <v>97260.322598187864</v>
      </c>
      <c r="G32" s="446">
        <f t="shared" si="4"/>
        <v>677.49417011649416</v>
      </c>
      <c r="H32" s="446">
        <f>'11A'!D32</f>
        <v>853.84842823072927</v>
      </c>
      <c r="I32" s="446">
        <f>'11A'!B32</f>
        <v>1229.5252975443984</v>
      </c>
      <c r="J32" s="446">
        <f t="shared" si="1"/>
        <v>-176.35425811423511</v>
      </c>
      <c r="K32" s="446">
        <f t="shared" si="2"/>
        <v>-552.03112742790427</v>
      </c>
      <c r="L32" s="368">
        <f>'5'!L31</f>
        <v>43405</v>
      </c>
      <c r="M32" s="498">
        <f>L32/B32</f>
        <v>0.14404808129482316</v>
      </c>
    </row>
    <row r="33" spans="1:13">
      <c r="A33" s="793" t="s">
        <v>360</v>
      </c>
      <c r="B33" s="788"/>
      <c r="C33" s="788"/>
      <c r="D33" s="788"/>
      <c r="E33" s="788"/>
      <c r="F33" s="788"/>
      <c r="G33" s="788"/>
      <c r="H33" s="788"/>
      <c r="I33" s="788"/>
      <c r="J33" s="788"/>
      <c r="K33" s="788"/>
      <c r="L33" s="788"/>
      <c r="M33" s="789"/>
    </row>
    <row r="34" spans="1:13">
      <c r="A34" s="523" t="s">
        <v>321</v>
      </c>
      <c r="B34" s="275">
        <f>AVERAGE(B5:B14)</f>
        <v>302426.09999999998</v>
      </c>
      <c r="C34" s="443">
        <f t="shared" ref="C34:M34" si="5">AVERAGE(C5:C14)</f>
        <v>79.397582547242934</v>
      </c>
      <c r="D34" s="443">
        <f t="shared" si="5"/>
        <v>58.127772888208675</v>
      </c>
      <c r="E34" s="275">
        <f t="shared" si="5"/>
        <v>139766.48926466116</v>
      </c>
      <c r="F34" s="275">
        <f t="shared" si="5"/>
        <v>77665.662318822113</v>
      </c>
      <c r="G34" s="443">
        <f t="shared" si="5"/>
        <v>498.243056389157</v>
      </c>
      <c r="H34" s="443">
        <f t="shared" si="5"/>
        <v>82.142292530304601</v>
      </c>
      <c r="I34" s="443">
        <f t="shared" si="5"/>
        <v>195.93711846790899</v>
      </c>
      <c r="J34" s="443">
        <f t="shared" si="5"/>
        <v>416.10076385885242</v>
      </c>
      <c r="K34" s="443">
        <f t="shared" si="5"/>
        <v>302.30593792124807</v>
      </c>
      <c r="L34" s="275">
        <f t="shared" si="5"/>
        <v>40854.75</v>
      </c>
      <c r="M34" s="498">
        <f t="shared" si="5"/>
        <v>0.13445740859241093</v>
      </c>
    </row>
    <row r="35" spans="1:13">
      <c r="A35" s="524" t="s">
        <v>120</v>
      </c>
      <c r="B35" s="275">
        <f>AVERAGE(B5:B24)</f>
        <v>291218.3</v>
      </c>
      <c r="C35" s="443">
        <f t="shared" ref="C35:M35" si="6">AVERAGE(C5:C24)</f>
        <v>80.350277033765337</v>
      </c>
      <c r="D35" s="443">
        <f t="shared" si="6"/>
        <v>58.956655528361168</v>
      </c>
      <c r="E35" s="275">
        <f t="shared" si="6"/>
        <v>137943.03099559664</v>
      </c>
      <c r="F35" s="275">
        <f t="shared" si="6"/>
        <v>83254.858546810487</v>
      </c>
      <c r="G35" s="443">
        <f t="shared" si="6"/>
        <v>527.56499684619098</v>
      </c>
      <c r="H35" s="443">
        <f t="shared" si="6"/>
        <v>321.3195948628815</v>
      </c>
      <c r="I35" s="443">
        <f t="shared" si="6"/>
        <v>561.34150393069604</v>
      </c>
      <c r="J35" s="443">
        <f t="shared" si="6"/>
        <v>206.24540198330948</v>
      </c>
      <c r="K35" s="443">
        <f t="shared" si="6"/>
        <v>-33.776507084505056</v>
      </c>
      <c r="L35" s="275">
        <f t="shared" si="6"/>
        <v>39755.074999999997</v>
      </c>
      <c r="M35" s="498">
        <f t="shared" si="6"/>
        <v>0.13541856268984293</v>
      </c>
    </row>
    <row r="36" spans="1:13">
      <c r="A36" s="524" t="s">
        <v>322</v>
      </c>
      <c r="B36" s="275">
        <f>AVERAGE(B15:B24)</f>
        <v>280010.5</v>
      </c>
      <c r="C36" s="443">
        <f t="shared" ref="C36:M36" si="7">AVERAGE(C15:C24)</f>
        <v>81.302971520287755</v>
      </c>
      <c r="D36" s="443">
        <f t="shared" si="7"/>
        <v>59.785538168513668</v>
      </c>
      <c r="E36" s="275">
        <f t="shared" si="7"/>
        <v>136119.57272653218</v>
      </c>
      <c r="F36" s="275">
        <f t="shared" si="7"/>
        <v>88844.054774798846</v>
      </c>
      <c r="G36" s="443">
        <f t="shared" si="7"/>
        <v>556.88693730322495</v>
      </c>
      <c r="H36" s="443">
        <f t="shared" si="7"/>
        <v>560.49689719545836</v>
      </c>
      <c r="I36" s="443">
        <f t="shared" si="7"/>
        <v>926.74588939348325</v>
      </c>
      <c r="J36" s="443">
        <f t="shared" si="7"/>
        <v>-3.6099598922334395</v>
      </c>
      <c r="K36" s="443">
        <f t="shared" si="7"/>
        <v>-369.85895209025819</v>
      </c>
      <c r="L36" s="275">
        <f t="shared" si="7"/>
        <v>38655.4</v>
      </c>
      <c r="M36" s="498">
        <f t="shared" si="7"/>
        <v>0.13637971678727495</v>
      </c>
    </row>
    <row r="37" spans="1:13">
      <c r="A37" s="524" t="s">
        <v>371</v>
      </c>
      <c r="B37" s="275">
        <f t="shared" ref="B37:M37" si="8">AVERAGE(B25:B32)</f>
        <v>273832.25</v>
      </c>
      <c r="C37" s="275">
        <f t="shared" si="8"/>
        <v>83.509867109458099</v>
      </c>
      <c r="D37" s="275">
        <f t="shared" si="8"/>
        <v>60.659114953756628</v>
      </c>
      <c r="E37" s="275">
        <f t="shared" si="8"/>
        <v>138739.81051257381</v>
      </c>
      <c r="F37" s="275">
        <f t="shared" si="8"/>
        <v>93965.308498849961</v>
      </c>
      <c r="G37" s="275">
        <f t="shared" si="8"/>
        <v>599.98057780419526</v>
      </c>
      <c r="H37" s="275">
        <f t="shared" si="8"/>
        <v>532.00438793115234</v>
      </c>
      <c r="I37" s="275">
        <f t="shared" si="8"/>
        <v>763.70041546703692</v>
      </c>
      <c r="J37" s="275">
        <f t="shared" si="8"/>
        <v>67.976189873042841</v>
      </c>
      <c r="K37" s="275">
        <f t="shared" si="8"/>
        <v>-163.7198376628416</v>
      </c>
      <c r="L37" s="275">
        <f t="shared" si="8"/>
        <v>28956.8125</v>
      </c>
      <c r="M37" s="498">
        <f t="shared" si="8"/>
        <v>0.10428837962470873</v>
      </c>
    </row>
    <row r="38" spans="1:13">
      <c r="A38" s="570" t="s">
        <v>372</v>
      </c>
      <c r="B38" s="286">
        <f t="shared" ref="B38:M38" si="9">AVERAGE(B5:B32)</f>
        <v>286250.85714285716</v>
      </c>
      <c r="C38" s="447">
        <f t="shared" si="9"/>
        <v>81.253017055391851</v>
      </c>
      <c r="D38" s="447">
        <f t="shared" si="9"/>
        <v>59.443072507045578</v>
      </c>
      <c r="E38" s="286">
        <f t="shared" si="9"/>
        <v>138170.68228616155</v>
      </c>
      <c r="F38" s="286">
        <f t="shared" si="9"/>
        <v>86314.987104536049</v>
      </c>
      <c r="G38" s="447">
        <f t="shared" si="9"/>
        <v>548.25516283419222</v>
      </c>
      <c r="H38" s="447">
        <f t="shared" si="9"/>
        <v>381.51525002524465</v>
      </c>
      <c r="I38" s="447">
        <f t="shared" si="9"/>
        <v>619.15833579822186</v>
      </c>
      <c r="J38" s="447">
        <f t="shared" si="9"/>
        <v>166.73991280894754</v>
      </c>
      <c r="K38" s="447">
        <f t="shared" si="9"/>
        <v>-70.903172964029778</v>
      </c>
      <c r="L38" s="286">
        <f t="shared" si="9"/>
        <v>36669.857142857145</v>
      </c>
      <c r="M38" s="500">
        <f t="shared" si="9"/>
        <v>0.12652422467123317</v>
      </c>
    </row>
  </sheetData>
  <mergeCells count="2">
    <mergeCell ref="A33:M33"/>
    <mergeCell ref="A3:A4"/>
  </mergeCells>
  <phoneticPr fontId="15" type="noConversion"/>
  <pageMargins left="0.7" right="0.7" top="0.75" bottom="0.75" header="0.3" footer="0.3"/>
  <pageSetup scale="60"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AI34"/>
  <sheetViews>
    <sheetView workbookViewId="0">
      <pane xSplit="1" ySplit="4" topLeftCell="B5" activePane="bottomRight" state="frozen"/>
      <selection pane="topRight" activeCell="B1" sqref="B1"/>
      <selection pane="bottomLeft" activeCell="A4" sqref="A4"/>
      <selection pane="bottomRight" activeCell="B16" sqref="B16"/>
    </sheetView>
  </sheetViews>
  <sheetFormatPr defaultColWidth="10.6640625" defaultRowHeight="12.75"/>
  <cols>
    <col min="1" max="1" width="10.6640625" style="571"/>
    <col min="2" max="2" width="10.6640625" style="121"/>
    <col min="3" max="3" width="15.83203125" style="121" customWidth="1"/>
    <col min="4" max="5" width="10.6640625" style="121"/>
    <col min="6" max="6" width="11.1640625" style="121" customWidth="1"/>
    <col min="7" max="9" width="10.6640625" style="121"/>
    <col min="10" max="10" width="14.6640625" style="121" customWidth="1"/>
    <col min="11" max="11" width="10.6640625" style="121"/>
    <col min="12" max="12" width="10.6640625" style="547"/>
    <col min="13" max="13" width="10.6640625" style="121"/>
    <col min="14" max="14" width="15.5" style="121" customWidth="1"/>
    <col min="15" max="16" width="10.6640625" style="121"/>
    <col min="17" max="17" width="11.5" style="121" customWidth="1"/>
    <col min="18" max="20" width="10.6640625" style="121"/>
    <col min="21" max="21" width="14.6640625" style="121" customWidth="1"/>
    <col min="22" max="22" width="10.6640625" style="121"/>
    <col min="23" max="23" width="10.6640625" style="547"/>
    <col min="24" max="24" width="10.6640625" style="121"/>
    <col min="25" max="25" width="15.1640625" style="121" customWidth="1"/>
    <col min="26" max="27" width="10.6640625" style="121"/>
    <col min="28" max="28" width="11.6640625" style="121" customWidth="1"/>
    <col min="29" max="31" width="10.6640625" style="121"/>
    <col min="32" max="32" width="13.83203125" style="121" customWidth="1"/>
    <col min="33" max="16384" width="10.6640625" style="121"/>
  </cols>
  <sheetData>
    <row r="1" spans="1:35">
      <c r="A1" s="571" t="s">
        <v>397</v>
      </c>
    </row>
    <row r="2" spans="1:35">
      <c r="A2" s="571" t="s">
        <v>239</v>
      </c>
    </row>
    <row r="3" spans="1:35" s="574" customFormat="1">
      <c r="A3" s="572"/>
      <c r="B3" s="763" t="s">
        <v>395</v>
      </c>
      <c r="L3" s="572"/>
      <c r="X3" s="573" t="s">
        <v>396</v>
      </c>
    </row>
    <row r="4" spans="1:35" s="511" customFormat="1" ht="38.25">
      <c r="A4" s="512"/>
      <c r="B4" s="764" t="s">
        <v>11</v>
      </c>
      <c r="C4" s="511" t="s">
        <v>196</v>
      </c>
      <c r="D4" s="511" t="s">
        <v>197</v>
      </c>
      <c r="E4" s="511" t="s">
        <v>198</v>
      </c>
      <c r="F4" s="511" t="s">
        <v>199</v>
      </c>
      <c r="G4" s="511" t="s">
        <v>200</v>
      </c>
      <c r="H4" s="511" t="s">
        <v>201</v>
      </c>
      <c r="I4" s="511" t="s">
        <v>202</v>
      </c>
      <c r="J4" s="511" t="s">
        <v>203</v>
      </c>
      <c r="K4" s="511" t="s">
        <v>204</v>
      </c>
      <c r="L4" s="512" t="s">
        <v>205</v>
      </c>
      <c r="X4" s="92" t="s">
        <v>11</v>
      </c>
      <c r="Y4" s="511" t="s">
        <v>196</v>
      </c>
      <c r="Z4" s="511" t="s">
        <v>197</v>
      </c>
      <c r="AA4" s="511" t="s">
        <v>198</v>
      </c>
      <c r="AB4" s="511" t="s">
        <v>199</v>
      </c>
      <c r="AC4" s="511" t="s">
        <v>200</v>
      </c>
      <c r="AD4" s="511" t="s">
        <v>201</v>
      </c>
      <c r="AE4" s="511" t="s">
        <v>202</v>
      </c>
      <c r="AF4" s="511" t="s">
        <v>203</v>
      </c>
      <c r="AG4" s="511" t="s">
        <v>204</v>
      </c>
      <c r="AH4" s="511" t="s">
        <v>205</v>
      </c>
      <c r="AI4" s="136" t="s">
        <v>17</v>
      </c>
    </row>
    <row r="5" spans="1:35">
      <c r="A5" s="571">
        <v>1987</v>
      </c>
      <c r="B5" s="271">
        <v>20348.099999999999</v>
      </c>
      <c r="C5" s="271">
        <v>427.1</v>
      </c>
      <c r="D5" s="271">
        <v>96.3</v>
      </c>
      <c r="E5" s="271">
        <v>680.2</v>
      </c>
      <c r="F5" s="271">
        <v>551.9</v>
      </c>
      <c r="G5" s="271">
        <v>5290.9</v>
      </c>
      <c r="H5" s="271">
        <v>7544.8</v>
      </c>
      <c r="I5" s="271">
        <v>818.4</v>
      </c>
      <c r="J5" s="271">
        <v>752.3</v>
      </c>
      <c r="K5" s="271">
        <v>1815</v>
      </c>
      <c r="L5" s="565">
        <v>2371.1999999999998</v>
      </c>
      <c r="X5" s="271">
        <v>12333</v>
      </c>
      <c r="Y5" s="271">
        <v>190.3</v>
      </c>
      <c r="Z5" s="271">
        <v>53.4</v>
      </c>
      <c r="AA5" s="271">
        <v>359</v>
      </c>
      <c r="AB5" s="271">
        <v>280.3</v>
      </c>
      <c r="AC5" s="271">
        <v>3022.1</v>
      </c>
      <c r="AD5" s="271">
        <v>4895.6000000000004</v>
      </c>
      <c r="AE5" s="271">
        <v>505.2</v>
      </c>
      <c r="AF5" s="271">
        <v>461.9</v>
      </c>
      <c r="AG5" s="271">
        <v>1187.7</v>
      </c>
      <c r="AH5" s="271">
        <v>1377.7</v>
      </c>
      <c r="AI5" s="575">
        <f>SUM(Y5:AH5)</f>
        <v>12333.200000000003</v>
      </c>
    </row>
    <row r="6" spans="1:35">
      <c r="A6" s="571">
        <v>1988</v>
      </c>
      <c r="B6" s="271">
        <v>20612.2</v>
      </c>
      <c r="C6" s="271">
        <v>430.9</v>
      </c>
      <c r="D6" s="271">
        <v>96.9</v>
      </c>
      <c r="E6" s="271">
        <v>685.1</v>
      </c>
      <c r="F6" s="271">
        <v>556.79999999999995</v>
      </c>
      <c r="G6" s="271">
        <v>5338.7</v>
      </c>
      <c r="H6" s="271">
        <v>7687.2</v>
      </c>
      <c r="I6" s="271">
        <v>821.4</v>
      </c>
      <c r="J6" s="271">
        <v>748.9</v>
      </c>
      <c r="K6" s="271">
        <v>1827.1</v>
      </c>
      <c r="L6" s="565">
        <v>2419</v>
      </c>
      <c r="X6" s="271">
        <v>12709.6</v>
      </c>
      <c r="Y6" s="271">
        <v>199.7</v>
      </c>
      <c r="Z6" s="271">
        <v>54.6</v>
      </c>
      <c r="AA6" s="271">
        <v>373.7</v>
      </c>
      <c r="AB6" s="271">
        <v>291</v>
      </c>
      <c r="AC6" s="271">
        <v>3081.4</v>
      </c>
      <c r="AD6" s="271">
        <v>5083.1000000000004</v>
      </c>
      <c r="AE6" s="271">
        <v>506.3</v>
      </c>
      <c r="AF6" s="271">
        <v>462.8</v>
      </c>
      <c r="AG6" s="271">
        <v>1222.3</v>
      </c>
      <c r="AH6" s="271">
        <v>1434.6</v>
      </c>
      <c r="AI6" s="575">
        <f t="shared" ref="AI6:AI32" si="0">SUM(Y6:AH6)</f>
        <v>12709.499999999998</v>
      </c>
    </row>
    <row r="7" spans="1:35">
      <c r="A7" s="571">
        <v>1989</v>
      </c>
      <c r="B7" s="271">
        <v>20898.5</v>
      </c>
      <c r="C7" s="271">
        <v>435.6</v>
      </c>
      <c r="D7" s="271">
        <v>97.5</v>
      </c>
      <c r="E7" s="271">
        <v>690.9</v>
      </c>
      <c r="F7" s="271">
        <v>562.6</v>
      </c>
      <c r="G7" s="271">
        <v>5393.3</v>
      </c>
      <c r="H7" s="271">
        <v>7823.8</v>
      </c>
      <c r="I7" s="271">
        <v>822.5</v>
      </c>
      <c r="J7" s="271">
        <v>741.9</v>
      </c>
      <c r="K7" s="271">
        <v>1853.1</v>
      </c>
      <c r="L7" s="565">
        <v>2477.1999999999998</v>
      </c>
      <c r="X7" s="271">
        <v>12996.2</v>
      </c>
      <c r="Y7" s="271">
        <v>206.3</v>
      </c>
      <c r="Z7" s="271">
        <v>55</v>
      </c>
      <c r="AA7" s="271">
        <v>381.6</v>
      </c>
      <c r="AB7" s="271">
        <v>296.8</v>
      </c>
      <c r="AC7" s="271">
        <v>3128.8</v>
      </c>
      <c r="AD7" s="271">
        <v>5199</v>
      </c>
      <c r="AE7" s="271">
        <v>512.70000000000005</v>
      </c>
      <c r="AF7" s="271">
        <v>456.4</v>
      </c>
      <c r="AG7" s="271">
        <v>1251.3</v>
      </c>
      <c r="AH7" s="271">
        <v>1508.3</v>
      </c>
      <c r="AI7" s="575">
        <f t="shared" si="0"/>
        <v>12996.199999999999</v>
      </c>
    </row>
    <row r="8" spans="1:35">
      <c r="A8" s="571">
        <v>1990</v>
      </c>
      <c r="B8" s="271">
        <v>21214.7</v>
      </c>
      <c r="C8" s="271">
        <v>439.8</v>
      </c>
      <c r="D8" s="271">
        <v>98.1</v>
      </c>
      <c r="E8" s="271">
        <v>697</v>
      </c>
      <c r="F8" s="271">
        <v>569.1</v>
      </c>
      <c r="G8" s="271">
        <v>5457</v>
      </c>
      <c r="H8" s="271">
        <v>7960</v>
      </c>
      <c r="I8" s="271">
        <v>824.2</v>
      </c>
      <c r="J8" s="271">
        <v>733.8</v>
      </c>
      <c r="K8" s="271">
        <v>1889.8</v>
      </c>
      <c r="L8" s="565">
        <v>2545.9</v>
      </c>
      <c r="X8" s="271">
        <v>13086.4</v>
      </c>
      <c r="Y8" s="271">
        <v>206.9</v>
      </c>
      <c r="Z8" s="271">
        <v>55.1</v>
      </c>
      <c r="AA8" s="271">
        <v>385.3</v>
      </c>
      <c r="AB8" s="271">
        <v>300.3</v>
      </c>
      <c r="AC8" s="271">
        <v>3140.3</v>
      </c>
      <c r="AD8" s="271">
        <v>5194.1000000000004</v>
      </c>
      <c r="AE8" s="271">
        <v>513.79999999999995</v>
      </c>
      <c r="AF8" s="271">
        <v>454.2</v>
      </c>
      <c r="AG8" s="271">
        <v>1276.8</v>
      </c>
      <c r="AH8" s="271">
        <v>1559.6</v>
      </c>
      <c r="AI8" s="575">
        <f t="shared" si="0"/>
        <v>13086.4</v>
      </c>
    </row>
    <row r="9" spans="1:35">
      <c r="A9" s="571">
        <v>1991</v>
      </c>
      <c r="B9" s="271">
        <v>21533.3</v>
      </c>
      <c r="C9" s="271">
        <v>444.4</v>
      </c>
      <c r="D9" s="271">
        <v>98.5</v>
      </c>
      <c r="E9" s="271">
        <v>703.4</v>
      </c>
      <c r="F9" s="271">
        <v>575.5</v>
      </c>
      <c r="G9" s="271">
        <v>5517</v>
      </c>
      <c r="H9" s="271">
        <v>8091.5</v>
      </c>
      <c r="I9" s="271">
        <v>827.3</v>
      </c>
      <c r="J9" s="271">
        <v>731.5</v>
      </c>
      <c r="K9" s="271">
        <v>1927.8</v>
      </c>
      <c r="L9" s="565">
        <v>2616.1999999999998</v>
      </c>
      <c r="X9" s="271">
        <v>12857.4</v>
      </c>
      <c r="Y9" s="271">
        <v>204.7</v>
      </c>
      <c r="Z9" s="271">
        <v>53.4</v>
      </c>
      <c r="AA9" s="271">
        <v>380.6</v>
      </c>
      <c r="AB9" s="271">
        <v>295.2</v>
      </c>
      <c r="AC9" s="271">
        <v>3084.4</v>
      </c>
      <c r="AD9" s="271">
        <v>5017.1000000000004</v>
      </c>
      <c r="AE9" s="271">
        <v>506.8</v>
      </c>
      <c r="AF9" s="271">
        <v>453.3</v>
      </c>
      <c r="AG9" s="271">
        <v>1284.4000000000001</v>
      </c>
      <c r="AH9" s="271">
        <v>1577.5</v>
      </c>
      <c r="AI9" s="575">
        <f t="shared" si="0"/>
        <v>12857.4</v>
      </c>
    </row>
    <row r="10" spans="1:35">
      <c r="A10" s="571">
        <v>1992</v>
      </c>
      <c r="B10" s="271">
        <v>21820.2</v>
      </c>
      <c r="C10" s="271">
        <v>447.9</v>
      </c>
      <c r="D10" s="271">
        <v>99.6</v>
      </c>
      <c r="E10" s="271">
        <v>708</v>
      </c>
      <c r="F10" s="271">
        <v>579.70000000000005</v>
      </c>
      <c r="G10" s="271">
        <v>5564.5</v>
      </c>
      <c r="H10" s="271">
        <v>8210.9</v>
      </c>
      <c r="I10" s="271">
        <v>828.6</v>
      </c>
      <c r="J10" s="271">
        <v>732.5</v>
      </c>
      <c r="K10" s="271">
        <v>1958.1</v>
      </c>
      <c r="L10" s="565">
        <v>2690.4</v>
      </c>
      <c r="X10" s="271">
        <v>12730.9</v>
      </c>
      <c r="Y10" s="271">
        <v>194.9</v>
      </c>
      <c r="Z10" s="271">
        <v>53.7</v>
      </c>
      <c r="AA10" s="271">
        <v>368.9</v>
      </c>
      <c r="AB10" s="271">
        <v>296.89999999999998</v>
      </c>
      <c r="AC10" s="271">
        <v>3038.6</v>
      </c>
      <c r="AD10" s="271">
        <v>4932.8999999999996</v>
      </c>
      <c r="AE10" s="271">
        <v>499.9</v>
      </c>
      <c r="AF10" s="271">
        <v>448</v>
      </c>
      <c r="AG10" s="271">
        <v>1280</v>
      </c>
      <c r="AH10" s="271">
        <v>1617.2</v>
      </c>
      <c r="AI10" s="575">
        <f t="shared" si="0"/>
        <v>12731</v>
      </c>
    </row>
    <row r="11" spans="1:35">
      <c r="A11" s="571">
        <v>1993</v>
      </c>
      <c r="B11" s="271">
        <v>22092.9</v>
      </c>
      <c r="C11" s="271">
        <v>450.3</v>
      </c>
      <c r="D11" s="271">
        <v>100.8</v>
      </c>
      <c r="E11" s="271">
        <v>712.6</v>
      </c>
      <c r="F11" s="271">
        <v>582.20000000000005</v>
      </c>
      <c r="G11" s="271">
        <v>5610.9</v>
      </c>
      <c r="H11" s="271">
        <v>8312.1</v>
      </c>
      <c r="I11" s="271">
        <v>831</v>
      </c>
      <c r="J11" s="271">
        <v>735.2</v>
      </c>
      <c r="K11" s="271">
        <v>1987.2</v>
      </c>
      <c r="L11" s="565">
        <v>2770.5</v>
      </c>
      <c r="X11" s="271">
        <v>12792.7</v>
      </c>
      <c r="Y11" s="271">
        <v>193.8</v>
      </c>
      <c r="Z11" s="271">
        <v>54.6</v>
      </c>
      <c r="AA11" s="271">
        <v>366.5</v>
      </c>
      <c r="AB11" s="271">
        <v>299.89999999999998</v>
      </c>
      <c r="AC11" s="271">
        <v>3030.9</v>
      </c>
      <c r="AD11" s="271">
        <v>4938</v>
      </c>
      <c r="AE11" s="271">
        <v>503.8</v>
      </c>
      <c r="AF11" s="271">
        <v>448.5</v>
      </c>
      <c r="AG11" s="271">
        <v>1288.7</v>
      </c>
      <c r="AH11" s="271">
        <v>1668</v>
      </c>
      <c r="AI11" s="575">
        <f t="shared" si="0"/>
        <v>12792.7</v>
      </c>
    </row>
    <row r="12" spans="1:35">
      <c r="A12" s="571">
        <v>1994</v>
      </c>
      <c r="B12" s="271">
        <v>22367.7</v>
      </c>
      <c r="C12" s="271">
        <v>449.1</v>
      </c>
      <c r="D12" s="271">
        <v>102.1</v>
      </c>
      <c r="E12" s="271">
        <v>716.5</v>
      </c>
      <c r="F12" s="271">
        <v>584.70000000000005</v>
      </c>
      <c r="G12" s="271">
        <v>5651.8</v>
      </c>
      <c r="H12" s="271">
        <v>8416.1</v>
      </c>
      <c r="I12" s="271">
        <v>833.5</v>
      </c>
      <c r="J12" s="271">
        <v>738.7</v>
      </c>
      <c r="K12" s="271">
        <v>2016.3</v>
      </c>
      <c r="L12" s="565">
        <v>2858.9</v>
      </c>
      <c r="X12" s="271">
        <v>13058.7</v>
      </c>
      <c r="Y12" s="271">
        <v>193.5</v>
      </c>
      <c r="Z12" s="271">
        <v>55.7</v>
      </c>
      <c r="AA12" s="271">
        <v>372.6</v>
      </c>
      <c r="AB12" s="271">
        <v>298.60000000000002</v>
      </c>
      <c r="AC12" s="271">
        <v>3094.8</v>
      </c>
      <c r="AD12" s="271">
        <v>5013.6000000000004</v>
      </c>
      <c r="AE12" s="271">
        <v>507.7</v>
      </c>
      <c r="AF12" s="271">
        <v>454.5</v>
      </c>
      <c r="AG12" s="271">
        <v>1324.5</v>
      </c>
      <c r="AH12" s="271">
        <v>1743.2</v>
      </c>
      <c r="AI12" s="575">
        <f t="shared" si="0"/>
        <v>13058.700000000003</v>
      </c>
    </row>
    <row r="13" spans="1:35">
      <c r="A13" s="571">
        <v>1995</v>
      </c>
      <c r="B13" s="271">
        <v>22660</v>
      </c>
      <c r="C13" s="271">
        <v>446.7</v>
      </c>
      <c r="D13" s="271">
        <v>103.2</v>
      </c>
      <c r="E13" s="271">
        <v>720.2</v>
      </c>
      <c r="F13" s="271">
        <v>587.20000000000005</v>
      </c>
      <c r="G13" s="271">
        <v>5693.8</v>
      </c>
      <c r="H13" s="271">
        <v>8535.6</v>
      </c>
      <c r="I13" s="271">
        <v>836.4</v>
      </c>
      <c r="J13" s="271">
        <v>743.6</v>
      </c>
      <c r="K13" s="271">
        <v>2048.9</v>
      </c>
      <c r="L13" s="565">
        <v>2944.5</v>
      </c>
      <c r="X13" s="271">
        <v>13295.4</v>
      </c>
      <c r="Y13" s="271">
        <v>194.4</v>
      </c>
      <c r="Z13" s="271">
        <v>57.2</v>
      </c>
      <c r="AA13" s="271">
        <v>375.9</v>
      </c>
      <c r="AB13" s="271">
        <v>307.5</v>
      </c>
      <c r="AC13" s="271">
        <v>3135.3</v>
      </c>
      <c r="AD13" s="271">
        <v>5100</v>
      </c>
      <c r="AE13" s="271">
        <v>516.5</v>
      </c>
      <c r="AF13" s="271">
        <v>458</v>
      </c>
      <c r="AG13" s="271">
        <v>1364.9</v>
      </c>
      <c r="AH13" s="271">
        <v>1785.6</v>
      </c>
      <c r="AI13" s="575">
        <f t="shared" si="0"/>
        <v>13295.3</v>
      </c>
    </row>
    <row r="14" spans="1:35">
      <c r="A14" s="571">
        <v>1996</v>
      </c>
      <c r="B14" s="271">
        <v>22959.5</v>
      </c>
      <c r="C14" s="271">
        <v>443.7</v>
      </c>
      <c r="D14" s="271">
        <v>104.4</v>
      </c>
      <c r="E14" s="271">
        <v>724.4</v>
      </c>
      <c r="F14" s="271">
        <v>589.9</v>
      </c>
      <c r="G14" s="271">
        <v>5737.4</v>
      </c>
      <c r="H14" s="271">
        <v>8661.7000000000007</v>
      </c>
      <c r="I14" s="271">
        <v>840</v>
      </c>
      <c r="J14" s="271">
        <v>744.9</v>
      </c>
      <c r="K14" s="271">
        <v>2086.9</v>
      </c>
      <c r="L14" s="565">
        <v>3026.1</v>
      </c>
      <c r="X14" s="271">
        <v>13420.1</v>
      </c>
      <c r="Y14" s="271">
        <v>188.8</v>
      </c>
      <c r="Z14" s="271">
        <v>58.8</v>
      </c>
      <c r="AA14" s="271">
        <v>376.8</v>
      </c>
      <c r="AB14" s="271">
        <v>305.8</v>
      </c>
      <c r="AC14" s="271">
        <v>3132.7</v>
      </c>
      <c r="AD14" s="271">
        <v>5165.8999999999996</v>
      </c>
      <c r="AE14" s="271">
        <v>517.70000000000005</v>
      </c>
      <c r="AF14" s="271">
        <v>454.6</v>
      </c>
      <c r="AG14" s="271">
        <v>1405.6</v>
      </c>
      <c r="AH14" s="271">
        <v>1813.4</v>
      </c>
      <c r="AI14" s="575">
        <f t="shared" si="0"/>
        <v>13420.1</v>
      </c>
    </row>
    <row r="15" spans="1:35">
      <c r="A15" s="571">
        <v>1997</v>
      </c>
      <c r="B15" s="271">
        <v>23246.7</v>
      </c>
      <c r="C15" s="271">
        <v>439.5</v>
      </c>
      <c r="D15" s="271">
        <v>105.1</v>
      </c>
      <c r="E15" s="271">
        <v>728.1</v>
      </c>
      <c r="F15" s="271">
        <v>592.6</v>
      </c>
      <c r="G15" s="271">
        <v>5772.2</v>
      </c>
      <c r="H15" s="271">
        <v>8784.2999999999993</v>
      </c>
      <c r="I15" s="271">
        <v>842.8</v>
      </c>
      <c r="J15" s="271">
        <v>746.3</v>
      </c>
      <c r="K15" s="271">
        <v>2139</v>
      </c>
      <c r="L15" s="565">
        <v>3096.8</v>
      </c>
      <c r="X15" s="271">
        <v>13708.2</v>
      </c>
      <c r="Y15" s="271">
        <v>189.6</v>
      </c>
      <c r="Z15" s="271">
        <v>58.6</v>
      </c>
      <c r="AA15" s="271">
        <v>382.3</v>
      </c>
      <c r="AB15" s="271">
        <v>310.10000000000002</v>
      </c>
      <c r="AC15" s="271">
        <v>3174.5</v>
      </c>
      <c r="AD15" s="271">
        <v>5290.7</v>
      </c>
      <c r="AE15" s="271">
        <v>524.9</v>
      </c>
      <c r="AF15" s="271">
        <v>464.4</v>
      </c>
      <c r="AG15" s="271">
        <v>1453.2</v>
      </c>
      <c r="AH15" s="271">
        <v>1859.9</v>
      </c>
      <c r="AI15" s="575">
        <f t="shared" si="0"/>
        <v>13708.199999999999</v>
      </c>
    </row>
    <row r="16" spans="1:35">
      <c r="A16" s="571">
        <v>1998</v>
      </c>
      <c r="B16" s="271">
        <v>23515.7</v>
      </c>
      <c r="C16" s="271">
        <v>434.1</v>
      </c>
      <c r="D16" s="271">
        <v>105.5</v>
      </c>
      <c r="E16" s="271">
        <v>730.8</v>
      </c>
      <c r="F16" s="271">
        <v>593.70000000000005</v>
      </c>
      <c r="G16" s="271">
        <v>5806.6</v>
      </c>
      <c r="H16" s="271">
        <v>8912</v>
      </c>
      <c r="I16" s="271">
        <v>845.3</v>
      </c>
      <c r="J16" s="271">
        <v>748.3</v>
      </c>
      <c r="K16" s="271">
        <v>2201</v>
      </c>
      <c r="L16" s="565">
        <v>3138.5</v>
      </c>
      <c r="X16" s="271">
        <v>14047</v>
      </c>
      <c r="Y16" s="271">
        <v>193.7</v>
      </c>
      <c r="Z16" s="271">
        <v>59.6</v>
      </c>
      <c r="AA16" s="271">
        <v>395.9</v>
      </c>
      <c r="AB16" s="271">
        <v>316.10000000000002</v>
      </c>
      <c r="AC16" s="271">
        <v>3257.7</v>
      </c>
      <c r="AD16" s="271">
        <v>5453.9</v>
      </c>
      <c r="AE16" s="271">
        <v>534.79999999999995</v>
      </c>
      <c r="AF16" s="271">
        <v>468.7</v>
      </c>
      <c r="AG16" s="271">
        <v>1508.9</v>
      </c>
      <c r="AH16" s="271">
        <v>1857.7</v>
      </c>
      <c r="AI16" s="575">
        <f t="shared" si="0"/>
        <v>14047</v>
      </c>
    </row>
    <row r="17" spans="1:35">
      <c r="A17" s="571">
        <v>1999</v>
      </c>
      <c r="B17" s="271">
        <v>23781.4</v>
      </c>
      <c r="C17" s="271">
        <v>431.2</v>
      </c>
      <c r="D17" s="271">
        <v>106.3</v>
      </c>
      <c r="E17" s="271">
        <v>734.9</v>
      </c>
      <c r="F17" s="271">
        <v>595.79999999999995</v>
      </c>
      <c r="G17" s="271">
        <v>5844.6</v>
      </c>
      <c r="H17" s="271">
        <v>9042.2999999999993</v>
      </c>
      <c r="I17" s="271">
        <v>850.3</v>
      </c>
      <c r="J17" s="271">
        <v>748.6</v>
      </c>
      <c r="K17" s="271">
        <v>2254.6</v>
      </c>
      <c r="L17" s="565">
        <v>3172.8</v>
      </c>
      <c r="X17" s="271">
        <v>14402</v>
      </c>
      <c r="Y17" s="271">
        <v>201.9</v>
      </c>
      <c r="Z17" s="271">
        <v>60.3</v>
      </c>
      <c r="AA17" s="271">
        <v>403.7</v>
      </c>
      <c r="AB17" s="271">
        <v>325.7</v>
      </c>
      <c r="AC17" s="271">
        <v>3326.6</v>
      </c>
      <c r="AD17" s="271">
        <v>5635.3</v>
      </c>
      <c r="AE17" s="271">
        <v>541.79999999999995</v>
      </c>
      <c r="AF17" s="271">
        <v>469.6</v>
      </c>
      <c r="AG17" s="271">
        <v>1543.2</v>
      </c>
      <c r="AH17" s="271">
        <v>1893.7</v>
      </c>
      <c r="AI17" s="575">
        <f t="shared" si="0"/>
        <v>14401.800000000001</v>
      </c>
    </row>
    <row r="18" spans="1:35">
      <c r="A18" s="571">
        <v>2000</v>
      </c>
      <c r="B18" s="271">
        <v>24089.7</v>
      </c>
      <c r="C18" s="271">
        <v>429.3</v>
      </c>
      <c r="D18" s="271">
        <v>106.9</v>
      </c>
      <c r="E18" s="271">
        <v>739.1</v>
      </c>
      <c r="F18" s="271">
        <v>598.20000000000005</v>
      </c>
      <c r="G18" s="271">
        <v>5888.2</v>
      </c>
      <c r="H18" s="271">
        <v>9207.7999999999993</v>
      </c>
      <c r="I18" s="271">
        <v>855.9</v>
      </c>
      <c r="J18" s="271">
        <v>746.7</v>
      </c>
      <c r="K18" s="271">
        <v>2306.9</v>
      </c>
      <c r="L18" s="565">
        <v>3210.6</v>
      </c>
      <c r="X18" s="271">
        <v>14760.1</v>
      </c>
      <c r="Y18" s="271">
        <v>198.8</v>
      </c>
      <c r="Z18" s="271">
        <v>62.8</v>
      </c>
      <c r="AA18" s="271">
        <v>411.7</v>
      </c>
      <c r="AB18" s="271">
        <v>331.6</v>
      </c>
      <c r="AC18" s="271">
        <v>3401.5</v>
      </c>
      <c r="AD18" s="271">
        <v>5814.9</v>
      </c>
      <c r="AE18" s="271">
        <v>552.20000000000005</v>
      </c>
      <c r="AF18" s="271">
        <v>472.9</v>
      </c>
      <c r="AG18" s="271">
        <v>1583.1</v>
      </c>
      <c r="AH18" s="271">
        <v>1930.8</v>
      </c>
      <c r="AI18" s="575">
        <f t="shared" si="0"/>
        <v>14760.3</v>
      </c>
    </row>
    <row r="19" spans="1:35">
      <c r="A19" s="571">
        <v>2001</v>
      </c>
      <c r="B19" s="271">
        <v>24439</v>
      </c>
      <c r="C19" s="640">
        <v>426.6</v>
      </c>
      <c r="D19" s="640">
        <v>107.8</v>
      </c>
      <c r="E19" s="640">
        <v>742.1</v>
      </c>
      <c r="F19" s="640">
        <v>599.70000000000005</v>
      </c>
      <c r="G19" s="640">
        <v>5935.9</v>
      </c>
      <c r="H19" s="640">
        <v>9397.5</v>
      </c>
      <c r="I19" s="640">
        <v>855</v>
      </c>
      <c r="J19" s="640">
        <v>741.8</v>
      </c>
      <c r="K19" s="640">
        <v>2360.3000000000002</v>
      </c>
      <c r="L19" s="643">
        <v>3252.7</v>
      </c>
      <c r="X19" s="640">
        <v>14932.3</v>
      </c>
      <c r="Y19" s="640">
        <v>203.7</v>
      </c>
      <c r="Z19" s="640">
        <v>63.8</v>
      </c>
      <c r="AA19" s="640">
        <v>415.4</v>
      </c>
      <c r="AB19" s="640">
        <v>330</v>
      </c>
      <c r="AC19" s="640">
        <v>3441.3</v>
      </c>
      <c r="AD19" s="640">
        <v>5921.3</v>
      </c>
      <c r="AE19" s="640">
        <v>549.9</v>
      </c>
      <c r="AF19" s="640">
        <v>458.6</v>
      </c>
      <c r="AG19" s="640">
        <v>1627.4</v>
      </c>
      <c r="AH19" s="640">
        <v>1920.9</v>
      </c>
      <c r="AI19" s="575">
        <f t="shared" si="0"/>
        <v>14932.3</v>
      </c>
    </row>
    <row r="20" spans="1:35">
      <c r="A20" s="571">
        <v>2002</v>
      </c>
      <c r="B20" s="271">
        <v>24785.9</v>
      </c>
      <c r="C20" s="640">
        <v>426</v>
      </c>
      <c r="D20" s="640">
        <v>108.6</v>
      </c>
      <c r="E20" s="640">
        <v>747.4</v>
      </c>
      <c r="F20" s="640">
        <v>601.29999999999995</v>
      </c>
      <c r="G20" s="640">
        <v>5987.6</v>
      </c>
      <c r="H20" s="640">
        <v>9587</v>
      </c>
      <c r="I20" s="640">
        <v>861.1</v>
      </c>
      <c r="J20" s="640">
        <v>741.5</v>
      </c>
      <c r="K20" s="640">
        <v>2423.9</v>
      </c>
      <c r="L20" s="643">
        <v>3284.1</v>
      </c>
      <c r="X20" s="640">
        <v>15291.3</v>
      </c>
      <c r="Y20" s="640">
        <v>206.5</v>
      </c>
      <c r="Z20" s="640">
        <v>64.7</v>
      </c>
      <c r="AA20" s="640">
        <v>422.5</v>
      </c>
      <c r="AB20" s="640">
        <v>341.9</v>
      </c>
      <c r="AC20" s="640">
        <v>3564.3</v>
      </c>
      <c r="AD20" s="640">
        <v>6034.2</v>
      </c>
      <c r="AE20" s="640">
        <v>563.29999999999995</v>
      </c>
      <c r="AF20" s="640">
        <v>467.7</v>
      </c>
      <c r="AG20" s="640">
        <v>1673.8</v>
      </c>
      <c r="AH20" s="640">
        <v>1952.4</v>
      </c>
      <c r="AI20" s="575">
        <f t="shared" si="0"/>
        <v>15291.299999999997</v>
      </c>
    </row>
    <row r="21" spans="1:35">
      <c r="A21" s="571">
        <v>2003</v>
      </c>
      <c r="B21" s="271">
        <v>25098.5</v>
      </c>
      <c r="C21" s="640">
        <v>426.8</v>
      </c>
      <c r="D21" s="640">
        <v>109.5</v>
      </c>
      <c r="E21" s="640">
        <v>753</v>
      </c>
      <c r="F21" s="640">
        <v>603.4</v>
      </c>
      <c r="G21" s="640">
        <v>6038.2</v>
      </c>
      <c r="H21" s="640">
        <v>9746.1</v>
      </c>
      <c r="I21" s="640">
        <v>868.7</v>
      </c>
      <c r="J21" s="640">
        <v>743.5</v>
      </c>
      <c r="K21" s="640">
        <v>2477.1999999999998</v>
      </c>
      <c r="L21" s="643">
        <v>3313.6</v>
      </c>
      <c r="X21" s="640">
        <v>15660.8</v>
      </c>
      <c r="Y21" s="640">
        <v>210.7</v>
      </c>
      <c r="Z21" s="640">
        <v>66.099999999999994</v>
      </c>
      <c r="AA21" s="640">
        <v>431.3</v>
      </c>
      <c r="AB21" s="640">
        <v>341.7</v>
      </c>
      <c r="AC21" s="640">
        <v>3628.8</v>
      </c>
      <c r="AD21" s="640">
        <v>6212.9</v>
      </c>
      <c r="AE21" s="640">
        <v>566.5</v>
      </c>
      <c r="AF21" s="640">
        <v>475.9</v>
      </c>
      <c r="AG21" s="640">
        <v>1729</v>
      </c>
      <c r="AH21" s="640">
        <v>1998.1</v>
      </c>
      <c r="AI21" s="575">
        <f t="shared" si="0"/>
        <v>15661</v>
      </c>
    </row>
    <row r="22" spans="1:35">
      <c r="A22" s="571">
        <v>2004</v>
      </c>
      <c r="B22" s="271">
        <v>25431</v>
      </c>
      <c r="C22" s="640">
        <v>427.4</v>
      </c>
      <c r="D22" s="640">
        <v>110.4</v>
      </c>
      <c r="E22" s="640">
        <v>758</v>
      </c>
      <c r="F22" s="640">
        <v>605.20000000000005</v>
      </c>
      <c r="G22" s="640">
        <v>6096.2</v>
      </c>
      <c r="H22" s="640">
        <v>9902.9</v>
      </c>
      <c r="I22" s="640">
        <v>878.2</v>
      </c>
      <c r="J22" s="640">
        <v>747</v>
      </c>
      <c r="K22" s="640">
        <v>2532.9</v>
      </c>
      <c r="L22" s="643">
        <v>3349.9</v>
      </c>
      <c r="X22" s="640">
        <v>15915</v>
      </c>
      <c r="Y22" s="640">
        <v>213.2</v>
      </c>
      <c r="Z22" s="640">
        <v>66.599999999999994</v>
      </c>
      <c r="AA22" s="640">
        <v>441.7</v>
      </c>
      <c r="AB22" s="640">
        <v>348.1</v>
      </c>
      <c r="AC22" s="640">
        <v>3675.8</v>
      </c>
      <c r="AD22" s="640">
        <v>6314.3</v>
      </c>
      <c r="AE22" s="640">
        <v>572.6</v>
      </c>
      <c r="AF22" s="640">
        <v>479.8</v>
      </c>
      <c r="AG22" s="640">
        <v>1774.8</v>
      </c>
      <c r="AH22" s="640">
        <v>2028.3</v>
      </c>
      <c r="AI22" s="575">
        <f t="shared" si="0"/>
        <v>15915.199999999999</v>
      </c>
    </row>
    <row r="23" spans="1:35">
      <c r="A23" s="571">
        <v>2005</v>
      </c>
      <c r="B23" s="271">
        <v>25779.8</v>
      </c>
      <c r="C23" s="640">
        <v>426.9</v>
      </c>
      <c r="D23" s="640">
        <v>111.4</v>
      </c>
      <c r="E23" s="640">
        <v>760.8</v>
      </c>
      <c r="F23" s="640">
        <v>606.4</v>
      </c>
      <c r="G23" s="640">
        <v>6158.2</v>
      </c>
      <c r="H23" s="640">
        <v>10056.4</v>
      </c>
      <c r="I23" s="640">
        <v>885.2</v>
      </c>
      <c r="J23" s="640">
        <v>747.8</v>
      </c>
      <c r="K23" s="640">
        <v>2608.1</v>
      </c>
      <c r="L23" s="643">
        <v>3393.4</v>
      </c>
      <c r="X23" s="640">
        <v>16123.5</v>
      </c>
      <c r="Y23" s="640">
        <v>212.3</v>
      </c>
      <c r="Z23" s="640">
        <v>67.7</v>
      </c>
      <c r="AA23" s="640">
        <v>442.1</v>
      </c>
      <c r="AB23" s="640">
        <v>346.5</v>
      </c>
      <c r="AC23" s="640">
        <v>3705.5</v>
      </c>
      <c r="AD23" s="640">
        <v>6381</v>
      </c>
      <c r="AE23" s="640">
        <v>576.5</v>
      </c>
      <c r="AF23" s="640">
        <v>481.8</v>
      </c>
      <c r="AG23" s="640">
        <v>1820.4</v>
      </c>
      <c r="AH23" s="640">
        <v>2089.6999999999998</v>
      </c>
      <c r="AI23" s="575">
        <f t="shared" si="0"/>
        <v>16123.5</v>
      </c>
    </row>
    <row r="24" spans="1:35">
      <c r="A24" s="571">
        <v>2006</v>
      </c>
      <c r="B24" s="271">
        <v>26145.9</v>
      </c>
      <c r="C24" s="640">
        <v>425.6</v>
      </c>
      <c r="D24" s="640">
        <v>112</v>
      </c>
      <c r="E24" s="640">
        <v>763.9</v>
      </c>
      <c r="F24" s="640">
        <v>606.6</v>
      </c>
      <c r="G24" s="640">
        <v>6226.7</v>
      </c>
      <c r="H24" s="640">
        <v>10200</v>
      </c>
      <c r="I24" s="640">
        <v>891.9</v>
      </c>
      <c r="J24" s="640">
        <v>749.2</v>
      </c>
      <c r="K24" s="640">
        <v>2697.9</v>
      </c>
      <c r="L24" s="643">
        <v>3441.7</v>
      </c>
      <c r="X24" s="640">
        <v>16396</v>
      </c>
      <c r="Y24" s="640">
        <v>214.4</v>
      </c>
      <c r="Z24" s="640">
        <v>68</v>
      </c>
      <c r="AA24" s="640">
        <v>441.1</v>
      </c>
      <c r="AB24" s="640">
        <v>350.4</v>
      </c>
      <c r="AC24" s="640">
        <v>3743.1</v>
      </c>
      <c r="AD24" s="640">
        <v>6452.3</v>
      </c>
      <c r="AE24" s="640">
        <v>583.20000000000005</v>
      </c>
      <c r="AF24" s="640">
        <v>491</v>
      </c>
      <c r="AG24" s="640">
        <v>1911.6</v>
      </c>
      <c r="AH24" s="640">
        <v>2140.8000000000002</v>
      </c>
      <c r="AI24" s="575">
        <f t="shared" si="0"/>
        <v>16395.900000000001</v>
      </c>
    </row>
    <row r="25" spans="1:35">
      <c r="A25" s="571">
        <v>2007</v>
      </c>
      <c r="B25" s="271">
        <v>26519.9</v>
      </c>
      <c r="C25" s="640">
        <v>425.5</v>
      </c>
      <c r="D25" s="640">
        <v>112.4</v>
      </c>
      <c r="E25" s="640">
        <v>765</v>
      </c>
      <c r="F25" s="640">
        <v>607.79999999999995</v>
      </c>
      <c r="G25" s="640">
        <v>6302.5</v>
      </c>
      <c r="H25" s="640">
        <v>10321.1</v>
      </c>
      <c r="I25" s="640">
        <v>898.9</v>
      </c>
      <c r="J25" s="640">
        <v>758.3</v>
      </c>
      <c r="K25" s="640">
        <v>2777.6</v>
      </c>
      <c r="L25" s="643">
        <v>3492.5</v>
      </c>
      <c r="X25" s="640">
        <v>16769.3</v>
      </c>
      <c r="Y25" s="640">
        <v>217</v>
      </c>
      <c r="Z25" s="640">
        <v>68.400000000000006</v>
      </c>
      <c r="AA25" s="640">
        <v>447.3</v>
      </c>
      <c r="AB25" s="640">
        <v>357.6</v>
      </c>
      <c r="AC25" s="640">
        <v>3839.2</v>
      </c>
      <c r="AD25" s="640">
        <v>6545.5</v>
      </c>
      <c r="AE25" s="640">
        <v>592.5</v>
      </c>
      <c r="AF25" s="640">
        <v>504.9</v>
      </c>
      <c r="AG25" s="640">
        <v>1991</v>
      </c>
      <c r="AH25" s="640">
        <v>2206</v>
      </c>
      <c r="AI25" s="575">
        <f t="shared" si="0"/>
        <v>16769.400000000001</v>
      </c>
    </row>
    <row r="26" spans="1:35">
      <c r="A26" s="571">
        <v>2008</v>
      </c>
      <c r="B26" s="271">
        <v>26907.4</v>
      </c>
      <c r="C26" s="640">
        <v>428</v>
      </c>
      <c r="D26" s="640">
        <v>113.4</v>
      </c>
      <c r="E26" s="640">
        <v>767.5</v>
      </c>
      <c r="F26" s="640">
        <v>610.4</v>
      </c>
      <c r="G26" s="640">
        <v>6382.3</v>
      </c>
      <c r="H26" s="640">
        <v>10445.799999999999</v>
      </c>
      <c r="I26" s="640">
        <v>907</v>
      </c>
      <c r="J26" s="640">
        <v>771.5</v>
      </c>
      <c r="K26" s="640">
        <v>2850.4</v>
      </c>
      <c r="L26" s="643">
        <v>3548.1</v>
      </c>
      <c r="X26" s="640">
        <v>17010.2</v>
      </c>
      <c r="Y26" s="640">
        <v>221.1</v>
      </c>
      <c r="Z26" s="640">
        <v>69</v>
      </c>
      <c r="AA26" s="640">
        <v>451.7</v>
      </c>
      <c r="AB26" s="640">
        <v>360.7</v>
      </c>
      <c r="AC26" s="640">
        <v>3882.7</v>
      </c>
      <c r="AD26" s="640">
        <v>6610.3</v>
      </c>
      <c r="AE26" s="640">
        <v>601.6</v>
      </c>
      <c r="AF26" s="640">
        <v>517.5</v>
      </c>
      <c r="AG26" s="640">
        <v>2053.9</v>
      </c>
      <c r="AH26" s="640">
        <v>2241.9</v>
      </c>
      <c r="AI26" s="575">
        <f t="shared" si="0"/>
        <v>17010.400000000001</v>
      </c>
    </row>
    <row r="27" spans="1:35">
      <c r="A27" s="571">
        <v>2009</v>
      </c>
      <c r="B27" s="271">
        <v>27298.2</v>
      </c>
      <c r="C27" s="640">
        <v>432.4</v>
      </c>
      <c r="D27" s="640">
        <v>114.5</v>
      </c>
      <c r="E27" s="640">
        <v>771.4</v>
      </c>
      <c r="F27" s="640">
        <v>614</v>
      </c>
      <c r="G27" s="640">
        <v>6467</v>
      </c>
      <c r="H27" s="640">
        <v>10571</v>
      </c>
      <c r="I27" s="640">
        <v>917</v>
      </c>
      <c r="J27" s="640">
        <v>785.8</v>
      </c>
      <c r="K27" s="640">
        <v>2920.8</v>
      </c>
      <c r="L27" s="643">
        <v>3608.6</v>
      </c>
      <c r="X27" s="640">
        <v>16727.599999999999</v>
      </c>
      <c r="Y27" s="640">
        <v>215.1</v>
      </c>
      <c r="Z27" s="640">
        <v>68.099999999999994</v>
      </c>
      <c r="AA27" s="640">
        <v>449.5</v>
      </c>
      <c r="AB27" s="640">
        <v>360</v>
      </c>
      <c r="AC27" s="640">
        <v>3854.2</v>
      </c>
      <c r="AD27" s="640">
        <v>6432.7</v>
      </c>
      <c r="AE27" s="640">
        <v>600.5</v>
      </c>
      <c r="AF27" s="640">
        <v>525.79999999999995</v>
      </c>
      <c r="AG27" s="640">
        <v>2029.7</v>
      </c>
      <c r="AH27" s="640">
        <v>2191.9</v>
      </c>
      <c r="AI27" s="575">
        <f t="shared" si="0"/>
        <v>16727.5</v>
      </c>
    </row>
    <row r="28" spans="1:35">
      <c r="A28" s="571">
        <v>2010</v>
      </c>
      <c r="B28" s="271">
        <v>27658.5</v>
      </c>
      <c r="C28" s="640">
        <v>437.4</v>
      </c>
      <c r="D28" s="640">
        <v>116.5</v>
      </c>
      <c r="E28" s="640">
        <v>775.9</v>
      </c>
      <c r="F28" s="640">
        <v>617.5</v>
      </c>
      <c r="G28" s="640">
        <v>6554.4</v>
      </c>
      <c r="H28" s="640">
        <v>10712.3</v>
      </c>
      <c r="I28" s="640">
        <v>928.4</v>
      </c>
      <c r="J28" s="640">
        <v>799.9</v>
      </c>
      <c r="K28" s="640">
        <v>2967.9</v>
      </c>
      <c r="L28" s="643">
        <v>3663.5</v>
      </c>
      <c r="X28" s="640">
        <v>16964.3</v>
      </c>
      <c r="Y28" s="640">
        <v>222.8</v>
      </c>
      <c r="Z28" s="640">
        <v>69.7</v>
      </c>
      <c r="AA28" s="640">
        <v>451.3</v>
      </c>
      <c r="AB28" s="640">
        <v>358.1</v>
      </c>
      <c r="AC28" s="640">
        <v>3937.9</v>
      </c>
      <c r="AD28" s="640">
        <v>6537.8</v>
      </c>
      <c r="AE28" s="640">
        <v>609</v>
      </c>
      <c r="AF28" s="640">
        <v>531</v>
      </c>
      <c r="AG28" s="640">
        <v>2023.7</v>
      </c>
      <c r="AH28" s="640">
        <v>2223</v>
      </c>
      <c r="AI28" s="575">
        <f t="shared" si="0"/>
        <v>16964.300000000003</v>
      </c>
    </row>
    <row r="29" spans="1:35">
      <c r="A29" s="571">
        <v>2011</v>
      </c>
      <c r="B29" s="271">
        <v>27987.3</v>
      </c>
      <c r="C29" s="640">
        <v>440.5</v>
      </c>
      <c r="D29" s="640">
        <v>118.6</v>
      </c>
      <c r="E29" s="640">
        <v>779.4</v>
      </c>
      <c r="F29" s="640">
        <v>620.70000000000005</v>
      </c>
      <c r="G29" s="640">
        <v>6631.7</v>
      </c>
      <c r="H29" s="640">
        <v>10850</v>
      </c>
      <c r="I29" s="640">
        <v>939.6</v>
      </c>
      <c r="J29" s="640">
        <v>812</v>
      </c>
      <c r="K29" s="640">
        <v>3017.8</v>
      </c>
      <c r="L29" s="643">
        <v>3702.7</v>
      </c>
      <c r="X29" s="640">
        <v>17221</v>
      </c>
      <c r="Y29" s="640">
        <v>231.9</v>
      </c>
      <c r="Z29" s="640">
        <v>71.900000000000006</v>
      </c>
      <c r="AA29" s="640">
        <v>453</v>
      </c>
      <c r="AB29" s="640">
        <v>355.5</v>
      </c>
      <c r="AC29" s="640">
        <v>3975.6</v>
      </c>
      <c r="AD29" s="640">
        <v>6658.4</v>
      </c>
      <c r="AE29" s="640">
        <v>611.70000000000005</v>
      </c>
      <c r="AF29" s="640">
        <v>535.79999999999995</v>
      </c>
      <c r="AG29" s="640">
        <v>2099.5</v>
      </c>
      <c r="AH29" s="640">
        <v>2227.8000000000002</v>
      </c>
      <c r="AI29" s="575">
        <f t="shared" si="0"/>
        <v>17221.099999999999</v>
      </c>
    </row>
    <row r="30" spans="1:35">
      <c r="A30" s="571">
        <v>2012</v>
      </c>
      <c r="B30" s="271">
        <v>28314.7</v>
      </c>
      <c r="C30" s="640">
        <v>442.9</v>
      </c>
      <c r="D30" s="640">
        <v>119.8</v>
      </c>
      <c r="E30" s="640">
        <v>781.6</v>
      </c>
      <c r="F30" s="640">
        <v>622.4</v>
      </c>
      <c r="G30" s="640">
        <v>6699.4</v>
      </c>
      <c r="H30" s="640">
        <v>10998.4</v>
      </c>
      <c r="I30" s="640">
        <v>952.5</v>
      </c>
      <c r="J30" s="640">
        <v>826.3</v>
      </c>
      <c r="K30" s="640">
        <v>3095.1</v>
      </c>
      <c r="L30" s="643">
        <v>3745</v>
      </c>
      <c r="X30" s="640">
        <v>17438</v>
      </c>
      <c r="Y30" s="640">
        <v>240.8</v>
      </c>
      <c r="Z30" s="640">
        <v>73</v>
      </c>
      <c r="AA30" s="640">
        <v>457.6</v>
      </c>
      <c r="AB30" s="640">
        <v>353.1</v>
      </c>
      <c r="AC30" s="640">
        <v>4005.9</v>
      </c>
      <c r="AD30" s="640">
        <v>6702.6</v>
      </c>
      <c r="AE30" s="640">
        <v>621.6</v>
      </c>
      <c r="AF30" s="640">
        <v>548.4</v>
      </c>
      <c r="AG30" s="640">
        <v>2172.5</v>
      </c>
      <c r="AH30" s="640">
        <v>2262.5</v>
      </c>
      <c r="AI30" s="575">
        <f t="shared" si="0"/>
        <v>17438</v>
      </c>
    </row>
    <row r="31" spans="1:35">
      <c r="A31" s="571">
        <v>2013</v>
      </c>
      <c r="B31" s="271">
        <v>28673.200000000001</v>
      </c>
      <c r="C31" s="640">
        <v>444.8</v>
      </c>
      <c r="D31" s="640">
        <v>120.2</v>
      </c>
      <c r="E31" s="640">
        <v>781.9</v>
      </c>
      <c r="F31" s="640">
        <v>622.4</v>
      </c>
      <c r="G31" s="640">
        <v>6755.3</v>
      </c>
      <c r="H31" s="640">
        <v>11142.1</v>
      </c>
      <c r="I31" s="640">
        <v>964.3</v>
      </c>
      <c r="J31" s="640">
        <v>839.5</v>
      </c>
      <c r="K31" s="640">
        <v>3189.9</v>
      </c>
      <c r="L31" s="643">
        <v>3786.8</v>
      </c>
      <c r="X31" s="640">
        <v>17691.099999999999</v>
      </c>
      <c r="Y31" s="640">
        <v>242.7</v>
      </c>
      <c r="Z31" s="640">
        <v>74.099999999999994</v>
      </c>
      <c r="AA31" s="640">
        <v>452.6</v>
      </c>
      <c r="AB31" s="640">
        <v>354.5</v>
      </c>
      <c r="AC31" s="640">
        <v>4060.8</v>
      </c>
      <c r="AD31" s="640">
        <v>6823.4</v>
      </c>
      <c r="AE31" s="640">
        <v>625.79999999999995</v>
      </c>
      <c r="AF31" s="640">
        <v>565.29999999999995</v>
      </c>
      <c r="AG31" s="640">
        <v>2226.1999999999998</v>
      </c>
      <c r="AH31" s="640">
        <v>2265.6</v>
      </c>
      <c r="AI31" s="575">
        <f t="shared" si="0"/>
        <v>17690.999999999996</v>
      </c>
    </row>
    <row r="32" spans="1:35">
      <c r="A32" s="571">
        <v>2014</v>
      </c>
      <c r="B32" s="640">
        <v>28980.6</v>
      </c>
      <c r="C32" s="640">
        <v>443.9</v>
      </c>
      <c r="D32" s="640">
        <v>120.6</v>
      </c>
      <c r="E32" s="640">
        <v>783</v>
      </c>
      <c r="F32" s="640">
        <v>621.70000000000005</v>
      </c>
      <c r="G32" s="640">
        <v>6802.2</v>
      </c>
      <c r="H32" s="640">
        <v>11269.3</v>
      </c>
      <c r="I32" s="640">
        <v>976.4</v>
      </c>
      <c r="J32" s="640">
        <v>852.2</v>
      </c>
      <c r="K32" s="640">
        <v>3281.8</v>
      </c>
      <c r="L32" s="643">
        <v>3829.6</v>
      </c>
      <c r="X32" s="640">
        <v>17802.2</v>
      </c>
      <c r="Y32" s="640">
        <v>238.6</v>
      </c>
      <c r="Z32" s="640">
        <v>74</v>
      </c>
      <c r="AA32" s="640">
        <v>447.6</v>
      </c>
      <c r="AB32" s="640">
        <v>353.9</v>
      </c>
      <c r="AC32" s="640">
        <v>4059.7</v>
      </c>
      <c r="AD32" s="640">
        <v>6877.9</v>
      </c>
      <c r="AE32" s="640">
        <v>626.5</v>
      </c>
      <c r="AF32" s="640">
        <v>570.9</v>
      </c>
      <c r="AG32" s="640">
        <v>2274.6</v>
      </c>
      <c r="AH32" s="640">
        <v>2278.4</v>
      </c>
      <c r="AI32" s="575">
        <f t="shared" si="0"/>
        <v>17802.099999999999</v>
      </c>
    </row>
    <row r="34" spans="1:1">
      <c r="A34" s="106"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2" enableFormatConditionsCalculation="0">
    <pageSetUpPr fitToPage="1"/>
  </sheetPr>
  <dimension ref="A1:P45"/>
  <sheetViews>
    <sheetView zoomScaleSheetLayoutView="100" workbookViewId="0">
      <pane xSplit="1" ySplit="3" topLeftCell="B4" activePane="bottomRight" state="frozen"/>
      <selection pane="topRight" activeCell="B1" sqref="B1"/>
      <selection pane="bottomLeft" activeCell="A4" sqref="A4"/>
      <selection pane="bottomRight" activeCell="C37" sqref="C37"/>
    </sheetView>
  </sheetViews>
  <sheetFormatPr defaultColWidth="8.83203125" defaultRowHeight="12.75"/>
  <cols>
    <col min="1" max="1" width="12.5" style="95" customWidth="1"/>
    <col min="2" max="16384" width="8.83203125" style="121"/>
  </cols>
  <sheetData>
    <row r="1" spans="1:16" ht="14.25">
      <c r="A1" s="244" t="s">
        <v>376</v>
      </c>
      <c r="B1" s="244"/>
      <c r="C1" s="244"/>
      <c r="D1" s="244"/>
      <c r="E1" s="244"/>
      <c r="F1" s="244"/>
      <c r="G1" s="244"/>
      <c r="H1" s="244"/>
      <c r="I1" s="244"/>
      <c r="J1" s="244"/>
    </row>
    <row r="2" spans="1:16">
      <c r="P2" s="95"/>
    </row>
    <row r="3" spans="1:16" s="95" customFormat="1">
      <c r="A3" s="245"/>
      <c r="B3" s="142" t="s">
        <v>299</v>
      </c>
      <c r="C3" s="142" t="s">
        <v>298</v>
      </c>
      <c r="D3" s="142" t="s">
        <v>2</v>
      </c>
      <c r="E3" s="142" t="s">
        <v>3</v>
      </c>
      <c r="F3" s="142" t="s">
        <v>293</v>
      </c>
      <c r="G3" s="142" t="s">
        <v>294</v>
      </c>
      <c r="H3" s="142" t="s">
        <v>295</v>
      </c>
      <c r="I3" s="142" t="s">
        <v>296</v>
      </c>
      <c r="J3" s="142" t="s">
        <v>297</v>
      </c>
      <c r="K3" s="142" t="s">
        <v>9</v>
      </c>
      <c r="L3" s="140" t="s">
        <v>11</v>
      </c>
    </row>
    <row r="4" spans="1:16">
      <c r="A4" s="161">
        <v>1987</v>
      </c>
      <c r="B4" s="157">
        <v>190.3</v>
      </c>
      <c r="C4" s="157">
        <v>53.4</v>
      </c>
      <c r="D4" s="157">
        <v>359</v>
      </c>
      <c r="E4" s="157">
        <v>280.3</v>
      </c>
      <c r="F4" s="157">
        <v>3022.1</v>
      </c>
      <c r="G4" s="157">
        <v>4895.6000000000004</v>
      </c>
      <c r="H4" s="157">
        <v>505.2</v>
      </c>
      <c r="I4" s="157">
        <v>461.9</v>
      </c>
      <c r="J4" s="157">
        <v>1187.7</v>
      </c>
      <c r="K4" s="157">
        <v>1377.7</v>
      </c>
      <c r="L4" s="174">
        <v>12333</v>
      </c>
    </row>
    <row r="5" spans="1:16">
      <c r="A5" s="161">
        <v>1988</v>
      </c>
      <c r="B5" s="157">
        <v>199.7</v>
      </c>
      <c r="C5" s="157">
        <v>54.6</v>
      </c>
      <c r="D5" s="157">
        <v>373.7</v>
      </c>
      <c r="E5" s="157">
        <v>291</v>
      </c>
      <c r="F5" s="157">
        <v>3081.4</v>
      </c>
      <c r="G5" s="157">
        <v>5083.1000000000004</v>
      </c>
      <c r="H5" s="157">
        <v>506.3</v>
      </c>
      <c r="I5" s="157">
        <v>462.8</v>
      </c>
      <c r="J5" s="157">
        <v>1222.3</v>
      </c>
      <c r="K5" s="157">
        <v>1434.6</v>
      </c>
      <c r="L5" s="174">
        <v>12709.6</v>
      </c>
    </row>
    <row r="6" spans="1:16">
      <c r="A6" s="161">
        <v>1989</v>
      </c>
      <c r="B6" s="157">
        <v>206.3</v>
      </c>
      <c r="C6" s="157">
        <v>55</v>
      </c>
      <c r="D6" s="157">
        <v>381.6</v>
      </c>
      <c r="E6" s="157">
        <v>296.8</v>
      </c>
      <c r="F6" s="157">
        <v>3128.8</v>
      </c>
      <c r="G6" s="157">
        <v>5199</v>
      </c>
      <c r="H6" s="157">
        <v>512.70000000000005</v>
      </c>
      <c r="I6" s="157">
        <v>456.4</v>
      </c>
      <c r="J6" s="157">
        <v>1251.3</v>
      </c>
      <c r="K6" s="157">
        <v>1508.3</v>
      </c>
      <c r="L6" s="174">
        <v>12996.2</v>
      </c>
    </row>
    <row r="7" spans="1:16">
      <c r="A7" s="161">
        <v>1990</v>
      </c>
      <c r="B7" s="157">
        <v>206.9</v>
      </c>
      <c r="C7" s="157">
        <v>55.1</v>
      </c>
      <c r="D7" s="157">
        <v>385.3</v>
      </c>
      <c r="E7" s="157">
        <v>300.3</v>
      </c>
      <c r="F7" s="157">
        <v>3140.3</v>
      </c>
      <c r="G7" s="157">
        <v>5194.1000000000004</v>
      </c>
      <c r="H7" s="157">
        <v>513.79999999999995</v>
      </c>
      <c r="I7" s="157">
        <v>454.2</v>
      </c>
      <c r="J7" s="157">
        <v>1276.8</v>
      </c>
      <c r="K7" s="157">
        <v>1559.6</v>
      </c>
      <c r="L7" s="174">
        <v>13086.4</v>
      </c>
    </row>
    <row r="8" spans="1:16">
      <c r="A8" s="161">
        <v>1991</v>
      </c>
      <c r="B8" s="157">
        <v>204.7</v>
      </c>
      <c r="C8" s="157">
        <v>53.4</v>
      </c>
      <c r="D8" s="157">
        <v>380.6</v>
      </c>
      <c r="E8" s="157">
        <v>295.2</v>
      </c>
      <c r="F8" s="157">
        <v>3084.4</v>
      </c>
      <c r="G8" s="157">
        <v>5017.1000000000004</v>
      </c>
      <c r="H8" s="157">
        <v>506.8</v>
      </c>
      <c r="I8" s="157">
        <v>453.3</v>
      </c>
      <c r="J8" s="157">
        <v>1284.4000000000001</v>
      </c>
      <c r="K8" s="157">
        <v>1577.5</v>
      </c>
      <c r="L8" s="174">
        <v>12857.4</v>
      </c>
    </row>
    <row r="9" spans="1:16">
      <c r="A9" s="161">
        <v>1992</v>
      </c>
      <c r="B9" s="157">
        <v>194.9</v>
      </c>
      <c r="C9" s="157">
        <v>53.7</v>
      </c>
      <c r="D9" s="157">
        <v>368.9</v>
      </c>
      <c r="E9" s="157">
        <v>296.89999999999998</v>
      </c>
      <c r="F9" s="157">
        <v>3038.6</v>
      </c>
      <c r="G9" s="157">
        <v>4932.8999999999996</v>
      </c>
      <c r="H9" s="157">
        <v>499.9</v>
      </c>
      <c r="I9" s="157">
        <v>448</v>
      </c>
      <c r="J9" s="157">
        <v>1280</v>
      </c>
      <c r="K9" s="157">
        <v>1617.2</v>
      </c>
      <c r="L9" s="174">
        <v>12730.9</v>
      </c>
    </row>
    <row r="10" spans="1:16">
      <c r="A10" s="161">
        <v>1993</v>
      </c>
      <c r="B10" s="157">
        <v>193.8</v>
      </c>
      <c r="C10" s="157">
        <v>54.6</v>
      </c>
      <c r="D10" s="157">
        <v>366.5</v>
      </c>
      <c r="E10" s="157">
        <v>299.89999999999998</v>
      </c>
      <c r="F10" s="157">
        <v>3030.9</v>
      </c>
      <c r="G10" s="157">
        <v>4938</v>
      </c>
      <c r="H10" s="157">
        <v>503.8</v>
      </c>
      <c r="I10" s="157">
        <v>448.5</v>
      </c>
      <c r="J10" s="157">
        <v>1288.7</v>
      </c>
      <c r="K10" s="157">
        <v>1668</v>
      </c>
      <c r="L10" s="174">
        <v>12792.7</v>
      </c>
    </row>
    <row r="11" spans="1:16">
      <c r="A11" s="161">
        <v>1994</v>
      </c>
      <c r="B11" s="157">
        <v>193.5</v>
      </c>
      <c r="C11" s="157">
        <v>55.7</v>
      </c>
      <c r="D11" s="157">
        <v>372.6</v>
      </c>
      <c r="E11" s="157">
        <v>298.60000000000002</v>
      </c>
      <c r="F11" s="157">
        <v>3094.8</v>
      </c>
      <c r="G11" s="157">
        <v>5013.6000000000004</v>
      </c>
      <c r="H11" s="157">
        <v>507.7</v>
      </c>
      <c r="I11" s="157">
        <v>454.5</v>
      </c>
      <c r="J11" s="157">
        <v>1324.5</v>
      </c>
      <c r="K11" s="157">
        <v>1743.2</v>
      </c>
      <c r="L11" s="174">
        <v>13058.7</v>
      </c>
    </row>
    <row r="12" spans="1:16">
      <c r="A12" s="161">
        <v>1995</v>
      </c>
      <c r="B12" s="157">
        <v>194.4</v>
      </c>
      <c r="C12" s="157">
        <v>57.2</v>
      </c>
      <c r="D12" s="157">
        <v>375.9</v>
      </c>
      <c r="E12" s="157">
        <v>307.5</v>
      </c>
      <c r="F12" s="157">
        <v>3135.3</v>
      </c>
      <c r="G12" s="157">
        <v>5100</v>
      </c>
      <c r="H12" s="157">
        <v>516.5</v>
      </c>
      <c r="I12" s="157">
        <v>458</v>
      </c>
      <c r="J12" s="157">
        <v>1364.9</v>
      </c>
      <c r="K12" s="157">
        <v>1785.6</v>
      </c>
      <c r="L12" s="174">
        <v>13295.4</v>
      </c>
    </row>
    <row r="13" spans="1:16">
      <c r="A13" s="161">
        <v>1996</v>
      </c>
      <c r="B13" s="157">
        <v>188.8</v>
      </c>
      <c r="C13" s="157">
        <v>58.8</v>
      </c>
      <c r="D13" s="157">
        <v>376.8</v>
      </c>
      <c r="E13" s="157">
        <v>305.8</v>
      </c>
      <c r="F13" s="157">
        <v>3132.7</v>
      </c>
      <c r="G13" s="157">
        <v>5165.8999999999996</v>
      </c>
      <c r="H13" s="157">
        <v>517.70000000000005</v>
      </c>
      <c r="I13" s="157">
        <v>454.6</v>
      </c>
      <c r="J13" s="157">
        <v>1405.6</v>
      </c>
      <c r="K13" s="157">
        <v>1813.4</v>
      </c>
      <c r="L13" s="174">
        <v>13420.1</v>
      </c>
    </row>
    <row r="14" spans="1:16">
      <c r="A14" s="161">
        <v>1997</v>
      </c>
      <c r="B14" s="157">
        <v>189.6</v>
      </c>
      <c r="C14" s="157">
        <v>58.6</v>
      </c>
      <c r="D14" s="157">
        <v>382.3</v>
      </c>
      <c r="E14" s="157">
        <v>310.10000000000002</v>
      </c>
      <c r="F14" s="157">
        <v>3174.5</v>
      </c>
      <c r="G14" s="157">
        <v>5290.7</v>
      </c>
      <c r="H14" s="157">
        <v>524.9</v>
      </c>
      <c r="I14" s="157">
        <v>464.4</v>
      </c>
      <c r="J14" s="157">
        <v>1453.2</v>
      </c>
      <c r="K14" s="157">
        <v>1859.9</v>
      </c>
      <c r="L14" s="174">
        <v>13708.2</v>
      </c>
    </row>
    <row r="15" spans="1:16">
      <c r="A15" s="161">
        <v>1998</v>
      </c>
      <c r="B15" s="157">
        <v>193.7</v>
      </c>
      <c r="C15" s="157">
        <v>59.6</v>
      </c>
      <c r="D15" s="157">
        <v>395.9</v>
      </c>
      <c r="E15" s="157">
        <v>316.10000000000002</v>
      </c>
      <c r="F15" s="157">
        <v>3257.7</v>
      </c>
      <c r="G15" s="157">
        <v>5453.9</v>
      </c>
      <c r="H15" s="157">
        <v>534.79999999999995</v>
      </c>
      <c r="I15" s="157">
        <v>468.7</v>
      </c>
      <c r="J15" s="157">
        <v>1508.9</v>
      </c>
      <c r="K15" s="157">
        <v>1857.7</v>
      </c>
      <c r="L15" s="174">
        <v>14047</v>
      </c>
    </row>
    <row r="16" spans="1:16">
      <c r="A16" s="161">
        <v>1999</v>
      </c>
      <c r="B16" s="157">
        <v>201.9</v>
      </c>
      <c r="C16" s="157">
        <v>60.3</v>
      </c>
      <c r="D16" s="157">
        <v>403.7</v>
      </c>
      <c r="E16" s="157">
        <v>325.7</v>
      </c>
      <c r="F16" s="157">
        <v>3326.6</v>
      </c>
      <c r="G16" s="157">
        <v>5635.3</v>
      </c>
      <c r="H16" s="157">
        <v>541.79999999999995</v>
      </c>
      <c r="I16" s="157">
        <v>469.6</v>
      </c>
      <c r="J16" s="157">
        <v>1543.2</v>
      </c>
      <c r="K16" s="157">
        <v>1893.7</v>
      </c>
      <c r="L16" s="174">
        <v>14402</v>
      </c>
    </row>
    <row r="17" spans="1:12">
      <c r="A17" s="161">
        <v>2000</v>
      </c>
      <c r="B17" s="157">
        <v>198.8</v>
      </c>
      <c r="C17" s="157">
        <v>62.8</v>
      </c>
      <c r="D17" s="157">
        <v>411.7</v>
      </c>
      <c r="E17" s="157">
        <v>331.6</v>
      </c>
      <c r="F17" s="157">
        <v>3401.5</v>
      </c>
      <c r="G17" s="157">
        <v>5814.9</v>
      </c>
      <c r="H17" s="157">
        <v>552.20000000000005</v>
      </c>
      <c r="I17" s="157">
        <v>472.9</v>
      </c>
      <c r="J17" s="157">
        <v>1583.1</v>
      </c>
      <c r="K17" s="157">
        <v>1930.8</v>
      </c>
      <c r="L17" s="174">
        <v>14760.1</v>
      </c>
    </row>
    <row r="18" spans="1:12">
      <c r="A18" s="161">
        <v>2001</v>
      </c>
      <c r="B18" s="165">
        <v>203.7</v>
      </c>
      <c r="C18" s="165">
        <v>63.8</v>
      </c>
      <c r="D18" s="165">
        <v>415.4</v>
      </c>
      <c r="E18" s="165">
        <v>330</v>
      </c>
      <c r="F18" s="165">
        <v>3441.3</v>
      </c>
      <c r="G18" s="165">
        <v>5921.3</v>
      </c>
      <c r="H18" s="165">
        <v>549.9</v>
      </c>
      <c r="I18" s="165">
        <v>458.6</v>
      </c>
      <c r="J18" s="165">
        <v>1627.4</v>
      </c>
      <c r="K18" s="165">
        <v>1920.9</v>
      </c>
      <c r="L18" s="174">
        <v>14940.9</v>
      </c>
    </row>
    <row r="19" spans="1:12">
      <c r="A19" s="161">
        <v>2002</v>
      </c>
      <c r="B19" s="165">
        <v>206.5</v>
      </c>
      <c r="C19" s="165">
        <v>64.7</v>
      </c>
      <c r="D19" s="165">
        <v>422.5</v>
      </c>
      <c r="E19" s="165">
        <v>341.9</v>
      </c>
      <c r="F19" s="165">
        <v>3564.3</v>
      </c>
      <c r="G19" s="165">
        <v>6034.2</v>
      </c>
      <c r="H19" s="165">
        <v>563.29999999999995</v>
      </c>
      <c r="I19" s="165">
        <v>467.7</v>
      </c>
      <c r="J19" s="165">
        <v>1673.8</v>
      </c>
      <c r="K19" s="165">
        <v>1952.4</v>
      </c>
      <c r="L19" s="174">
        <v>15297.9</v>
      </c>
    </row>
    <row r="20" spans="1:12">
      <c r="A20" s="161">
        <v>2003</v>
      </c>
      <c r="B20" s="165">
        <v>210.7</v>
      </c>
      <c r="C20" s="165">
        <v>66.099999999999994</v>
      </c>
      <c r="D20" s="165">
        <v>431.3</v>
      </c>
      <c r="E20" s="165">
        <v>341.7</v>
      </c>
      <c r="F20" s="165">
        <v>3628.8</v>
      </c>
      <c r="G20" s="165">
        <v>6212.9</v>
      </c>
      <c r="H20" s="165">
        <v>566.5</v>
      </c>
      <c r="I20" s="165">
        <v>475.9</v>
      </c>
      <c r="J20" s="165">
        <v>1729</v>
      </c>
      <c r="K20" s="165">
        <v>1998.1</v>
      </c>
      <c r="L20" s="174">
        <v>15662.9</v>
      </c>
    </row>
    <row r="21" spans="1:12">
      <c r="A21" s="161">
        <v>2004</v>
      </c>
      <c r="B21" s="165">
        <v>213.2</v>
      </c>
      <c r="C21" s="165">
        <v>66.599999999999994</v>
      </c>
      <c r="D21" s="165">
        <v>441.7</v>
      </c>
      <c r="E21" s="165">
        <v>348.1</v>
      </c>
      <c r="F21" s="165">
        <v>3675.8</v>
      </c>
      <c r="G21" s="165">
        <v>6314.3</v>
      </c>
      <c r="H21" s="165">
        <v>572.6</v>
      </c>
      <c r="I21" s="165">
        <v>479.8</v>
      </c>
      <c r="J21" s="165">
        <v>1774.8</v>
      </c>
      <c r="K21" s="165">
        <v>2028.3</v>
      </c>
      <c r="L21" s="174">
        <v>15921.8</v>
      </c>
    </row>
    <row r="22" spans="1:12">
      <c r="A22" s="161">
        <v>2005</v>
      </c>
      <c r="B22" s="165">
        <v>212.3</v>
      </c>
      <c r="C22" s="165">
        <v>67.7</v>
      </c>
      <c r="D22" s="165">
        <v>442.1</v>
      </c>
      <c r="E22" s="165">
        <v>346.5</v>
      </c>
      <c r="F22" s="165">
        <v>3705.5</v>
      </c>
      <c r="G22" s="165">
        <v>6381</v>
      </c>
      <c r="H22" s="165">
        <v>576.5</v>
      </c>
      <c r="I22" s="165">
        <v>481.8</v>
      </c>
      <c r="J22" s="165">
        <v>1820.4</v>
      </c>
      <c r="K22" s="165">
        <v>2089.6999999999998</v>
      </c>
      <c r="L22" s="174">
        <v>16124.7</v>
      </c>
    </row>
    <row r="23" spans="1:12">
      <c r="A23" s="161">
        <v>2006</v>
      </c>
      <c r="B23" s="165">
        <v>214.4</v>
      </c>
      <c r="C23" s="165">
        <v>68</v>
      </c>
      <c r="D23" s="165">
        <v>441.1</v>
      </c>
      <c r="E23" s="165">
        <v>350.4</v>
      </c>
      <c r="F23" s="165">
        <v>3743.1</v>
      </c>
      <c r="G23" s="165">
        <v>6452.3</v>
      </c>
      <c r="H23" s="165">
        <v>583.20000000000005</v>
      </c>
      <c r="I23" s="165">
        <v>491</v>
      </c>
      <c r="J23" s="165">
        <v>1911.6</v>
      </c>
      <c r="K23" s="165">
        <v>2140.8000000000002</v>
      </c>
      <c r="L23" s="174">
        <v>16410.2</v>
      </c>
    </row>
    <row r="24" spans="1:12">
      <c r="A24" s="161">
        <v>2007</v>
      </c>
      <c r="B24" s="165">
        <v>217</v>
      </c>
      <c r="C24" s="165">
        <v>68.400000000000006</v>
      </c>
      <c r="D24" s="165">
        <v>447.3</v>
      </c>
      <c r="E24" s="165">
        <v>357.6</v>
      </c>
      <c r="F24" s="165">
        <v>3839.2</v>
      </c>
      <c r="G24" s="165">
        <v>6545.5</v>
      </c>
      <c r="H24" s="165">
        <v>592.5</v>
      </c>
      <c r="I24" s="165">
        <v>504.9</v>
      </c>
      <c r="J24" s="165">
        <v>1991</v>
      </c>
      <c r="K24" s="165">
        <v>2206</v>
      </c>
      <c r="L24" s="174">
        <v>16805.599999999999</v>
      </c>
    </row>
    <row r="25" spans="1:12">
      <c r="A25" s="161">
        <v>2008</v>
      </c>
      <c r="B25" s="165">
        <v>221.1</v>
      </c>
      <c r="C25" s="165">
        <v>69</v>
      </c>
      <c r="D25" s="165">
        <v>451.7</v>
      </c>
      <c r="E25" s="165">
        <v>360.7</v>
      </c>
      <c r="F25" s="165">
        <v>3882.7</v>
      </c>
      <c r="G25" s="165">
        <v>6610.3</v>
      </c>
      <c r="H25" s="165">
        <v>601.6</v>
      </c>
      <c r="I25" s="165">
        <v>517.5</v>
      </c>
      <c r="J25" s="165">
        <v>2053.9</v>
      </c>
      <c r="K25" s="165">
        <v>2241.9</v>
      </c>
      <c r="L25" s="174">
        <v>17087.400000000001</v>
      </c>
    </row>
    <row r="26" spans="1:12">
      <c r="A26" s="161">
        <v>2009</v>
      </c>
      <c r="B26" s="165">
        <v>215.1</v>
      </c>
      <c r="C26" s="165">
        <v>68.099999999999994</v>
      </c>
      <c r="D26" s="165">
        <v>449.5</v>
      </c>
      <c r="E26" s="165">
        <v>360</v>
      </c>
      <c r="F26" s="165">
        <v>3854.2</v>
      </c>
      <c r="G26" s="165">
        <v>6432.7</v>
      </c>
      <c r="H26" s="165">
        <v>600.5</v>
      </c>
      <c r="I26" s="165">
        <v>525.79999999999995</v>
      </c>
      <c r="J26" s="165">
        <v>2029.7</v>
      </c>
      <c r="K26" s="165">
        <v>2191.9</v>
      </c>
      <c r="L26" s="174">
        <v>16813.099999999999</v>
      </c>
    </row>
    <row r="27" spans="1:12">
      <c r="A27" s="161">
        <v>2010</v>
      </c>
      <c r="B27" s="165">
        <v>222.8</v>
      </c>
      <c r="C27" s="165">
        <v>69.7</v>
      </c>
      <c r="D27" s="165">
        <v>451.3</v>
      </c>
      <c r="E27" s="165">
        <v>358.1</v>
      </c>
      <c r="F27" s="165">
        <v>3937.9</v>
      </c>
      <c r="G27" s="165">
        <v>6537.8</v>
      </c>
      <c r="H27" s="165">
        <v>609</v>
      </c>
      <c r="I27" s="165">
        <v>531</v>
      </c>
      <c r="J27" s="165">
        <v>2023.7</v>
      </c>
      <c r="K27" s="165">
        <v>2223</v>
      </c>
      <c r="L27" s="174">
        <v>17041</v>
      </c>
    </row>
    <row r="28" spans="1:12">
      <c r="A28" s="161">
        <v>2011</v>
      </c>
      <c r="B28" s="165">
        <v>231.9</v>
      </c>
      <c r="C28" s="165">
        <v>71.900000000000006</v>
      </c>
      <c r="D28" s="165">
        <v>453</v>
      </c>
      <c r="E28" s="165">
        <v>355.5</v>
      </c>
      <c r="F28" s="165">
        <v>3975.6</v>
      </c>
      <c r="G28" s="165">
        <v>6658.4</v>
      </c>
      <c r="H28" s="165">
        <v>611.70000000000005</v>
      </c>
      <c r="I28" s="165">
        <v>535.79999999999995</v>
      </c>
      <c r="J28" s="165">
        <v>2099.5</v>
      </c>
      <c r="K28" s="165">
        <v>2227.8000000000002</v>
      </c>
      <c r="L28" s="174">
        <v>17306.2</v>
      </c>
    </row>
    <row r="29" spans="1:12">
      <c r="A29" s="161">
        <v>2012</v>
      </c>
      <c r="B29" s="165">
        <v>240.8</v>
      </c>
      <c r="C29" s="165">
        <v>73</v>
      </c>
      <c r="D29" s="165">
        <v>457.6</v>
      </c>
      <c r="E29" s="165">
        <v>353.1</v>
      </c>
      <c r="F29" s="165">
        <v>4005.9</v>
      </c>
      <c r="G29" s="165">
        <v>6702.6</v>
      </c>
      <c r="H29" s="165">
        <v>621.6</v>
      </c>
      <c r="I29" s="165">
        <v>548.4</v>
      </c>
      <c r="J29" s="165">
        <v>2172.5</v>
      </c>
      <c r="K29" s="165">
        <v>2262.5</v>
      </c>
      <c r="L29" s="174">
        <v>17507.7</v>
      </c>
    </row>
    <row r="30" spans="1:12">
      <c r="A30" s="161">
        <v>2013</v>
      </c>
      <c r="B30" s="165">
        <v>242.7</v>
      </c>
      <c r="C30" s="165">
        <v>74.099999999999994</v>
      </c>
      <c r="D30" s="165">
        <v>452.6</v>
      </c>
      <c r="E30" s="165">
        <v>354.5</v>
      </c>
      <c r="F30" s="165">
        <v>4060.8</v>
      </c>
      <c r="G30" s="165">
        <v>6823.4</v>
      </c>
      <c r="H30" s="165">
        <v>625.79999999999995</v>
      </c>
      <c r="I30" s="165">
        <v>565.29999999999995</v>
      </c>
      <c r="J30" s="165">
        <v>2226.1999999999998</v>
      </c>
      <c r="K30" s="165">
        <v>2265.6</v>
      </c>
      <c r="L30" s="174">
        <v>17731.2</v>
      </c>
    </row>
    <row r="31" spans="1:12">
      <c r="A31" s="260">
        <v>2014</v>
      </c>
      <c r="B31" s="165">
        <v>238.6</v>
      </c>
      <c r="C31" s="165">
        <v>74</v>
      </c>
      <c r="D31" s="165">
        <v>447.6</v>
      </c>
      <c r="E31" s="165">
        <v>353.9</v>
      </c>
      <c r="F31" s="165">
        <v>4059.7</v>
      </c>
      <c r="G31" s="165">
        <v>6877.9</v>
      </c>
      <c r="H31" s="165">
        <v>626.5</v>
      </c>
      <c r="I31" s="165">
        <v>570.9</v>
      </c>
      <c r="J31" s="165">
        <v>2274.6</v>
      </c>
      <c r="K31" s="165">
        <v>2278.4</v>
      </c>
      <c r="L31" s="175">
        <v>17802.2</v>
      </c>
    </row>
    <row r="32" spans="1:12">
      <c r="A32" s="793" t="s">
        <v>323</v>
      </c>
      <c r="B32" s="788"/>
      <c r="C32" s="788"/>
      <c r="D32" s="788"/>
      <c r="E32" s="788"/>
      <c r="F32" s="788"/>
      <c r="G32" s="788"/>
      <c r="H32" s="788"/>
      <c r="I32" s="788"/>
      <c r="J32" s="788"/>
      <c r="K32" s="788"/>
      <c r="L32" s="794"/>
    </row>
    <row r="33" spans="1:16">
      <c r="A33" s="236" t="s">
        <v>321</v>
      </c>
      <c r="B33" s="237">
        <f>(POWER(B13/B4,1/($A13-$A4))-1)*100</f>
        <v>-8.7889361219206652E-2</v>
      </c>
      <c r="C33" s="237">
        <f t="shared" ref="C33:L33" si="0">(POWER(C13/C4,1/($A13-$A4))-1)*100</f>
        <v>1.0760943459571015</v>
      </c>
      <c r="D33" s="237">
        <f t="shared" si="0"/>
        <v>0.53913875265565459</v>
      </c>
      <c r="E33" s="237">
        <f t="shared" si="0"/>
        <v>0.9721486876962393</v>
      </c>
      <c r="F33" s="237">
        <f t="shared" si="0"/>
        <v>0.40016852846227469</v>
      </c>
      <c r="G33" s="237">
        <f t="shared" si="0"/>
        <v>0.59892525710811828</v>
      </c>
      <c r="H33" s="237">
        <f t="shared" si="0"/>
        <v>0.27194168609407932</v>
      </c>
      <c r="I33" s="237">
        <f t="shared" si="0"/>
        <v>-0.17684905986014021</v>
      </c>
      <c r="J33" s="237">
        <f t="shared" si="0"/>
        <v>1.8892422594514402</v>
      </c>
      <c r="K33" s="237">
        <f t="shared" si="0"/>
        <v>3.1002892399866644</v>
      </c>
      <c r="L33" s="210">
        <f t="shared" si="0"/>
        <v>0.9430297279459765</v>
      </c>
    </row>
    <row r="34" spans="1:16">
      <c r="A34" s="161" t="s">
        <v>120</v>
      </c>
      <c r="B34" s="238">
        <f>(POWER(B23/B4,1/($A23-$A4))-1)*100</f>
        <v>0.62956111490997113</v>
      </c>
      <c r="C34" s="238">
        <f t="shared" ref="C34:L34" si="1">(POWER(C23/C4,1/($A23-$A4))-1)*100</f>
        <v>1.2802147322831914</v>
      </c>
      <c r="D34" s="238">
        <f t="shared" si="1"/>
        <v>1.0898392044744076</v>
      </c>
      <c r="E34" s="238">
        <f t="shared" si="1"/>
        <v>1.1817433264659449</v>
      </c>
      <c r="F34" s="238">
        <f t="shared" si="1"/>
        <v>1.1324813589831395</v>
      </c>
      <c r="G34" s="238">
        <f t="shared" si="1"/>
        <v>1.4637665695329316</v>
      </c>
      <c r="H34" s="238">
        <f t="shared" si="1"/>
        <v>0.7585243847844314</v>
      </c>
      <c r="I34" s="238">
        <f t="shared" si="1"/>
        <v>0.3220739173880105</v>
      </c>
      <c r="J34" s="238">
        <f t="shared" si="1"/>
        <v>2.5364872391407056</v>
      </c>
      <c r="K34" s="238">
        <f t="shared" si="1"/>
        <v>2.346928213491517</v>
      </c>
      <c r="L34" s="211">
        <f t="shared" si="1"/>
        <v>1.514643012113992</v>
      </c>
    </row>
    <row r="35" spans="1:16">
      <c r="A35" s="239" t="s">
        <v>322</v>
      </c>
      <c r="B35" s="238">
        <f>(POWER(B23/B14,1/($A23-$A14))-1)*100</f>
        <v>1.3752241668244514</v>
      </c>
      <c r="C35" s="238">
        <f t="shared" ref="C35:L35" si="2">(POWER(C23/C14,1/($A23-$A14))-1)*100</f>
        <v>1.6667716209739725</v>
      </c>
      <c r="D35" s="238">
        <f t="shared" si="2"/>
        <v>1.6023235508572098</v>
      </c>
      <c r="E35" s="238">
        <f t="shared" si="2"/>
        <v>1.3668181841743454</v>
      </c>
      <c r="F35" s="238">
        <f t="shared" si="2"/>
        <v>1.8475714192364157</v>
      </c>
      <c r="G35" s="238">
        <f>(POWER(G23/G14,1/($A23-$A14))-1)*100</f>
        <v>2.2298997817867372</v>
      </c>
      <c r="H35" s="238">
        <f t="shared" si="2"/>
        <v>1.1771232299222723</v>
      </c>
      <c r="I35" s="238">
        <f t="shared" si="2"/>
        <v>0.62078423863489718</v>
      </c>
      <c r="J35" s="238">
        <f t="shared" si="2"/>
        <v>3.0932382483635168</v>
      </c>
      <c r="K35" s="238">
        <f t="shared" si="2"/>
        <v>1.5751305255562675</v>
      </c>
      <c r="L35" s="211">
        <f t="shared" si="2"/>
        <v>2.0191013237391031</v>
      </c>
    </row>
    <row r="36" spans="1:16" ht="12" customHeight="1">
      <c r="A36" s="239" t="s">
        <v>371</v>
      </c>
      <c r="B36" s="238">
        <f>(POWER(B31/B24,1/($A31-$A24))-1)*100</f>
        <v>1.3648176966435166</v>
      </c>
      <c r="C36" s="238">
        <f t="shared" ref="C36:L36" si="3">(POWER(C31/C24,1/($A31-$A24))-1)*100</f>
        <v>1.130517860516056</v>
      </c>
      <c r="D36" s="238">
        <f t="shared" si="3"/>
        <v>9.5785444128138053E-3</v>
      </c>
      <c r="E36" s="238">
        <f t="shared" si="3"/>
        <v>-0.14847047263493174</v>
      </c>
      <c r="F36" s="238">
        <f t="shared" si="3"/>
        <v>0.80097747892484694</v>
      </c>
      <c r="G36" s="238">
        <f t="shared" si="3"/>
        <v>0.7101609412176968</v>
      </c>
      <c r="H36" s="238">
        <f t="shared" si="3"/>
        <v>0.80029827891074934</v>
      </c>
      <c r="I36" s="238">
        <f t="shared" si="3"/>
        <v>1.7705440143716666</v>
      </c>
      <c r="J36" s="238">
        <f t="shared" si="3"/>
        <v>1.9205990996902456</v>
      </c>
      <c r="K36" s="238">
        <f t="shared" si="3"/>
        <v>0.46238746123845598</v>
      </c>
      <c r="L36" s="211">
        <f t="shared" si="3"/>
        <v>0.82639424031960562</v>
      </c>
    </row>
    <row r="37" spans="1:16" ht="12" customHeight="1">
      <c r="A37" s="240" t="s">
        <v>372</v>
      </c>
      <c r="B37" s="212">
        <f>(POWER(B31/B4,1/($A31-$A4))-1)*100</f>
        <v>0.84124741497753064</v>
      </c>
      <c r="C37" s="212">
        <f t="shared" ref="C37:L37" si="4">(POWER(C31/C4,1/($A31-$A4))-1)*100</f>
        <v>1.2156794703874318</v>
      </c>
      <c r="D37" s="212">
        <f t="shared" si="4"/>
        <v>0.82030020490515554</v>
      </c>
      <c r="E37" s="212">
        <f t="shared" si="4"/>
        <v>0.8672722731961402</v>
      </c>
      <c r="F37" s="212">
        <f t="shared" si="4"/>
        <v>1.0991715235358246</v>
      </c>
      <c r="G37" s="212">
        <f t="shared" si="4"/>
        <v>1.2671332881155184</v>
      </c>
      <c r="H37" s="212">
        <f t="shared" si="4"/>
        <v>0.80020086597296647</v>
      </c>
      <c r="I37" s="212">
        <f t="shared" si="4"/>
        <v>0.78777431748722204</v>
      </c>
      <c r="J37" s="212">
        <f t="shared" si="4"/>
        <v>2.435805792759016</v>
      </c>
      <c r="K37" s="212">
        <f t="shared" si="4"/>
        <v>1.8806432377930893</v>
      </c>
      <c r="L37" s="213">
        <f t="shared" si="4"/>
        <v>1.3687023094184125</v>
      </c>
    </row>
    <row r="38" spans="1:16">
      <c r="L38" s="250"/>
    </row>
    <row r="39" spans="1:16">
      <c r="A39" s="106" t="s">
        <v>18</v>
      </c>
    </row>
    <row r="40" spans="1:16">
      <c r="A40" s="106" t="s">
        <v>192</v>
      </c>
    </row>
    <row r="41" spans="1:16">
      <c r="A41" s="251" t="s">
        <v>189</v>
      </c>
      <c r="B41" s="252"/>
      <c r="C41" s="252"/>
      <c r="D41" s="252"/>
      <c r="E41" s="252"/>
      <c r="F41" s="252"/>
      <c r="G41" s="252"/>
      <c r="H41" s="252"/>
      <c r="I41" s="252"/>
      <c r="J41" s="252"/>
      <c r="K41" s="252"/>
      <c r="L41" s="252"/>
      <c r="M41" s="252"/>
      <c r="O41" s="252"/>
      <c r="P41" s="253"/>
    </row>
    <row r="45" spans="1:16">
      <c r="N45" s="252"/>
    </row>
  </sheetData>
  <mergeCells count="1">
    <mergeCell ref="A32:L32"/>
  </mergeCells>
  <phoneticPr fontId="4" type="noConversion"/>
  <pageMargins left="0.75" right="0.75" top="1" bottom="1" header="0.5" footer="0.5"/>
  <pageSetup scale="89" orientation="landscape" r:id="rId1"/>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L42"/>
  <sheetViews>
    <sheetView workbookViewId="0">
      <pane xSplit="1" ySplit="3" topLeftCell="B4" activePane="bottomRight" state="frozen"/>
      <selection pane="topRight" activeCell="B1" sqref="B1"/>
      <selection pane="bottomLeft" activeCell="A4" sqref="A4"/>
      <selection pane="bottomRight" activeCell="C37" sqref="C37"/>
    </sheetView>
  </sheetViews>
  <sheetFormatPr defaultColWidth="8.83203125" defaultRowHeight="12.75"/>
  <cols>
    <col min="1" max="1" width="13" style="121" customWidth="1"/>
    <col min="2" max="16384" width="8.83203125" style="121"/>
  </cols>
  <sheetData>
    <row r="1" spans="1:12" ht="14.25">
      <c r="A1" s="244" t="s">
        <v>383</v>
      </c>
      <c r="B1" s="244"/>
      <c r="C1" s="244"/>
      <c r="D1" s="244"/>
      <c r="E1" s="244"/>
      <c r="F1" s="244"/>
      <c r="G1" s="244"/>
      <c r="H1" s="244"/>
      <c r="I1" s="244"/>
      <c r="J1" s="244"/>
    </row>
    <row r="2" spans="1:12">
      <c r="A2" s="95"/>
    </row>
    <row r="3" spans="1:12">
      <c r="A3" s="245"/>
      <c r="B3" s="142" t="s">
        <v>299</v>
      </c>
      <c r="C3" s="142" t="s">
        <v>298</v>
      </c>
      <c r="D3" s="142" t="s">
        <v>2</v>
      </c>
      <c r="E3" s="142" t="s">
        <v>3</v>
      </c>
      <c r="F3" s="142" t="s">
        <v>293</v>
      </c>
      <c r="G3" s="142" t="s">
        <v>294</v>
      </c>
      <c r="H3" s="142" t="s">
        <v>295</v>
      </c>
      <c r="I3" s="142" t="s">
        <v>296</v>
      </c>
      <c r="J3" s="142" t="s">
        <v>297</v>
      </c>
      <c r="K3" s="142" t="s">
        <v>9</v>
      </c>
      <c r="L3" s="140" t="s">
        <v>11</v>
      </c>
    </row>
    <row r="4" spans="1:12">
      <c r="A4" s="161">
        <v>1987</v>
      </c>
      <c r="B4" s="165">
        <v>41.3</v>
      </c>
      <c r="C4" s="165">
        <v>7.5</v>
      </c>
      <c r="D4" s="165">
        <v>49.1</v>
      </c>
      <c r="E4" s="165">
        <v>42.7</v>
      </c>
      <c r="F4" s="165">
        <v>341.8</v>
      </c>
      <c r="G4" s="165">
        <v>318</v>
      </c>
      <c r="H4" s="165">
        <v>40.700000000000003</v>
      </c>
      <c r="I4" s="165">
        <v>36.6</v>
      </c>
      <c r="J4" s="165">
        <v>126.2</v>
      </c>
      <c r="K4" s="165">
        <v>189.2</v>
      </c>
      <c r="L4" s="174">
        <v>1193</v>
      </c>
    </row>
    <row r="5" spans="1:12">
      <c r="A5" s="161">
        <v>1988</v>
      </c>
      <c r="B5" s="165">
        <v>38.5</v>
      </c>
      <c r="C5" s="165">
        <v>7.6</v>
      </c>
      <c r="D5" s="165">
        <v>42.3</v>
      </c>
      <c r="E5" s="165">
        <v>38.799999999999997</v>
      </c>
      <c r="F5" s="165">
        <v>323.10000000000002</v>
      </c>
      <c r="G5" s="165">
        <v>269.3</v>
      </c>
      <c r="H5" s="165">
        <v>42.4</v>
      </c>
      <c r="I5" s="165">
        <v>36.700000000000003</v>
      </c>
      <c r="J5" s="165">
        <v>106.6</v>
      </c>
      <c r="K5" s="165">
        <v>164.2</v>
      </c>
      <c r="L5" s="174">
        <v>1069.5</v>
      </c>
    </row>
    <row r="6" spans="1:12">
      <c r="A6" s="161">
        <v>1989</v>
      </c>
      <c r="B6" s="165">
        <v>37.799999999999997</v>
      </c>
      <c r="C6" s="165">
        <v>8.6999999999999993</v>
      </c>
      <c r="D6" s="165">
        <v>41.7</v>
      </c>
      <c r="E6" s="165">
        <v>40.799999999999997</v>
      </c>
      <c r="F6" s="165">
        <v>332.4</v>
      </c>
      <c r="G6" s="165">
        <v>274</v>
      </c>
      <c r="H6" s="165">
        <v>41.4</v>
      </c>
      <c r="I6" s="165">
        <v>36.200000000000003</v>
      </c>
      <c r="J6" s="165">
        <v>96.7</v>
      </c>
      <c r="K6" s="165">
        <v>151</v>
      </c>
      <c r="L6" s="174">
        <v>1060.8</v>
      </c>
    </row>
    <row r="7" spans="1:12">
      <c r="A7" s="161">
        <v>1990</v>
      </c>
      <c r="B7" s="165">
        <v>42.3</v>
      </c>
      <c r="C7" s="165">
        <v>9.3000000000000007</v>
      </c>
      <c r="D7" s="165">
        <v>46.1</v>
      </c>
      <c r="E7" s="165">
        <v>41.3</v>
      </c>
      <c r="F7" s="165">
        <v>365.1</v>
      </c>
      <c r="G7" s="165">
        <v>341.5</v>
      </c>
      <c r="H7" s="165">
        <v>40.9</v>
      </c>
      <c r="I7" s="165">
        <v>34.4</v>
      </c>
      <c r="J7" s="165">
        <v>94.1</v>
      </c>
      <c r="K7" s="165">
        <v>143.4</v>
      </c>
      <c r="L7" s="174">
        <v>1158.3</v>
      </c>
    </row>
    <row r="8" spans="1:12">
      <c r="A8" s="161">
        <v>1991</v>
      </c>
      <c r="B8" s="165">
        <v>45</v>
      </c>
      <c r="C8" s="165">
        <v>10.6</v>
      </c>
      <c r="D8" s="165">
        <v>52.3</v>
      </c>
      <c r="E8" s="165">
        <v>43</v>
      </c>
      <c r="F8" s="165">
        <v>426.5</v>
      </c>
      <c r="G8" s="165">
        <v>529.5</v>
      </c>
      <c r="H8" s="165">
        <v>47.7</v>
      </c>
      <c r="I8" s="165">
        <v>36</v>
      </c>
      <c r="J8" s="165">
        <v>114.9</v>
      </c>
      <c r="K8" s="165">
        <v>173.3</v>
      </c>
      <c r="L8" s="174">
        <v>1479</v>
      </c>
    </row>
    <row r="9" spans="1:12">
      <c r="A9" s="161">
        <v>1992</v>
      </c>
      <c r="B9" s="165">
        <v>48.7</v>
      </c>
      <c r="C9" s="165">
        <v>11.5</v>
      </c>
      <c r="D9" s="165">
        <v>55.7</v>
      </c>
      <c r="E9" s="165">
        <v>44.4</v>
      </c>
      <c r="F9" s="165">
        <v>442.5</v>
      </c>
      <c r="G9" s="165">
        <v>596</v>
      </c>
      <c r="H9" s="165">
        <v>51.1</v>
      </c>
      <c r="I9" s="165">
        <v>38.799999999999997</v>
      </c>
      <c r="J9" s="165">
        <v>133.9</v>
      </c>
      <c r="K9" s="165">
        <v>182.6</v>
      </c>
      <c r="L9" s="174">
        <v>1605.2</v>
      </c>
    </row>
    <row r="10" spans="1:12">
      <c r="A10" s="161">
        <v>1993</v>
      </c>
      <c r="B10" s="165">
        <v>48.8</v>
      </c>
      <c r="C10" s="165">
        <v>11.1</v>
      </c>
      <c r="D10" s="165">
        <v>61.4</v>
      </c>
      <c r="E10" s="165">
        <v>43.3</v>
      </c>
      <c r="F10" s="165">
        <v>462.8</v>
      </c>
      <c r="G10" s="165">
        <v>605.4</v>
      </c>
      <c r="H10" s="165">
        <v>51.8</v>
      </c>
      <c r="I10" s="165">
        <v>40.6</v>
      </c>
      <c r="J10" s="165">
        <v>137.19999999999999</v>
      </c>
      <c r="K10" s="165">
        <v>179.8</v>
      </c>
      <c r="L10" s="174">
        <v>1642.3</v>
      </c>
    </row>
    <row r="11" spans="1:12">
      <c r="A11" s="161">
        <v>1994</v>
      </c>
      <c r="B11" s="165">
        <v>48.3</v>
      </c>
      <c r="C11" s="165">
        <v>11</v>
      </c>
      <c r="D11" s="165">
        <v>58.1</v>
      </c>
      <c r="E11" s="165">
        <v>42.8</v>
      </c>
      <c r="F11" s="165">
        <v>435.1</v>
      </c>
      <c r="G11" s="165">
        <v>534.6</v>
      </c>
      <c r="H11" s="165">
        <v>48.7</v>
      </c>
      <c r="I11" s="165">
        <v>33.5</v>
      </c>
      <c r="J11" s="165">
        <v>127.7</v>
      </c>
      <c r="K11" s="165">
        <v>175.2</v>
      </c>
      <c r="L11" s="174">
        <v>1515</v>
      </c>
    </row>
    <row r="12" spans="1:12">
      <c r="A12" s="161">
        <v>1995</v>
      </c>
      <c r="B12" s="165">
        <v>42.7</v>
      </c>
      <c r="C12" s="165">
        <v>9.9</v>
      </c>
      <c r="D12" s="165">
        <v>52</v>
      </c>
      <c r="E12" s="165">
        <v>39.700000000000003</v>
      </c>
      <c r="F12" s="165">
        <v>405.6</v>
      </c>
      <c r="G12" s="165">
        <v>489</v>
      </c>
      <c r="H12" s="165">
        <v>40.4</v>
      </c>
      <c r="I12" s="165">
        <v>33.1</v>
      </c>
      <c r="J12" s="165">
        <v>116</v>
      </c>
      <c r="K12" s="165">
        <v>165.4</v>
      </c>
      <c r="L12" s="174">
        <v>1393.8</v>
      </c>
    </row>
    <row r="13" spans="1:12">
      <c r="A13" s="161">
        <v>1996</v>
      </c>
      <c r="B13" s="165">
        <v>44.1</v>
      </c>
      <c r="C13" s="165">
        <v>10.1</v>
      </c>
      <c r="D13" s="165">
        <v>53.3</v>
      </c>
      <c r="E13" s="165">
        <v>40.200000000000003</v>
      </c>
      <c r="F13" s="165">
        <v>419.6</v>
      </c>
      <c r="G13" s="165">
        <v>512.29999999999995</v>
      </c>
      <c r="H13" s="165">
        <v>40.4</v>
      </c>
      <c r="I13" s="165">
        <v>32.1</v>
      </c>
      <c r="J13" s="165">
        <v>103.8</v>
      </c>
      <c r="K13" s="165">
        <v>172.4</v>
      </c>
      <c r="L13" s="174">
        <v>1428.4</v>
      </c>
    </row>
    <row r="14" spans="1:12">
      <c r="A14" s="161">
        <v>1997</v>
      </c>
      <c r="B14" s="165">
        <v>42</v>
      </c>
      <c r="C14" s="165">
        <v>10.6</v>
      </c>
      <c r="D14" s="165">
        <v>52.6</v>
      </c>
      <c r="E14" s="165">
        <v>44.8</v>
      </c>
      <c r="F14" s="165">
        <v>409</v>
      </c>
      <c r="G14" s="165">
        <v>485.4</v>
      </c>
      <c r="H14" s="165">
        <v>36.4</v>
      </c>
      <c r="I14" s="165">
        <v>29.2</v>
      </c>
      <c r="J14" s="165">
        <v>90.5</v>
      </c>
      <c r="K14" s="165">
        <v>171.7</v>
      </c>
      <c r="L14" s="174">
        <v>1372.4</v>
      </c>
    </row>
    <row r="15" spans="1:12">
      <c r="A15" s="161">
        <v>1998</v>
      </c>
      <c r="B15" s="165">
        <v>41.5</v>
      </c>
      <c r="C15" s="165">
        <v>9.6</v>
      </c>
      <c r="D15" s="165">
        <v>46.4</v>
      </c>
      <c r="E15" s="165">
        <v>43.8</v>
      </c>
      <c r="F15" s="165">
        <v>374.6</v>
      </c>
      <c r="G15" s="165">
        <v>422.5</v>
      </c>
      <c r="H15" s="165">
        <v>31.3</v>
      </c>
      <c r="I15" s="165">
        <v>28.9</v>
      </c>
      <c r="J15" s="165">
        <v>89.3</v>
      </c>
      <c r="K15" s="165">
        <v>179.9</v>
      </c>
      <c r="L15" s="174">
        <v>1267.8</v>
      </c>
    </row>
    <row r="16" spans="1:12">
      <c r="A16" s="161">
        <v>1999</v>
      </c>
      <c r="B16" s="165">
        <v>40.5</v>
      </c>
      <c r="C16" s="165">
        <v>10.1</v>
      </c>
      <c r="D16" s="165">
        <v>42.9</v>
      </c>
      <c r="E16" s="165">
        <v>36.799999999999997</v>
      </c>
      <c r="F16" s="165">
        <v>343</v>
      </c>
      <c r="G16" s="165">
        <v>382.1</v>
      </c>
      <c r="H16" s="165">
        <v>32.200000000000003</v>
      </c>
      <c r="I16" s="165">
        <v>30.2</v>
      </c>
      <c r="J16" s="165">
        <v>93.7</v>
      </c>
      <c r="K16" s="165">
        <v>170.3</v>
      </c>
      <c r="L16" s="174">
        <v>1181.7</v>
      </c>
    </row>
    <row r="17" spans="1:12">
      <c r="A17" s="161">
        <v>2000</v>
      </c>
      <c r="B17" s="165">
        <v>39.5</v>
      </c>
      <c r="C17" s="165">
        <v>8.6</v>
      </c>
      <c r="D17" s="165">
        <v>41</v>
      </c>
      <c r="E17" s="165">
        <v>36.799999999999997</v>
      </c>
      <c r="F17" s="165">
        <v>315.2</v>
      </c>
      <c r="G17" s="165">
        <v>354.4</v>
      </c>
      <c r="H17" s="165">
        <v>28.8</v>
      </c>
      <c r="I17" s="165">
        <v>25.5</v>
      </c>
      <c r="J17" s="165">
        <v>82.9</v>
      </c>
      <c r="K17" s="165">
        <v>149.19999999999999</v>
      </c>
      <c r="L17" s="174">
        <v>1081.8</v>
      </c>
    </row>
    <row r="18" spans="1:12">
      <c r="A18" s="161">
        <v>2001</v>
      </c>
      <c r="B18" s="644">
        <v>38.700000000000003</v>
      </c>
      <c r="C18" s="644">
        <v>8.6</v>
      </c>
      <c r="D18" s="644">
        <v>44.8</v>
      </c>
      <c r="E18" s="644">
        <v>41.1</v>
      </c>
      <c r="F18" s="644">
        <v>331.3</v>
      </c>
      <c r="G18" s="644">
        <v>399.3</v>
      </c>
      <c r="H18" s="644">
        <v>29.1</v>
      </c>
      <c r="I18" s="644">
        <v>28.1</v>
      </c>
      <c r="J18" s="644">
        <v>80</v>
      </c>
      <c r="K18" s="644">
        <v>160.69999999999999</v>
      </c>
      <c r="L18" s="645">
        <v>1161.8</v>
      </c>
    </row>
    <row r="19" spans="1:12">
      <c r="A19" s="161">
        <v>2002</v>
      </c>
      <c r="B19" s="644">
        <v>41.3</v>
      </c>
      <c r="C19" s="644">
        <v>8.6999999999999993</v>
      </c>
      <c r="D19" s="644">
        <v>45</v>
      </c>
      <c r="E19" s="644">
        <v>38.6</v>
      </c>
      <c r="F19" s="644">
        <v>340.2</v>
      </c>
      <c r="G19" s="644">
        <v>461.4</v>
      </c>
      <c r="H19" s="644">
        <v>30</v>
      </c>
      <c r="I19" s="644">
        <v>28.1</v>
      </c>
      <c r="J19" s="644">
        <v>93.9</v>
      </c>
      <c r="K19" s="644">
        <v>182</v>
      </c>
      <c r="L19" s="645">
        <v>1269.3</v>
      </c>
    </row>
    <row r="20" spans="1:12">
      <c r="A20" s="161">
        <v>2003</v>
      </c>
      <c r="B20" s="644">
        <v>41.6</v>
      </c>
      <c r="C20" s="644">
        <v>8.1</v>
      </c>
      <c r="D20" s="644">
        <v>43.3</v>
      </c>
      <c r="E20" s="644">
        <v>38.9</v>
      </c>
      <c r="F20" s="644">
        <v>364</v>
      </c>
      <c r="G20" s="644">
        <v>463.6</v>
      </c>
      <c r="H20" s="644">
        <v>29.5</v>
      </c>
      <c r="I20" s="644">
        <v>28.3</v>
      </c>
      <c r="J20" s="644">
        <v>92.5</v>
      </c>
      <c r="K20" s="644">
        <v>173.5</v>
      </c>
      <c r="L20" s="645">
        <v>1283.3</v>
      </c>
    </row>
    <row r="21" spans="1:12">
      <c r="A21" s="161">
        <v>2004</v>
      </c>
      <c r="B21" s="644">
        <v>39.4</v>
      </c>
      <c r="C21" s="644">
        <v>8.4</v>
      </c>
      <c r="D21" s="644">
        <v>42.7</v>
      </c>
      <c r="E21" s="644">
        <v>37.799999999999997</v>
      </c>
      <c r="F21" s="644">
        <v>342.5</v>
      </c>
      <c r="G21" s="644">
        <v>457.9</v>
      </c>
      <c r="H21" s="644">
        <v>32.1</v>
      </c>
      <c r="I21" s="644">
        <v>27</v>
      </c>
      <c r="J21" s="644">
        <v>86.6</v>
      </c>
      <c r="K21" s="644">
        <v>157.6</v>
      </c>
      <c r="L21" s="645">
        <v>1232.0999999999999</v>
      </c>
    </row>
    <row r="22" spans="1:12">
      <c r="A22" s="161">
        <v>2005</v>
      </c>
      <c r="B22" s="644">
        <v>38</v>
      </c>
      <c r="C22" s="644">
        <v>8.3000000000000007</v>
      </c>
      <c r="D22" s="644">
        <v>40.4</v>
      </c>
      <c r="E22" s="644">
        <v>37.1</v>
      </c>
      <c r="F22" s="644">
        <v>332.5</v>
      </c>
      <c r="G22" s="644">
        <v>453.1</v>
      </c>
      <c r="H22" s="644">
        <v>28.6</v>
      </c>
      <c r="I22" s="644">
        <v>25.7</v>
      </c>
      <c r="J22" s="644">
        <v>74.900000000000006</v>
      </c>
      <c r="K22" s="644">
        <v>130</v>
      </c>
      <c r="L22" s="645">
        <v>1168.5999999999999</v>
      </c>
    </row>
    <row r="23" spans="1:12">
      <c r="A23" s="161">
        <v>2006</v>
      </c>
      <c r="B23" s="644">
        <v>37.1</v>
      </c>
      <c r="C23" s="644">
        <v>8.5</v>
      </c>
      <c r="D23" s="644">
        <v>37.9</v>
      </c>
      <c r="E23" s="644">
        <v>33.5</v>
      </c>
      <c r="F23" s="644">
        <v>328.4</v>
      </c>
      <c r="G23" s="644">
        <v>434.7</v>
      </c>
      <c r="H23" s="644">
        <v>26.4</v>
      </c>
      <c r="I23" s="644">
        <v>24.1</v>
      </c>
      <c r="J23" s="644">
        <v>68.5</v>
      </c>
      <c r="K23" s="644">
        <v>107.2</v>
      </c>
      <c r="L23" s="645">
        <v>1106.2</v>
      </c>
    </row>
    <row r="24" spans="1:12">
      <c r="A24" s="161">
        <v>2007</v>
      </c>
      <c r="B24" s="644">
        <v>34</v>
      </c>
      <c r="C24" s="644">
        <v>7.8</v>
      </c>
      <c r="D24" s="644">
        <v>38.799999999999997</v>
      </c>
      <c r="E24" s="644">
        <v>28.9</v>
      </c>
      <c r="F24" s="644">
        <v>300.7</v>
      </c>
      <c r="G24" s="644">
        <v>446.3</v>
      </c>
      <c r="H24" s="644">
        <v>27.5</v>
      </c>
      <c r="I24" s="644">
        <v>22.3</v>
      </c>
      <c r="J24" s="644">
        <v>72.7</v>
      </c>
      <c r="K24" s="644">
        <v>98.2</v>
      </c>
      <c r="L24" s="645">
        <v>1077.2</v>
      </c>
    </row>
    <row r="25" spans="1:12">
      <c r="A25" s="161">
        <v>2008</v>
      </c>
      <c r="B25" s="644">
        <v>34</v>
      </c>
      <c r="C25" s="644">
        <v>8.4</v>
      </c>
      <c r="D25" s="644">
        <v>37.4</v>
      </c>
      <c r="E25" s="644">
        <v>33.6</v>
      </c>
      <c r="F25" s="644">
        <v>303.10000000000002</v>
      </c>
      <c r="G25" s="644">
        <v>464.1</v>
      </c>
      <c r="H25" s="644">
        <v>26.2</v>
      </c>
      <c r="I25" s="644">
        <v>21.8</v>
      </c>
      <c r="J25" s="644">
        <v>76.099999999999994</v>
      </c>
      <c r="K25" s="644">
        <v>107.5</v>
      </c>
      <c r="L25" s="645">
        <v>1112.2</v>
      </c>
    </row>
    <row r="26" spans="1:12">
      <c r="A26" s="161">
        <v>2009</v>
      </c>
      <c r="B26" s="644">
        <v>39.5</v>
      </c>
      <c r="C26" s="644">
        <v>9.1999999999999993</v>
      </c>
      <c r="D26" s="644">
        <v>45.7</v>
      </c>
      <c r="E26" s="644">
        <v>34.1</v>
      </c>
      <c r="F26" s="644">
        <v>362.1</v>
      </c>
      <c r="G26" s="644">
        <v>647.5</v>
      </c>
      <c r="H26" s="644">
        <v>33.1</v>
      </c>
      <c r="I26" s="644">
        <v>27.1</v>
      </c>
      <c r="J26" s="644">
        <v>141.5</v>
      </c>
      <c r="K26" s="644">
        <v>183.1</v>
      </c>
      <c r="L26" s="645">
        <v>1522.8</v>
      </c>
    </row>
    <row r="27" spans="1:12">
      <c r="A27" s="161">
        <v>2010</v>
      </c>
      <c r="B27" s="644">
        <v>38.4</v>
      </c>
      <c r="C27" s="644">
        <v>9</v>
      </c>
      <c r="D27" s="644">
        <v>47.8</v>
      </c>
      <c r="E27" s="644">
        <v>36.200000000000003</v>
      </c>
      <c r="F27" s="644">
        <v>343.3</v>
      </c>
      <c r="G27" s="644">
        <v>623.1</v>
      </c>
      <c r="H27" s="644">
        <v>34.9</v>
      </c>
      <c r="I27" s="644">
        <v>29.4</v>
      </c>
      <c r="J27" s="644">
        <v>142</v>
      </c>
      <c r="K27" s="644">
        <v>182.1</v>
      </c>
      <c r="L27" s="645">
        <v>1486.3</v>
      </c>
    </row>
    <row r="28" spans="1:12">
      <c r="A28" s="161">
        <v>2011</v>
      </c>
      <c r="B28" s="644">
        <v>33.299999999999997</v>
      </c>
      <c r="C28" s="644">
        <v>8.9</v>
      </c>
      <c r="D28" s="644">
        <v>45</v>
      </c>
      <c r="E28" s="644">
        <v>37.4</v>
      </c>
      <c r="F28" s="644">
        <v>339.6</v>
      </c>
      <c r="G28" s="644">
        <v>569.1</v>
      </c>
      <c r="H28" s="644">
        <v>35.700000000000003</v>
      </c>
      <c r="I28" s="644">
        <v>27.6</v>
      </c>
      <c r="J28" s="644">
        <v>120.7</v>
      </c>
      <c r="K28" s="644">
        <v>181.2</v>
      </c>
      <c r="L28" s="645">
        <v>1398.5</v>
      </c>
    </row>
    <row r="29" spans="1:12">
      <c r="A29" s="161">
        <v>2012</v>
      </c>
      <c r="B29" s="644">
        <v>33.700000000000003</v>
      </c>
      <c r="C29" s="644">
        <v>9.1999999999999993</v>
      </c>
      <c r="D29" s="644">
        <v>46</v>
      </c>
      <c r="E29" s="644">
        <v>40.1</v>
      </c>
      <c r="F29" s="644">
        <v>335.9</v>
      </c>
      <c r="G29" s="644">
        <v>573.79999999999995</v>
      </c>
      <c r="H29" s="644">
        <v>34.9</v>
      </c>
      <c r="I29" s="644">
        <v>27.3</v>
      </c>
      <c r="J29" s="644">
        <v>104.4</v>
      </c>
      <c r="K29" s="644">
        <v>166.1</v>
      </c>
      <c r="L29" s="645">
        <v>1371.6</v>
      </c>
    </row>
    <row r="30" spans="1:12">
      <c r="A30" s="161">
        <v>2013</v>
      </c>
      <c r="B30" s="644">
        <v>31.8</v>
      </c>
      <c r="C30" s="644">
        <v>9.6999999999999993</v>
      </c>
      <c r="D30" s="644">
        <v>45.1</v>
      </c>
      <c r="E30" s="644">
        <v>40.6</v>
      </c>
      <c r="F30" s="644">
        <v>332.8</v>
      </c>
      <c r="G30" s="644">
        <v>560.29999999999995</v>
      </c>
      <c r="H30" s="644">
        <v>35.700000000000003</v>
      </c>
      <c r="I30" s="644">
        <v>24.1</v>
      </c>
      <c r="J30" s="644">
        <v>106.9</v>
      </c>
      <c r="K30" s="644">
        <v>159.69999999999999</v>
      </c>
      <c r="L30" s="645">
        <v>1346.7</v>
      </c>
    </row>
    <row r="31" spans="1:12">
      <c r="A31" s="642">
        <v>2014</v>
      </c>
      <c r="B31" s="644">
        <v>32.299999999999997</v>
      </c>
      <c r="C31" s="644">
        <v>8.8000000000000007</v>
      </c>
      <c r="D31" s="644">
        <v>44</v>
      </c>
      <c r="E31" s="644">
        <v>39.1</v>
      </c>
      <c r="F31" s="644">
        <v>340.3</v>
      </c>
      <c r="G31" s="644">
        <v>540.70000000000005</v>
      </c>
      <c r="H31" s="644">
        <v>35.700000000000003</v>
      </c>
      <c r="I31" s="644">
        <v>22.8</v>
      </c>
      <c r="J31" s="644">
        <v>111.7</v>
      </c>
      <c r="K31" s="644">
        <v>146.9</v>
      </c>
      <c r="L31" s="646">
        <v>1322.3</v>
      </c>
    </row>
    <row r="32" spans="1:12">
      <c r="A32" s="793" t="s">
        <v>323</v>
      </c>
      <c r="B32" s="788"/>
      <c r="C32" s="788"/>
      <c r="D32" s="788"/>
      <c r="E32" s="788"/>
      <c r="F32" s="788"/>
      <c r="G32" s="788"/>
      <c r="H32" s="788"/>
      <c r="I32" s="788"/>
      <c r="J32" s="788"/>
      <c r="K32" s="788"/>
      <c r="L32" s="794"/>
    </row>
    <row r="33" spans="1:12">
      <c r="A33" s="236" t="s">
        <v>321</v>
      </c>
      <c r="B33" s="237">
        <f>(POWER(B13/B4,1/($A13-$A4))-1)*100</f>
        <v>0.73152133429803534</v>
      </c>
      <c r="C33" s="237">
        <f t="shared" ref="C33:L33" si="0">(POWER(C13/C4,1/($A13-$A4))-1)*100</f>
        <v>3.3623166323681231</v>
      </c>
      <c r="D33" s="237">
        <f t="shared" si="0"/>
        <v>0.9161410758514954</v>
      </c>
      <c r="E33" s="237">
        <f t="shared" si="0"/>
        <v>-0.66811285292522893</v>
      </c>
      <c r="F33" s="237">
        <f t="shared" si="0"/>
        <v>2.3047823311889593</v>
      </c>
      <c r="G33" s="237">
        <f t="shared" si="0"/>
        <v>5.4413126807568268</v>
      </c>
      <c r="H33" s="237">
        <f t="shared" si="0"/>
        <v>-8.2169638708229353E-2</v>
      </c>
      <c r="I33" s="237">
        <f t="shared" si="0"/>
        <v>-1.4471183423698242</v>
      </c>
      <c r="J33" s="237">
        <f t="shared" si="0"/>
        <v>-2.1477336596985364</v>
      </c>
      <c r="K33" s="237">
        <f t="shared" si="0"/>
        <v>-1.0278731082480452</v>
      </c>
      <c r="L33" s="210">
        <f t="shared" si="0"/>
        <v>2.021083855606598</v>
      </c>
    </row>
    <row r="34" spans="1:12">
      <c r="A34" s="161" t="s">
        <v>120</v>
      </c>
      <c r="B34" s="238">
        <f>(POWER(B23/B4,1/($A23-$A4))-1)*100</f>
        <v>-0.56286013288460168</v>
      </c>
      <c r="C34" s="238">
        <f t="shared" ref="C34:L34" si="1">(POWER(C23/C4,1/($A23-$A4))-1)*100</f>
        <v>0.66092793642977821</v>
      </c>
      <c r="D34" s="238">
        <f t="shared" si="1"/>
        <v>-1.3534309138286571</v>
      </c>
      <c r="E34" s="238">
        <f t="shared" si="1"/>
        <v>-1.2690029699237271</v>
      </c>
      <c r="F34" s="238">
        <f t="shared" si="1"/>
        <v>-0.21027016455551495</v>
      </c>
      <c r="G34" s="238">
        <f t="shared" si="1"/>
        <v>1.6588975869164635</v>
      </c>
      <c r="H34" s="238">
        <f t="shared" si="1"/>
        <v>-2.2524762692122224</v>
      </c>
      <c r="I34" s="238">
        <f t="shared" si="1"/>
        <v>-2.1751341744641661</v>
      </c>
      <c r="J34" s="238">
        <f t="shared" si="1"/>
        <v>-3.1648071222209806</v>
      </c>
      <c r="K34" s="238">
        <f t="shared" si="1"/>
        <v>-2.9457846535319465</v>
      </c>
      <c r="L34" s="211">
        <f t="shared" si="1"/>
        <v>-0.39679187418758533</v>
      </c>
    </row>
    <row r="35" spans="1:12">
      <c r="A35" s="239" t="s">
        <v>322</v>
      </c>
      <c r="B35" s="238">
        <f>(POWER(B23/B14,1/($A23-$A14))-1)*100</f>
        <v>-1.3689068389701853</v>
      </c>
      <c r="C35" s="238">
        <f t="shared" ref="C35:L35" si="2">(POWER(C23/C14,1/($A23-$A14))-1)*100</f>
        <v>-2.423351850322919</v>
      </c>
      <c r="D35" s="238">
        <f t="shared" si="2"/>
        <v>-3.5763164130888203</v>
      </c>
      <c r="E35" s="238">
        <f t="shared" si="2"/>
        <v>-3.1779913654408576</v>
      </c>
      <c r="F35" s="238">
        <f t="shared" si="2"/>
        <v>-2.4092015690504009</v>
      </c>
      <c r="G35" s="238">
        <f t="shared" si="2"/>
        <v>-1.2182645015627491</v>
      </c>
      <c r="H35" s="238">
        <f t="shared" si="2"/>
        <v>-3.5060060342271715</v>
      </c>
      <c r="I35" s="238">
        <f t="shared" si="2"/>
        <v>-2.1102696141929056</v>
      </c>
      <c r="J35" s="238">
        <f t="shared" si="2"/>
        <v>-3.0472300638441419</v>
      </c>
      <c r="K35" s="238">
        <f t="shared" si="2"/>
        <v>-5.0993061299643205</v>
      </c>
      <c r="L35" s="211">
        <f t="shared" si="2"/>
        <v>-2.3674187227175514</v>
      </c>
    </row>
    <row r="36" spans="1:12">
      <c r="A36" s="239" t="s">
        <v>371</v>
      </c>
      <c r="B36" s="238">
        <f>(POWER(B31/B24,1/($A31-$A24))-1)*100</f>
        <v>-0.73008319790146547</v>
      </c>
      <c r="C36" s="238">
        <f t="shared" ref="C36:L36" si="3">(POWER(C31/C24,1/($A31-$A24))-1)*100</f>
        <v>1.7381907001670749</v>
      </c>
      <c r="D36" s="238">
        <f t="shared" si="3"/>
        <v>1.8129433896006963</v>
      </c>
      <c r="E36" s="238">
        <f t="shared" si="3"/>
        <v>4.4128933855057673</v>
      </c>
      <c r="F36" s="238">
        <f t="shared" si="3"/>
        <v>1.7830599207191211</v>
      </c>
      <c r="G36" s="238">
        <f t="shared" si="3"/>
        <v>2.7789583405618101</v>
      </c>
      <c r="H36" s="238">
        <f t="shared" si="3"/>
        <v>3.7984310141675692</v>
      </c>
      <c r="I36" s="238">
        <f t="shared" si="3"/>
        <v>0.31727163719588169</v>
      </c>
      <c r="J36" s="238">
        <f t="shared" si="3"/>
        <v>6.3274840160616241</v>
      </c>
      <c r="K36" s="238">
        <f t="shared" si="3"/>
        <v>5.9222474104216216</v>
      </c>
      <c r="L36" s="211">
        <f t="shared" si="3"/>
        <v>2.9719870292223227</v>
      </c>
    </row>
    <row r="37" spans="1:12">
      <c r="A37" s="240" t="s">
        <v>372</v>
      </c>
      <c r="B37" s="212">
        <f>(POWER(B31/B4,1/($A31-$A4))-1)*100</f>
        <v>-0.90622168488422306</v>
      </c>
      <c r="C37" s="212">
        <f t="shared" ref="C37:L37" si="4">(POWER(C31/C4,1/($A31-$A4))-1)*100</f>
        <v>0.59378820009321487</v>
      </c>
      <c r="D37" s="212">
        <f t="shared" si="4"/>
        <v>-0.40535915898581854</v>
      </c>
      <c r="E37" s="212">
        <f t="shared" si="4"/>
        <v>-0.32567760232009579</v>
      </c>
      <c r="F37" s="212">
        <f t="shared" si="4"/>
        <v>-1.628826285406948E-2</v>
      </c>
      <c r="G37" s="212">
        <f t="shared" si="4"/>
        <v>1.9854274193880306</v>
      </c>
      <c r="H37" s="212">
        <f t="shared" si="4"/>
        <v>-0.48429535540280844</v>
      </c>
      <c r="I37" s="212">
        <f t="shared" si="4"/>
        <v>-1.7376432047701562</v>
      </c>
      <c r="J37" s="212">
        <f t="shared" si="4"/>
        <v>-0.4510214740980456</v>
      </c>
      <c r="K37" s="212">
        <f t="shared" si="4"/>
        <v>-0.93285342571111096</v>
      </c>
      <c r="L37" s="213">
        <f t="shared" si="4"/>
        <v>0.38184384517996328</v>
      </c>
    </row>
    <row r="38" spans="1:12">
      <c r="A38" s="270"/>
      <c r="B38" s="238"/>
      <c r="C38" s="238"/>
      <c r="D38" s="238"/>
      <c r="E38" s="238"/>
      <c r="F38" s="238"/>
      <c r="G38" s="238"/>
      <c r="H38" s="238"/>
      <c r="I38" s="238"/>
      <c r="J38" s="238"/>
      <c r="K38" s="238"/>
      <c r="L38" s="238"/>
    </row>
    <row r="39" spans="1:12">
      <c r="A39" s="251" t="s">
        <v>189</v>
      </c>
      <c r="L39" s="250"/>
    </row>
    <row r="40" spans="1:12">
      <c r="A40" s="106" t="s">
        <v>18</v>
      </c>
    </row>
    <row r="41" spans="1:12">
      <c r="A41" s="106" t="s">
        <v>192</v>
      </c>
    </row>
    <row r="42" spans="1:12">
      <c r="A42" s="252"/>
      <c r="B42" s="252"/>
      <c r="C42" s="252"/>
      <c r="D42" s="252"/>
      <c r="E42" s="252"/>
      <c r="F42" s="252"/>
      <c r="G42" s="252"/>
      <c r="H42" s="252"/>
      <c r="I42" s="252"/>
      <c r="J42" s="252"/>
      <c r="K42" s="252"/>
      <c r="L42" s="252"/>
    </row>
  </sheetData>
  <mergeCells count="1">
    <mergeCell ref="A32:L32"/>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3" enableFormatConditionsCalculation="0">
    <pageSetUpPr fitToPage="1"/>
  </sheetPr>
  <dimension ref="A1:AI42"/>
  <sheetViews>
    <sheetView zoomScaleSheetLayoutView="100" workbookViewId="0">
      <pane xSplit="1" ySplit="3" topLeftCell="B4" activePane="bottomRight" state="frozen"/>
      <selection pane="topRight" activeCell="B1" sqref="B1"/>
      <selection pane="bottomLeft" activeCell="A4" sqref="A4"/>
      <selection pane="bottomRight" activeCell="S29" sqref="S29"/>
    </sheetView>
  </sheetViews>
  <sheetFormatPr defaultColWidth="8.83203125" defaultRowHeight="12.75"/>
  <cols>
    <col min="1" max="1" width="12" style="123" customWidth="1"/>
    <col min="2" max="5" width="9.6640625" style="121" bestFit="1" customWidth="1"/>
    <col min="6" max="6" width="10.6640625" style="121" bestFit="1" customWidth="1"/>
    <col min="7" max="7" width="10.83203125" style="121" bestFit="1" customWidth="1"/>
    <col min="8" max="9" width="9.6640625" style="121" bestFit="1" customWidth="1"/>
    <col min="10" max="10" width="10.33203125" style="121" bestFit="1" customWidth="1"/>
    <col min="11" max="11" width="9.5" style="121" customWidth="1"/>
    <col min="12" max="12" width="8.6640625" style="121" customWidth="1"/>
    <col min="13" max="13" width="12.6640625" style="121" customWidth="1"/>
    <col min="14" max="14" width="10.5" style="121" customWidth="1"/>
    <col min="15" max="15" width="11.5" style="121" bestFit="1" customWidth="1"/>
    <col min="16" max="16" width="17.83203125" style="121" customWidth="1"/>
    <col min="17" max="17" width="21.1640625" style="121" customWidth="1"/>
    <col min="18" max="19" width="14" style="121" customWidth="1"/>
    <col min="20" max="20" width="13.5" style="121" customWidth="1"/>
    <col min="21" max="16384" width="8.83203125" style="121"/>
  </cols>
  <sheetData>
    <row r="1" spans="1:35" ht="16.5" customHeight="1">
      <c r="A1" s="178" t="s">
        <v>418</v>
      </c>
      <c r="B1" s="178"/>
      <c r="C1" s="178"/>
      <c r="D1" s="178"/>
      <c r="E1" s="178"/>
      <c r="F1" s="178"/>
      <c r="G1" s="178"/>
      <c r="H1" s="178"/>
      <c r="I1" s="178"/>
      <c r="J1" s="178"/>
      <c r="K1" s="178"/>
      <c r="S1" s="724"/>
      <c r="T1" s="772" t="s">
        <v>463</v>
      </c>
      <c r="U1" s="701"/>
      <c r="V1" s="701"/>
      <c r="W1" s="701"/>
      <c r="X1" s="701"/>
      <c r="Y1" s="701"/>
      <c r="Z1" s="701"/>
      <c r="AA1" s="701"/>
      <c r="AB1" s="701"/>
      <c r="AC1" s="701"/>
      <c r="AD1" s="701"/>
      <c r="AE1" s="701"/>
      <c r="AF1" s="701"/>
      <c r="AG1" s="701"/>
      <c r="AH1" s="701"/>
      <c r="AI1"/>
    </row>
    <row r="2" spans="1:35">
      <c r="S2" s="724"/>
      <c r="T2" s="701" t="s">
        <v>409</v>
      </c>
      <c r="U2" s="701" t="s">
        <v>410</v>
      </c>
      <c r="V2" s="701"/>
      <c r="W2" s="701"/>
      <c r="X2" s="701"/>
      <c r="Y2" s="701"/>
      <c r="Z2" s="701"/>
      <c r="AA2" s="701"/>
      <c r="AB2" s="701"/>
      <c r="AC2" s="701"/>
      <c r="AD2" s="701"/>
      <c r="AE2" s="701"/>
      <c r="AF2" s="701"/>
      <c r="AG2" s="701"/>
      <c r="AH2" s="701"/>
      <c r="AI2"/>
    </row>
    <row r="3" spans="1:35" s="128" customFormat="1" ht="25.5">
      <c r="A3" s="140"/>
      <c r="B3" s="141" t="s">
        <v>299</v>
      </c>
      <c r="C3" s="142" t="s">
        <v>298</v>
      </c>
      <c r="D3" s="142" t="s">
        <v>2</v>
      </c>
      <c r="E3" s="142" t="s">
        <v>3</v>
      </c>
      <c r="F3" s="142" t="s">
        <v>293</v>
      </c>
      <c r="G3" s="142" t="s">
        <v>294</v>
      </c>
      <c r="H3" s="142" t="s">
        <v>295</v>
      </c>
      <c r="I3" s="142" t="s">
        <v>296</v>
      </c>
      <c r="J3" s="142" t="s">
        <v>297</v>
      </c>
      <c r="K3" s="142" t="s">
        <v>9</v>
      </c>
      <c r="L3" s="142" t="s">
        <v>324</v>
      </c>
      <c r="M3" s="137" t="s">
        <v>325</v>
      </c>
      <c r="N3" s="145" t="s">
        <v>11</v>
      </c>
      <c r="O3" s="146" t="s">
        <v>17</v>
      </c>
      <c r="P3" s="147" t="s">
        <v>63</v>
      </c>
      <c r="S3" s="702"/>
      <c r="T3" s="704" t="s">
        <v>299</v>
      </c>
      <c r="U3" s="704" t="s">
        <v>298</v>
      </c>
      <c r="V3" s="704" t="s">
        <v>2</v>
      </c>
      <c r="W3" s="704" t="s">
        <v>3</v>
      </c>
      <c r="X3" s="704" t="s">
        <v>293</v>
      </c>
      <c r="Y3" s="704" t="s">
        <v>294</v>
      </c>
      <c r="Z3" s="704" t="s">
        <v>295</v>
      </c>
      <c r="AA3" s="704" t="s">
        <v>296</v>
      </c>
      <c r="AB3" s="704" t="s">
        <v>297</v>
      </c>
      <c r="AC3" s="704" t="s">
        <v>9</v>
      </c>
      <c r="AD3" s="704" t="s">
        <v>324</v>
      </c>
      <c r="AE3" s="773" t="s">
        <v>325</v>
      </c>
      <c r="AF3" s="774"/>
      <c r="AG3" s="703" t="s">
        <v>411</v>
      </c>
      <c r="AH3" s="705" t="s">
        <v>412</v>
      </c>
    </row>
    <row r="4" spans="1:35">
      <c r="A4" s="161">
        <v>1987</v>
      </c>
      <c r="B4" s="278">
        <v>15088</v>
      </c>
      <c r="C4" s="278">
        <v>2737</v>
      </c>
      <c r="D4" s="278">
        <v>24353</v>
      </c>
      <c r="E4" s="278">
        <v>19420</v>
      </c>
      <c r="F4" s="278">
        <v>201669</v>
      </c>
      <c r="G4" s="278">
        <v>351848</v>
      </c>
      <c r="H4" s="278">
        <v>33599</v>
      </c>
      <c r="I4" s="278">
        <v>34870</v>
      </c>
      <c r="J4" s="278">
        <v>122647</v>
      </c>
      <c r="K4" s="278">
        <v>108212</v>
      </c>
      <c r="L4" s="278">
        <v>1291</v>
      </c>
      <c r="M4" s="279">
        <v>2558</v>
      </c>
      <c r="N4" s="276">
        <v>926999</v>
      </c>
      <c r="O4" s="280">
        <f>N4-M4-L4</f>
        <v>923150</v>
      </c>
      <c r="P4" s="281"/>
      <c r="Q4" s="106"/>
      <c r="R4" s="106"/>
      <c r="S4" s="706">
        <v>1997</v>
      </c>
      <c r="T4" s="731">
        <v>16735.5</v>
      </c>
      <c r="U4" s="775">
        <v>3213.4</v>
      </c>
      <c r="V4" s="775">
        <v>24001.200000000001</v>
      </c>
      <c r="W4" s="775">
        <v>19326.8</v>
      </c>
      <c r="X4" s="775">
        <v>218816.8</v>
      </c>
      <c r="Y4" s="775">
        <v>403011.5</v>
      </c>
      <c r="Z4" s="775">
        <v>35662</v>
      </c>
      <c r="AA4" s="775">
        <v>41086</v>
      </c>
      <c r="AB4" s="775">
        <v>171447.9</v>
      </c>
      <c r="AC4" s="775">
        <v>134040.9</v>
      </c>
      <c r="AD4" s="775">
        <v>1424.6</v>
      </c>
      <c r="AE4" s="734">
        <f t="shared" ref="AE4:AE21" si="0">AG4+AH4</f>
        <v>2967.6</v>
      </c>
      <c r="AF4" s="701"/>
      <c r="AG4" s="731">
        <v>2967.6</v>
      </c>
      <c r="AH4" s="732">
        <v>0</v>
      </c>
    </row>
    <row r="5" spans="1:35">
      <c r="A5" s="161">
        <v>1988</v>
      </c>
      <c r="B5" s="278">
        <v>16025</v>
      </c>
      <c r="C5" s="278">
        <v>2822</v>
      </c>
      <c r="D5" s="278">
        <v>24689</v>
      </c>
      <c r="E5" s="278">
        <v>19558</v>
      </c>
      <c r="F5" s="278">
        <v>210448</v>
      </c>
      <c r="G5" s="278">
        <v>368938</v>
      </c>
      <c r="H5" s="278">
        <v>33348</v>
      </c>
      <c r="I5" s="278">
        <v>33576</v>
      </c>
      <c r="J5" s="278">
        <v>132709</v>
      </c>
      <c r="K5" s="278">
        <v>114724</v>
      </c>
      <c r="L5" s="278">
        <v>1317</v>
      </c>
      <c r="M5" s="282">
        <v>2884</v>
      </c>
      <c r="N5" s="276">
        <v>970917</v>
      </c>
      <c r="O5" s="276">
        <f t="shared" ref="O5:O30" si="1">N5-M5-L5</f>
        <v>966716</v>
      </c>
      <c r="P5" s="148">
        <f t="shared" ref="P5:P28" si="2">(100*O5/O4)-100</f>
        <v>4.719276390619072</v>
      </c>
      <c r="Q5" s="283"/>
      <c r="R5" s="284"/>
      <c r="S5" s="706">
        <v>1998</v>
      </c>
      <c r="T5" s="733">
        <v>17614.599999999999</v>
      </c>
      <c r="U5" s="776">
        <v>3381.6</v>
      </c>
      <c r="V5" s="776">
        <v>24851.7</v>
      </c>
      <c r="W5" s="776">
        <v>20107.099999999999</v>
      </c>
      <c r="X5" s="776">
        <v>226117.4</v>
      </c>
      <c r="Y5" s="776">
        <v>421851.6</v>
      </c>
      <c r="Z5" s="776">
        <v>37201</v>
      </c>
      <c r="AA5" s="776">
        <v>42638</v>
      </c>
      <c r="AB5" s="776">
        <v>179391</v>
      </c>
      <c r="AC5" s="776">
        <v>135670.70000000001</v>
      </c>
      <c r="AD5" s="776">
        <v>1353.1</v>
      </c>
      <c r="AE5" s="734">
        <f t="shared" si="0"/>
        <v>3020.2</v>
      </c>
      <c r="AF5" s="701"/>
      <c r="AG5" s="733">
        <v>3020.2</v>
      </c>
      <c r="AH5" s="734">
        <v>0</v>
      </c>
    </row>
    <row r="6" spans="1:35">
      <c r="A6" s="161">
        <v>1989</v>
      </c>
      <c r="B6" s="278">
        <v>16679</v>
      </c>
      <c r="C6" s="278">
        <v>2904</v>
      </c>
      <c r="D6" s="278">
        <v>25257</v>
      </c>
      <c r="E6" s="278">
        <v>19656</v>
      </c>
      <c r="F6" s="278">
        <v>211356</v>
      </c>
      <c r="G6" s="278">
        <v>381128</v>
      </c>
      <c r="H6" s="278">
        <v>34237</v>
      </c>
      <c r="I6" s="278">
        <v>34299</v>
      </c>
      <c r="J6" s="278">
        <v>134544</v>
      </c>
      <c r="K6" s="278">
        <v>118401</v>
      </c>
      <c r="L6" s="278">
        <v>1338</v>
      </c>
      <c r="M6" s="282">
        <v>3018</v>
      </c>
      <c r="N6" s="276">
        <v>993981</v>
      </c>
      <c r="O6" s="276">
        <f t="shared" si="1"/>
        <v>989625</v>
      </c>
      <c r="P6" s="148">
        <f t="shared" si="2"/>
        <v>2.3697756114515585</v>
      </c>
      <c r="Q6" s="283"/>
      <c r="R6" s="284"/>
      <c r="S6" s="706">
        <v>1999</v>
      </c>
      <c r="T6" s="733">
        <v>18725.599999999999</v>
      </c>
      <c r="U6" s="776">
        <v>3511.2</v>
      </c>
      <c r="V6" s="776">
        <v>26217.4</v>
      </c>
      <c r="W6" s="776">
        <v>21314.2</v>
      </c>
      <c r="X6" s="776">
        <v>240540</v>
      </c>
      <c r="Y6" s="776">
        <v>454029.9</v>
      </c>
      <c r="Z6" s="776">
        <v>37718.1</v>
      </c>
      <c r="AA6" s="776">
        <v>43047.3</v>
      </c>
      <c r="AB6" s="776">
        <v>182897</v>
      </c>
      <c r="AC6" s="776">
        <v>139702.1</v>
      </c>
      <c r="AD6" s="776">
        <v>1343.1</v>
      </c>
      <c r="AE6" s="734">
        <f t="shared" si="0"/>
        <v>3418.9</v>
      </c>
      <c r="AF6" s="701"/>
      <c r="AG6" s="733">
        <v>2447</v>
      </c>
      <c r="AH6" s="734">
        <v>971.9</v>
      </c>
    </row>
    <row r="7" spans="1:35">
      <c r="A7" s="161">
        <v>1990</v>
      </c>
      <c r="B7" s="278">
        <v>16769</v>
      </c>
      <c r="C7" s="278">
        <v>2922</v>
      </c>
      <c r="D7" s="278">
        <v>25175</v>
      </c>
      <c r="E7" s="278">
        <v>19472</v>
      </c>
      <c r="F7" s="278">
        <v>212252</v>
      </c>
      <c r="G7" s="278">
        <v>375055</v>
      </c>
      <c r="H7" s="278">
        <v>35166</v>
      </c>
      <c r="I7" s="278">
        <v>36752</v>
      </c>
      <c r="J7" s="278">
        <v>137619</v>
      </c>
      <c r="K7" s="278">
        <v>120153</v>
      </c>
      <c r="L7" s="278">
        <v>1413</v>
      </c>
      <c r="M7" s="282">
        <v>3013</v>
      </c>
      <c r="N7" s="276">
        <v>995263</v>
      </c>
      <c r="O7" s="276">
        <f t="shared" si="1"/>
        <v>990837</v>
      </c>
      <c r="P7" s="148">
        <f t="shared" si="2"/>
        <v>0.12247063281546389</v>
      </c>
      <c r="Q7" s="283"/>
      <c r="R7" s="284"/>
      <c r="S7" s="706">
        <v>2000</v>
      </c>
      <c r="T7" s="733">
        <v>19829.5</v>
      </c>
      <c r="U7" s="776">
        <v>3583.1</v>
      </c>
      <c r="V7" s="776">
        <v>27102</v>
      </c>
      <c r="W7" s="776">
        <v>21859.8</v>
      </c>
      <c r="X7" s="776">
        <v>251732.3</v>
      </c>
      <c r="Y7" s="776">
        <v>481447.8</v>
      </c>
      <c r="Z7" s="776">
        <v>39411.300000000003</v>
      </c>
      <c r="AA7" s="776">
        <v>44081.3</v>
      </c>
      <c r="AB7" s="776">
        <v>194842</v>
      </c>
      <c r="AC7" s="776">
        <v>146075.6</v>
      </c>
      <c r="AD7" s="776">
        <v>1403.9</v>
      </c>
      <c r="AE7" s="734">
        <f t="shared" si="0"/>
        <v>3642.8999999999996</v>
      </c>
      <c r="AF7" s="701"/>
      <c r="AG7" s="733">
        <v>2577.1</v>
      </c>
      <c r="AH7" s="734">
        <v>1065.8</v>
      </c>
    </row>
    <row r="8" spans="1:35">
      <c r="A8" s="161">
        <v>1991</v>
      </c>
      <c r="B8" s="278">
        <v>16831</v>
      </c>
      <c r="C8" s="278">
        <v>2924</v>
      </c>
      <c r="D8" s="278">
        <v>24855</v>
      </c>
      <c r="E8" s="278">
        <v>19442</v>
      </c>
      <c r="F8" s="278">
        <v>206862</v>
      </c>
      <c r="G8" s="278">
        <v>362034</v>
      </c>
      <c r="H8" s="278">
        <v>33975</v>
      </c>
      <c r="I8" s="278">
        <v>37136</v>
      </c>
      <c r="J8" s="278">
        <v>138475</v>
      </c>
      <c r="K8" s="278">
        <v>120424</v>
      </c>
      <c r="L8" s="278">
        <v>1359</v>
      </c>
      <c r="M8" s="282">
        <v>2992</v>
      </c>
      <c r="N8" s="276">
        <v>974161</v>
      </c>
      <c r="O8" s="276">
        <f t="shared" si="1"/>
        <v>969810</v>
      </c>
      <c r="P8" s="148">
        <f t="shared" si="2"/>
        <v>-2.1221452166198844</v>
      </c>
      <c r="Q8" s="283"/>
      <c r="R8" s="284"/>
      <c r="S8" s="706">
        <v>2001</v>
      </c>
      <c r="T8" s="733">
        <v>19929.3</v>
      </c>
      <c r="U8" s="776">
        <v>3576.1</v>
      </c>
      <c r="V8" s="776">
        <v>28036.7</v>
      </c>
      <c r="W8" s="776">
        <v>22211.200000000001</v>
      </c>
      <c r="X8" s="776">
        <v>255353.4</v>
      </c>
      <c r="Y8" s="776">
        <v>488537.3</v>
      </c>
      <c r="Z8" s="776">
        <v>39768.400000000001</v>
      </c>
      <c r="AA8" s="776">
        <v>43426.7</v>
      </c>
      <c r="AB8" s="776">
        <v>199110.5</v>
      </c>
      <c r="AC8" s="776">
        <v>147740.9</v>
      </c>
      <c r="AD8" s="776">
        <v>1457.6</v>
      </c>
      <c r="AE8" s="734">
        <f t="shared" si="0"/>
        <v>4334.6000000000004</v>
      </c>
      <c r="AF8" s="701"/>
      <c r="AG8" s="733">
        <v>3207.8</v>
      </c>
      <c r="AH8" s="734">
        <v>1126.8</v>
      </c>
    </row>
    <row r="9" spans="1:35">
      <c r="A9" s="161">
        <v>1992</v>
      </c>
      <c r="B9" s="278">
        <v>16512</v>
      </c>
      <c r="C9" s="278">
        <v>3002</v>
      </c>
      <c r="D9" s="278">
        <v>25146</v>
      </c>
      <c r="E9" s="278">
        <v>19676</v>
      </c>
      <c r="F9" s="278">
        <v>207532</v>
      </c>
      <c r="G9" s="278">
        <v>366153</v>
      </c>
      <c r="H9" s="278">
        <v>34253</v>
      </c>
      <c r="I9" s="278">
        <v>35544</v>
      </c>
      <c r="J9" s="278">
        <v>139797</v>
      </c>
      <c r="K9" s="278">
        <v>123754</v>
      </c>
      <c r="L9" s="278">
        <v>1578</v>
      </c>
      <c r="M9" s="282">
        <v>2949</v>
      </c>
      <c r="N9" s="276">
        <v>982484</v>
      </c>
      <c r="O9" s="276">
        <f t="shared" si="1"/>
        <v>977957</v>
      </c>
      <c r="P9" s="148">
        <f t="shared" si="2"/>
        <v>0.8400614553366097</v>
      </c>
      <c r="Q9" s="283"/>
      <c r="R9" s="284"/>
      <c r="S9" s="706">
        <v>2002</v>
      </c>
      <c r="T9" s="733">
        <v>22996.2</v>
      </c>
      <c r="U9" s="776">
        <v>3740.1</v>
      </c>
      <c r="V9" s="776">
        <v>29154</v>
      </c>
      <c r="W9" s="776">
        <v>23111.599999999999</v>
      </c>
      <c r="X9" s="776">
        <v>261863.4</v>
      </c>
      <c r="Y9" s="776">
        <v>501433.59999999998</v>
      </c>
      <c r="Z9" s="776">
        <v>40397.300000000003</v>
      </c>
      <c r="AA9" s="776">
        <v>43088.2</v>
      </c>
      <c r="AB9" s="776">
        <v>202550.1</v>
      </c>
      <c r="AC9" s="776">
        <v>152299.1</v>
      </c>
      <c r="AD9" s="776">
        <v>1445.7</v>
      </c>
      <c r="AE9" s="734">
        <f t="shared" si="0"/>
        <v>4614.3999999999996</v>
      </c>
      <c r="AF9" s="701"/>
      <c r="AG9" s="733">
        <v>3428.5</v>
      </c>
      <c r="AH9" s="734">
        <v>1185.9000000000001</v>
      </c>
    </row>
    <row r="10" spans="1:35">
      <c r="A10" s="161">
        <v>1993</v>
      </c>
      <c r="B10" s="278">
        <v>16739</v>
      </c>
      <c r="C10" s="278">
        <v>3035</v>
      </c>
      <c r="D10" s="278">
        <v>25302</v>
      </c>
      <c r="E10" s="278">
        <v>20182</v>
      </c>
      <c r="F10" s="278">
        <v>212163</v>
      </c>
      <c r="G10" s="278">
        <v>371126</v>
      </c>
      <c r="H10" s="278">
        <v>34391</v>
      </c>
      <c r="I10" s="278">
        <v>37947</v>
      </c>
      <c r="J10" s="278">
        <v>150415</v>
      </c>
      <c r="K10" s="278">
        <v>129522</v>
      </c>
      <c r="L10" s="278">
        <v>1266</v>
      </c>
      <c r="M10" s="282">
        <v>3128</v>
      </c>
      <c r="N10" s="276">
        <v>1008101</v>
      </c>
      <c r="O10" s="276">
        <f t="shared" si="1"/>
        <v>1003707</v>
      </c>
      <c r="P10" s="148">
        <f t="shared" si="2"/>
        <v>2.6330401029902077</v>
      </c>
      <c r="Q10" s="283"/>
      <c r="R10" s="284"/>
      <c r="S10" s="706">
        <v>2003</v>
      </c>
      <c r="T10" s="733">
        <v>24455</v>
      </c>
      <c r="U10" s="776">
        <v>3821.3</v>
      </c>
      <c r="V10" s="776">
        <v>29650.1</v>
      </c>
      <c r="W10" s="776">
        <v>23702.1</v>
      </c>
      <c r="X10" s="776">
        <v>265014.7</v>
      </c>
      <c r="Y10" s="776">
        <v>509890.9</v>
      </c>
      <c r="Z10" s="776">
        <v>40895.1</v>
      </c>
      <c r="AA10" s="776">
        <v>44998.3</v>
      </c>
      <c r="AB10" s="776">
        <v>209031.6</v>
      </c>
      <c r="AC10" s="776">
        <v>156309.4</v>
      </c>
      <c r="AD10" s="776">
        <v>1418.5</v>
      </c>
      <c r="AE10" s="734">
        <f t="shared" si="0"/>
        <v>5104.7000000000007</v>
      </c>
      <c r="AF10" s="701"/>
      <c r="AG10" s="733">
        <v>3930.3</v>
      </c>
      <c r="AH10" s="734">
        <v>1174.4000000000001</v>
      </c>
    </row>
    <row r="11" spans="1:35">
      <c r="A11" s="161">
        <v>1994</v>
      </c>
      <c r="B11" s="278">
        <v>17356</v>
      </c>
      <c r="C11" s="278">
        <v>3201</v>
      </c>
      <c r="D11" s="278">
        <v>25328</v>
      </c>
      <c r="E11" s="278">
        <v>20587</v>
      </c>
      <c r="F11" s="278">
        <v>221299</v>
      </c>
      <c r="G11" s="278">
        <v>391718</v>
      </c>
      <c r="H11" s="278">
        <v>35641</v>
      </c>
      <c r="I11" s="278">
        <v>39496</v>
      </c>
      <c r="J11" s="278">
        <v>159334</v>
      </c>
      <c r="K11" s="278">
        <v>133172</v>
      </c>
      <c r="L11" s="278">
        <v>1261</v>
      </c>
      <c r="M11" s="282">
        <v>3116</v>
      </c>
      <c r="N11" s="276">
        <v>1054010</v>
      </c>
      <c r="O11" s="276">
        <f t="shared" si="1"/>
        <v>1049633</v>
      </c>
      <c r="P11" s="148">
        <f t="shared" si="2"/>
        <v>4.5756381095279863</v>
      </c>
      <c r="Q11" s="283"/>
      <c r="R11" s="284"/>
      <c r="S11" s="706">
        <v>2004</v>
      </c>
      <c r="T11" s="733">
        <v>24204.1</v>
      </c>
      <c r="U11" s="776">
        <v>3930.6</v>
      </c>
      <c r="V11" s="776">
        <v>29993.9</v>
      </c>
      <c r="W11" s="776">
        <v>24410.3</v>
      </c>
      <c r="X11" s="776">
        <v>270902.7</v>
      </c>
      <c r="Y11" s="776">
        <v>523382.6</v>
      </c>
      <c r="Z11" s="776">
        <v>41717.1</v>
      </c>
      <c r="AA11" s="776">
        <v>47142.6</v>
      </c>
      <c r="AB11" s="776">
        <v>220234.6</v>
      </c>
      <c r="AC11" s="776">
        <v>162545.70000000001</v>
      </c>
      <c r="AD11" s="776">
        <v>1495.5</v>
      </c>
      <c r="AE11" s="734">
        <f t="shared" si="0"/>
        <v>5270.2</v>
      </c>
      <c r="AF11" s="701"/>
      <c r="AG11" s="733">
        <v>4043.2</v>
      </c>
      <c r="AH11" s="734">
        <v>1227</v>
      </c>
    </row>
    <row r="12" spans="1:35">
      <c r="A12" s="161">
        <v>1995</v>
      </c>
      <c r="B12" s="278">
        <v>17851</v>
      </c>
      <c r="C12" s="278">
        <v>3418</v>
      </c>
      <c r="D12" s="278">
        <v>25738</v>
      </c>
      <c r="E12" s="278">
        <v>21185</v>
      </c>
      <c r="F12" s="278">
        <v>225788</v>
      </c>
      <c r="G12" s="278">
        <v>404516</v>
      </c>
      <c r="H12" s="278">
        <v>35733</v>
      </c>
      <c r="I12" s="278">
        <v>40010</v>
      </c>
      <c r="J12" s="278">
        <v>164963</v>
      </c>
      <c r="K12" s="278">
        <v>136607</v>
      </c>
      <c r="L12" s="278">
        <v>1455</v>
      </c>
      <c r="M12" s="282">
        <v>3085</v>
      </c>
      <c r="N12" s="276">
        <v>1082874</v>
      </c>
      <c r="O12" s="276">
        <f t="shared" si="1"/>
        <v>1078334</v>
      </c>
      <c r="P12" s="148">
        <f t="shared" si="2"/>
        <v>2.7343843038471505</v>
      </c>
      <c r="Q12" s="283"/>
      <c r="R12" s="284"/>
      <c r="S12" s="706">
        <v>2005</v>
      </c>
      <c r="T12" s="733">
        <v>24758.799999999999</v>
      </c>
      <c r="U12" s="776">
        <v>3977.9</v>
      </c>
      <c r="V12" s="776">
        <v>30410.3</v>
      </c>
      <c r="W12" s="776">
        <v>24813.7</v>
      </c>
      <c r="X12" s="776">
        <v>275436.79999999999</v>
      </c>
      <c r="Y12" s="776">
        <v>537514.5</v>
      </c>
      <c r="Z12" s="776">
        <v>42952.5</v>
      </c>
      <c r="AA12" s="776">
        <v>48461.1</v>
      </c>
      <c r="AB12" s="776">
        <v>230882.1</v>
      </c>
      <c r="AC12" s="776">
        <v>170240.9</v>
      </c>
      <c r="AD12" s="776">
        <v>1532.8</v>
      </c>
      <c r="AE12" s="734">
        <f t="shared" si="0"/>
        <v>5248.8</v>
      </c>
      <c r="AF12" s="701"/>
      <c r="AG12" s="733">
        <v>4009.9</v>
      </c>
      <c r="AH12" s="734">
        <v>1238.9000000000001</v>
      </c>
    </row>
    <row r="13" spans="1:35">
      <c r="A13" s="161">
        <v>1996</v>
      </c>
      <c r="B13" s="278">
        <v>17023</v>
      </c>
      <c r="C13" s="278">
        <v>3535</v>
      </c>
      <c r="D13" s="278">
        <v>25817</v>
      </c>
      <c r="E13" s="278">
        <v>21362</v>
      </c>
      <c r="F13" s="278">
        <v>228984</v>
      </c>
      <c r="G13" s="278">
        <v>411194</v>
      </c>
      <c r="H13" s="278">
        <v>36789</v>
      </c>
      <c r="I13" s="278">
        <v>41265</v>
      </c>
      <c r="J13" s="278">
        <v>168819</v>
      </c>
      <c r="K13" s="278">
        <v>140114</v>
      </c>
      <c r="L13" s="278">
        <v>1598</v>
      </c>
      <c r="M13" s="282">
        <v>3156</v>
      </c>
      <c r="N13" s="276">
        <v>1101062</v>
      </c>
      <c r="O13" s="276">
        <f t="shared" si="1"/>
        <v>1096308</v>
      </c>
      <c r="P13" s="148">
        <f t="shared" si="2"/>
        <v>1.6668304996411081</v>
      </c>
      <c r="Q13" s="283"/>
      <c r="R13" s="284"/>
      <c r="S13" s="706">
        <v>2006</v>
      </c>
      <c r="T13" s="733">
        <v>25604.7</v>
      </c>
      <c r="U13" s="776">
        <v>4128.3</v>
      </c>
      <c r="V13" s="776">
        <v>30606.400000000001</v>
      </c>
      <c r="W13" s="776">
        <v>25480.3</v>
      </c>
      <c r="X13" s="776">
        <v>279858.59999999998</v>
      </c>
      <c r="Y13" s="776">
        <v>548615.69999999995</v>
      </c>
      <c r="Z13" s="776">
        <v>44491.1</v>
      </c>
      <c r="AA13" s="776">
        <v>47812.3</v>
      </c>
      <c r="AB13" s="776">
        <v>245048.6</v>
      </c>
      <c r="AC13" s="776">
        <v>176774.2</v>
      </c>
      <c r="AD13" s="776">
        <v>1617.3</v>
      </c>
      <c r="AE13" s="734">
        <f t="shared" si="0"/>
        <v>5315.6</v>
      </c>
      <c r="AF13" s="701"/>
      <c r="AG13" s="733">
        <v>4043.6</v>
      </c>
      <c r="AH13" s="734">
        <v>1272</v>
      </c>
    </row>
    <row r="14" spans="1:35">
      <c r="A14" s="161">
        <v>1997</v>
      </c>
      <c r="B14" s="278">
        <v>17203</v>
      </c>
      <c r="C14" s="278">
        <v>3544</v>
      </c>
      <c r="D14" s="278">
        <v>26818</v>
      </c>
      <c r="E14" s="278">
        <v>21583</v>
      </c>
      <c r="F14" s="278">
        <v>235630</v>
      </c>
      <c r="G14" s="278">
        <v>431407</v>
      </c>
      <c r="H14" s="278">
        <v>38300</v>
      </c>
      <c r="I14" s="278">
        <v>43032</v>
      </c>
      <c r="J14" s="278">
        <v>180013</v>
      </c>
      <c r="K14" s="278">
        <v>144305</v>
      </c>
      <c r="L14" s="278">
        <v>1486</v>
      </c>
      <c r="M14" s="282">
        <v>3366</v>
      </c>
      <c r="N14" s="276">
        <v>1147894</v>
      </c>
      <c r="O14" s="276">
        <f t="shared" si="1"/>
        <v>1143042</v>
      </c>
      <c r="P14" s="148">
        <f t="shared" si="2"/>
        <v>4.2628531398110709</v>
      </c>
      <c r="Q14" s="283"/>
      <c r="R14" s="284"/>
      <c r="S14" s="706">
        <v>2007</v>
      </c>
      <c r="T14" s="733">
        <v>27998.5</v>
      </c>
      <c r="U14" s="776">
        <v>4216.7</v>
      </c>
      <c r="V14" s="776">
        <v>31110.5</v>
      </c>
      <c r="W14" s="776">
        <v>25776.6</v>
      </c>
      <c r="X14" s="776">
        <v>285328.7</v>
      </c>
      <c r="Y14" s="776">
        <v>557107.19999999995</v>
      </c>
      <c r="Z14" s="776">
        <v>45813.9</v>
      </c>
      <c r="AA14" s="776">
        <v>49461.8</v>
      </c>
      <c r="AB14" s="776">
        <v>250108.2</v>
      </c>
      <c r="AC14" s="776">
        <v>181570.7</v>
      </c>
      <c r="AD14" s="776">
        <v>1707.8</v>
      </c>
      <c r="AE14" s="734">
        <f t="shared" si="0"/>
        <v>5838.7999999999993</v>
      </c>
      <c r="AF14" s="701"/>
      <c r="AG14" s="733">
        <v>4510.8999999999996</v>
      </c>
      <c r="AH14" s="734">
        <v>1327.9</v>
      </c>
    </row>
    <row r="15" spans="1:35">
      <c r="A15" s="161">
        <v>1998</v>
      </c>
      <c r="B15" s="278">
        <v>18179</v>
      </c>
      <c r="C15" s="278">
        <v>3710</v>
      </c>
      <c r="D15" s="278">
        <v>27828</v>
      </c>
      <c r="E15" s="278">
        <v>22315</v>
      </c>
      <c r="F15" s="278">
        <v>243828</v>
      </c>
      <c r="G15" s="278">
        <v>452426</v>
      </c>
      <c r="H15" s="278">
        <v>39981</v>
      </c>
      <c r="I15" s="278">
        <v>44803</v>
      </c>
      <c r="J15" s="278">
        <v>189509</v>
      </c>
      <c r="K15" s="278">
        <v>146112</v>
      </c>
      <c r="L15" s="278">
        <v>1415</v>
      </c>
      <c r="M15" s="282">
        <v>3471</v>
      </c>
      <c r="N15" s="276">
        <v>1195396</v>
      </c>
      <c r="O15" s="276">
        <f t="shared" si="1"/>
        <v>1190510</v>
      </c>
      <c r="P15" s="148">
        <f t="shared" si="2"/>
        <v>4.1527782881119037</v>
      </c>
      <c r="Q15" s="283"/>
      <c r="R15" s="284"/>
      <c r="S15" s="706">
        <v>2008</v>
      </c>
      <c r="T15" s="733">
        <v>27711.9</v>
      </c>
      <c r="U15" s="776">
        <v>4254.5</v>
      </c>
      <c r="V15" s="776">
        <v>31765.4</v>
      </c>
      <c r="W15" s="776">
        <v>26081.200000000001</v>
      </c>
      <c r="X15" s="776">
        <v>290579.90000000002</v>
      </c>
      <c r="Y15" s="776">
        <v>556218.80000000005</v>
      </c>
      <c r="Z15" s="776">
        <v>47445.8</v>
      </c>
      <c r="AA15" s="776">
        <v>52063.8</v>
      </c>
      <c r="AB15" s="776">
        <v>254059.1</v>
      </c>
      <c r="AC15" s="776">
        <v>183333.5</v>
      </c>
      <c r="AD15" s="776">
        <v>1854.4</v>
      </c>
      <c r="AE15" s="734">
        <f t="shared" si="0"/>
        <v>5588.2999999999993</v>
      </c>
      <c r="AF15" s="701"/>
      <c r="AG15" s="733">
        <v>4102.8999999999996</v>
      </c>
      <c r="AH15" s="734">
        <v>1485.4</v>
      </c>
    </row>
    <row r="16" spans="1:35">
      <c r="A16" s="161">
        <v>1999</v>
      </c>
      <c r="B16" s="278">
        <v>19198</v>
      </c>
      <c r="C16" s="278">
        <v>3869</v>
      </c>
      <c r="D16" s="278">
        <v>29202</v>
      </c>
      <c r="E16" s="278">
        <v>23671</v>
      </c>
      <c r="F16" s="278">
        <v>258373</v>
      </c>
      <c r="G16" s="278">
        <v>483061</v>
      </c>
      <c r="H16" s="278">
        <v>40547</v>
      </c>
      <c r="I16" s="278">
        <v>44844</v>
      </c>
      <c r="J16" s="278">
        <v>191560</v>
      </c>
      <c r="K16" s="278">
        <v>150649</v>
      </c>
      <c r="L16" s="278">
        <v>1404</v>
      </c>
      <c r="M16" s="282">
        <v>3773</v>
      </c>
      <c r="N16" s="276">
        <v>1255133</v>
      </c>
      <c r="O16" s="276">
        <f t="shared" si="1"/>
        <v>1249956</v>
      </c>
      <c r="P16" s="148">
        <f t="shared" si="2"/>
        <v>4.9933221896498168</v>
      </c>
      <c r="Q16" s="283"/>
      <c r="R16" s="284"/>
      <c r="S16" s="706">
        <v>2009</v>
      </c>
      <c r="T16" s="733">
        <v>24867.8</v>
      </c>
      <c r="U16" s="776">
        <v>4273.3</v>
      </c>
      <c r="V16" s="776">
        <v>31806.6</v>
      </c>
      <c r="W16" s="776">
        <v>25755.200000000001</v>
      </c>
      <c r="X16" s="776">
        <v>288180</v>
      </c>
      <c r="Y16" s="776">
        <v>538493.80000000005</v>
      </c>
      <c r="Z16" s="776">
        <v>47272.1</v>
      </c>
      <c r="AA16" s="776">
        <v>49656.4</v>
      </c>
      <c r="AB16" s="776">
        <v>243266.7</v>
      </c>
      <c r="AC16" s="776">
        <v>178609.6</v>
      </c>
      <c r="AD16" s="776">
        <v>1997.9</v>
      </c>
      <c r="AE16" s="734">
        <f t="shared" si="0"/>
        <v>4962</v>
      </c>
      <c r="AF16" s="701"/>
      <c r="AG16" s="733">
        <v>3587.2</v>
      </c>
      <c r="AH16" s="734">
        <v>1374.8</v>
      </c>
    </row>
    <row r="17" spans="1:34">
      <c r="A17" s="161">
        <v>2000</v>
      </c>
      <c r="B17" s="278">
        <v>20218</v>
      </c>
      <c r="C17" s="278">
        <v>3938</v>
      </c>
      <c r="D17" s="278">
        <v>30126</v>
      </c>
      <c r="E17" s="278">
        <v>24118</v>
      </c>
      <c r="F17" s="278">
        <v>269507</v>
      </c>
      <c r="G17" s="278">
        <v>513259</v>
      </c>
      <c r="H17" s="278">
        <v>42283</v>
      </c>
      <c r="I17" s="278">
        <v>45954</v>
      </c>
      <c r="J17" s="278">
        <v>203243</v>
      </c>
      <c r="K17" s="278">
        <v>157515</v>
      </c>
      <c r="L17" s="278">
        <v>1461</v>
      </c>
      <c r="M17" s="282">
        <v>4010</v>
      </c>
      <c r="N17" s="276">
        <v>1319435</v>
      </c>
      <c r="O17" s="276">
        <f t="shared" si="1"/>
        <v>1313964</v>
      </c>
      <c r="P17" s="148">
        <f t="shared" si="2"/>
        <v>5.1208202528729032</v>
      </c>
      <c r="Q17" s="283"/>
      <c r="R17" s="284"/>
      <c r="S17" s="706">
        <v>2010</v>
      </c>
      <c r="T17" s="733">
        <v>26271.8</v>
      </c>
      <c r="U17" s="776">
        <v>4359.6000000000004</v>
      </c>
      <c r="V17" s="776">
        <v>32698</v>
      </c>
      <c r="W17" s="776">
        <v>26275.599999999999</v>
      </c>
      <c r="X17" s="776">
        <v>294089.59999999998</v>
      </c>
      <c r="Y17" s="776">
        <v>556961.6</v>
      </c>
      <c r="Z17" s="776">
        <v>48514.9</v>
      </c>
      <c r="AA17" s="776">
        <v>51850.2</v>
      </c>
      <c r="AB17" s="776">
        <v>254935.1</v>
      </c>
      <c r="AC17" s="776">
        <v>184508.79999999999</v>
      </c>
      <c r="AD17" s="776">
        <v>2086.6999999999998</v>
      </c>
      <c r="AE17" s="734">
        <f t="shared" si="0"/>
        <v>5341.8</v>
      </c>
      <c r="AF17" s="701"/>
      <c r="AG17" s="733">
        <v>3675.3</v>
      </c>
      <c r="AH17" s="734">
        <v>1666.5</v>
      </c>
    </row>
    <row r="18" spans="1:34">
      <c r="A18" s="161">
        <v>2001</v>
      </c>
      <c r="B18" s="644">
        <v>20646</v>
      </c>
      <c r="C18" s="644">
        <v>3889</v>
      </c>
      <c r="D18" s="644">
        <v>31042</v>
      </c>
      <c r="E18" s="644">
        <v>24546</v>
      </c>
      <c r="F18" s="644">
        <v>273585</v>
      </c>
      <c r="G18" s="644">
        <v>522346</v>
      </c>
      <c r="H18" s="644">
        <v>42714</v>
      </c>
      <c r="I18" s="644">
        <v>45570</v>
      </c>
      <c r="J18" s="644">
        <v>206379</v>
      </c>
      <c r="K18" s="644">
        <v>158509</v>
      </c>
      <c r="L18" s="644">
        <v>1526</v>
      </c>
      <c r="M18" s="282">
        <v>4670</v>
      </c>
      <c r="N18" s="662">
        <v>1341712</v>
      </c>
      <c r="O18" s="276">
        <f t="shared" si="1"/>
        <v>1335516</v>
      </c>
      <c r="P18" s="148">
        <f t="shared" si="2"/>
        <v>1.640227586143908</v>
      </c>
      <c r="Q18" s="283"/>
      <c r="R18" s="284"/>
      <c r="S18" s="706">
        <v>2011</v>
      </c>
      <c r="T18" s="733">
        <v>27094.5</v>
      </c>
      <c r="U18" s="776">
        <v>4437.5</v>
      </c>
      <c r="V18" s="776">
        <v>32849.4</v>
      </c>
      <c r="W18" s="776">
        <v>26378</v>
      </c>
      <c r="X18" s="776">
        <v>300008.2</v>
      </c>
      <c r="Y18" s="776">
        <v>570507.5</v>
      </c>
      <c r="Z18" s="776">
        <v>49516.5</v>
      </c>
      <c r="AA18" s="776">
        <v>54853.8</v>
      </c>
      <c r="AB18" s="776">
        <v>269673</v>
      </c>
      <c r="AC18" s="776">
        <v>189599.1</v>
      </c>
      <c r="AD18" s="776">
        <v>2171.5</v>
      </c>
      <c r="AE18" s="734">
        <f t="shared" si="0"/>
        <v>5117</v>
      </c>
      <c r="AF18" s="701"/>
      <c r="AG18" s="733">
        <v>3374.4</v>
      </c>
      <c r="AH18" s="734">
        <v>1742.6</v>
      </c>
    </row>
    <row r="19" spans="1:34">
      <c r="A19" s="161">
        <v>2002</v>
      </c>
      <c r="B19" s="644">
        <v>23970</v>
      </c>
      <c r="C19" s="644">
        <v>4082</v>
      </c>
      <c r="D19" s="644">
        <v>32301</v>
      </c>
      <c r="E19" s="644">
        <v>25667</v>
      </c>
      <c r="F19" s="644">
        <v>281038</v>
      </c>
      <c r="G19" s="644">
        <v>539062</v>
      </c>
      <c r="H19" s="644">
        <v>43397</v>
      </c>
      <c r="I19" s="644">
        <v>45277</v>
      </c>
      <c r="J19" s="644">
        <v>210615</v>
      </c>
      <c r="K19" s="644">
        <v>164116</v>
      </c>
      <c r="L19" s="644">
        <v>1502</v>
      </c>
      <c r="M19" s="282">
        <v>4945</v>
      </c>
      <c r="N19" s="662">
        <v>1379305</v>
      </c>
      <c r="O19" s="276">
        <f t="shared" si="1"/>
        <v>1372858</v>
      </c>
      <c r="P19" s="148">
        <f t="shared" si="2"/>
        <v>2.7960728287792875</v>
      </c>
      <c r="Q19" s="283"/>
      <c r="R19" s="284"/>
      <c r="S19" s="706">
        <v>2012</v>
      </c>
      <c r="T19" s="733">
        <v>25838.3</v>
      </c>
      <c r="U19" s="776">
        <v>4486.8</v>
      </c>
      <c r="V19" s="776">
        <v>32822.800000000003</v>
      </c>
      <c r="W19" s="776">
        <v>26222.5</v>
      </c>
      <c r="X19" s="776">
        <v>304041</v>
      </c>
      <c r="Y19" s="776">
        <v>579634.30000000005</v>
      </c>
      <c r="Z19" s="776">
        <v>51105.8</v>
      </c>
      <c r="AA19" s="776">
        <v>56454.6</v>
      </c>
      <c r="AB19" s="776">
        <v>281107.59999999998</v>
      </c>
      <c r="AC19" s="776">
        <v>194264.7</v>
      </c>
      <c r="AD19" s="776">
        <v>2225.1999999999998</v>
      </c>
      <c r="AE19" s="734">
        <f t="shared" si="0"/>
        <v>5215.1000000000004</v>
      </c>
      <c r="AF19" s="701"/>
      <c r="AG19" s="733">
        <v>3453.4</v>
      </c>
      <c r="AH19" s="734">
        <v>1761.7</v>
      </c>
    </row>
    <row r="20" spans="1:34">
      <c r="A20" s="161">
        <v>2003</v>
      </c>
      <c r="B20" s="644">
        <v>25541</v>
      </c>
      <c r="C20" s="644">
        <v>4173</v>
      </c>
      <c r="D20" s="644">
        <v>32739</v>
      </c>
      <c r="E20" s="644">
        <v>26325</v>
      </c>
      <c r="F20" s="644">
        <v>284795</v>
      </c>
      <c r="G20" s="644">
        <v>546085</v>
      </c>
      <c r="H20" s="644">
        <v>43947</v>
      </c>
      <c r="I20" s="644">
        <v>47342</v>
      </c>
      <c r="J20" s="644">
        <v>217844</v>
      </c>
      <c r="K20" s="644">
        <v>168011</v>
      </c>
      <c r="L20" s="644">
        <v>1476</v>
      </c>
      <c r="M20" s="282">
        <v>5426</v>
      </c>
      <c r="N20" s="662">
        <v>1405861</v>
      </c>
      <c r="O20" s="276">
        <f t="shared" si="1"/>
        <v>1398959</v>
      </c>
      <c r="P20" s="148">
        <f t="shared" si="2"/>
        <v>1.9012162947661011</v>
      </c>
      <c r="Q20" s="283"/>
      <c r="R20" s="284"/>
      <c r="S20" s="706">
        <v>2013</v>
      </c>
      <c r="T20" s="733">
        <v>27717.9</v>
      </c>
      <c r="U20" s="776">
        <v>4585</v>
      </c>
      <c r="V20" s="776">
        <v>32960.699999999997</v>
      </c>
      <c r="W20" s="776">
        <v>26072.799999999999</v>
      </c>
      <c r="X20" s="776">
        <v>307382.90000000002</v>
      </c>
      <c r="Y20" s="776">
        <v>586874</v>
      </c>
      <c r="Z20" s="776">
        <v>52294.6</v>
      </c>
      <c r="AA20" s="776">
        <v>59274.2</v>
      </c>
      <c r="AB20" s="776">
        <v>292589.5</v>
      </c>
      <c r="AC20" s="776">
        <v>198277.7</v>
      </c>
      <c r="AD20" s="776">
        <v>2208.6999999999998</v>
      </c>
      <c r="AE20" s="734">
        <f t="shared" si="0"/>
        <v>5550.5</v>
      </c>
      <c r="AF20" s="701"/>
      <c r="AG20" s="733">
        <v>3587</v>
      </c>
      <c r="AH20" s="734">
        <v>1963.5</v>
      </c>
    </row>
    <row r="21" spans="1:34">
      <c r="A21" s="161">
        <v>2004</v>
      </c>
      <c r="B21" s="644">
        <v>25372</v>
      </c>
      <c r="C21" s="644">
        <v>4279</v>
      </c>
      <c r="D21" s="644">
        <v>33046</v>
      </c>
      <c r="E21" s="644">
        <v>27002</v>
      </c>
      <c r="F21" s="644">
        <v>292111</v>
      </c>
      <c r="G21" s="644">
        <v>561986</v>
      </c>
      <c r="H21" s="644">
        <v>44955</v>
      </c>
      <c r="I21" s="644">
        <v>49741</v>
      </c>
      <c r="J21" s="644">
        <v>229864</v>
      </c>
      <c r="K21" s="644">
        <v>174591</v>
      </c>
      <c r="L21" s="644">
        <v>1551</v>
      </c>
      <c r="M21" s="282">
        <v>5596</v>
      </c>
      <c r="N21" s="662">
        <v>1449988</v>
      </c>
      <c r="O21" s="276">
        <f t="shared" si="1"/>
        <v>1442841</v>
      </c>
      <c r="P21" s="148">
        <f t="shared" si="2"/>
        <v>3.1367609772695317</v>
      </c>
      <c r="Q21" s="283"/>
      <c r="R21" s="284"/>
      <c r="S21" s="777">
        <v>2014</v>
      </c>
      <c r="T21" s="735">
        <v>26923.9</v>
      </c>
      <c r="U21" s="778">
        <v>4643.6000000000004</v>
      </c>
      <c r="V21" s="778">
        <v>33480.400000000001</v>
      </c>
      <c r="W21" s="778">
        <v>26062.9</v>
      </c>
      <c r="X21" s="778">
        <v>311824.59999999998</v>
      </c>
      <c r="Y21" s="778">
        <v>600574.69999999995</v>
      </c>
      <c r="Z21" s="778">
        <v>52873.5</v>
      </c>
      <c r="AA21" s="778">
        <v>60095.3</v>
      </c>
      <c r="AB21" s="778">
        <v>305523</v>
      </c>
      <c r="AC21" s="778">
        <v>203334.5</v>
      </c>
      <c r="AD21" s="778">
        <v>2182.9</v>
      </c>
      <c r="AE21" s="736">
        <f t="shared" si="0"/>
        <v>5915.2999999999993</v>
      </c>
      <c r="AF21" s="701"/>
      <c r="AG21" s="735">
        <v>3830.2</v>
      </c>
      <c r="AH21" s="736">
        <v>2085.1</v>
      </c>
    </row>
    <row r="22" spans="1:34">
      <c r="A22" s="161">
        <v>2005</v>
      </c>
      <c r="B22" s="644">
        <v>26104</v>
      </c>
      <c r="C22" s="644">
        <v>4329</v>
      </c>
      <c r="D22" s="644">
        <v>33366</v>
      </c>
      <c r="E22" s="644">
        <v>27201</v>
      </c>
      <c r="F22" s="644">
        <v>296594</v>
      </c>
      <c r="G22" s="644">
        <v>579468</v>
      </c>
      <c r="H22" s="644">
        <v>46169</v>
      </c>
      <c r="I22" s="644">
        <v>51183</v>
      </c>
      <c r="J22" s="644">
        <v>239963</v>
      </c>
      <c r="K22" s="644">
        <v>183235</v>
      </c>
      <c r="L22" s="644">
        <v>1590</v>
      </c>
      <c r="M22" s="282">
        <v>5544</v>
      </c>
      <c r="N22" s="662">
        <v>1495853</v>
      </c>
      <c r="O22" s="276">
        <f t="shared" si="1"/>
        <v>1488719</v>
      </c>
      <c r="P22" s="148">
        <f t="shared" si="2"/>
        <v>3.1796989411861745</v>
      </c>
      <c r="Q22" s="283"/>
      <c r="R22" s="284"/>
      <c r="S22" s="701"/>
      <c r="T22" s="701"/>
      <c r="U22" s="701"/>
      <c r="V22" s="701"/>
      <c r="W22" s="701"/>
      <c r="X22" s="701"/>
      <c r="Y22" s="701"/>
      <c r="Z22" s="701"/>
      <c r="AA22" s="701"/>
      <c r="AB22" s="701"/>
      <c r="AC22" s="701"/>
      <c r="AD22" s="701"/>
      <c r="AE22" s="701"/>
      <c r="AF22" s="701"/>
      <c r="AG22" s="701"/>
      <c r="AH22" s="701"/>
    </row>
    <row r="23" spans="1:34">
      <c r="A23" s="161">
        <v>2006</v>
      </c>
      <c r="B23" s="644">
        <v>27195</v>
      </c>
      <c r="C23" s="644">
        <v>4521</v>
      </c>
      <c r="D23" s="644">
        <v>33476</v>
      </c>
      <c r="E23" s="644">
        <v>27741</v>
      </c>
      <c r="F23" s="644">
        <v>300580</v>
      </c>
      <c r="G23" s="644">
        <v>590318</v>
      </c>
      <c r="H23" s="644">
        <v>47872</v>
      </c>
      <c r="I23" s="644">
        <v>50510</v>
      </c>
      <c r="J23" s="644">
        <v>254809</v>
      </c>
      <c r="K23" s="644">
        <v>191101</v>
      </c>
      <c r="L23" s="644">
        <v>1679</v>
      </c>
      <c r="M23" s="282">
        <v>5565</v>
      </c>
      <c r="N23" s="662">
        <v>1535071</v>
      </c>
      <c r="O23" s="276">
        <f t="shared" si="1"/>
        <v>1527827</v>
      </c>
      <c r="P23" s="148">
        <f t="shared" si="2"/>
        <v>2.6269564639129328</v>
      </c>
      <c r="Q23" s="283"/>
      <c r="R23" s="284"/>
      <c r="S23" s="779" t="s">
        <v>413</v>
      </c>
      <c r="T23" s="701">
        <f t="shared" ref="T23:AE23" si="3">T21/T20</f>
        <v>0.97135425122393837</v>
      </c>
      <c r="U23" s="701">
        <f t="shared" si="3"/>
        <v>1.0127808069792803</v>
      </c>
      <c r="V23" s="701">
        <f t="shared" si="3"/>
        <v>1.0157672622244067</v>
      </c>
      <c r="W23" s="701">
        <f t="shared" si="3"/>
        <v>0.99962029394618157</v>
      </c>
      <c r="X23" s="701">
        <f t="shared" si="3"/>
        <v>1.0144500556146745</v>
      </c>
      <c r="Y23" s="701">
        <f t="shared" si="3"/>
        <v>1.0233452154977047</v>
      </c>
      <c r="Z23" s="701">
        <f t="shared" si="3"/>
        <v>1.0110699766323865</v>
      </c>
      <c r="AA23" s="701">
        <f t="shared" si="3"/>
        <v>1.0138525699208087</v>
      </c>
      <c r="AB23" s="701">
        <f t="shared" si="3"/>
        <v>1.0442035684807554</v>
      </c>
      <c r="AC23" s="701">
        <f t="shared" si="3"/>
        <v>1.025503624462055</v>
      </c>
      <c r="AD23" s="701">
        <f t="shared" si="3"/>
        <v>0.98831892063204607</v>
      </c>
      <c r="AE23" s="701">
        <f t="shared" si="3"/>
        <v>1.0657238086658858</v>
      </c>
      <c r="AF23" s="701"/>
      <c r="AG23" s="701"/>
      <c r="AH23" s="701"/>
    </row>
    <row r="24" spans="1:34">
      <c r="A24" s="161">
        <v>2007</v>
      </c>
      <c r="B24" s="644">
        <v>29715</v>
      </c>
      <c r="C24" s="644">
        <v>4620</v>
      </c>
      <c r="D24" s="644">
        <v>33907</v>
      </c>
      <c r="E24" s="644">
        <v>27869</v>
      </c>
      <c r="F24" s="644">
        <v>305874</v>
      </c>
      <c r="G24" s="644">
        <v>597803</v>
      </c>
      <c r="H24" s="644">
        <v>49265</v>
      </c>
      <c r="I24" s="644">
        <v>52253</v>
      </c>
      <c r="J24" s="644">
        <v>259087</v>
      </c>
      <c r="K24" s="644">
        <v>197072</v>
      </c>
      <c r="L24" s="644">
        <v>1776</v>
      </c>
      <c r="M24" s="275">
        <v>6007</v>
      </c>
      <c r="N24" s="662">
        <v>1565900</v>
      </c>
      <c r="O24" s="276">
        <f t="shared" si="1"/>
        <v>1558117</v>
      </c>
      <c r="P24" s="148">
        <f t="shared" si="2"/>
        <v>1.9825543075230314</v>
      </c>
      <c r="Q24" s="283"/>
      <c r="R24" s="284"/>
      <c r="S24" s="701"/>
      <c r="T24" s="701"/>
      <c r="U24" s="701"/>
      <c r="V24" s="701"/>
      <c r="W24" s="701"/>
      <c r="X24" s="701"/>
      <c r="Y24" s="701"/>
      <c r="Z24" s="701"/>
      <c r="AA24" s="701"/>
      <c r="AB24" s="701"/>
      <c r="AC24" s="701"/>
      <c r="AD24" s="701"/>
      <c r="AE24" s="701"/>
      <c r="AF24" s="701"/>
      <c r="AG24" s="701"/>
      <c r="AH24" s="701"/>
    </row>
    <row r="25" spans="1:34">
      <c r="A25" s="161">
        <v>2008</v>
      </c>
      <c r="B25" s="644">
        <v>29369</v>
      </c>
      <c r="C25" s="644">
        <v>4658</v>
      </c>
      <c r="D25" s="644">
        <v>34625</v>
      </c>
      <c r="E25" s="644">
        <v>28125</v>
      </c>
      <c r="F25" s="644">
        <v>311626</v>
      </c>
      <c r="G25" s="644">
        <v>596921</v>
      </c>
      <c r="H25" s="644">
        <v>51157</v>
      </c>
      <c r="I25" s="644">
        <v>55183</v>
      </c>
      <c r="J25" s="644">
        <v>263515</v>
      </c>
      <c r="K25" s="644">
        <v>199270</v>
      </c>
      <c r="L25" s="644">
        <v>1923</v>
      </c>
      <c r="M25" s="275">
        <v>5734</v>
      </c>
      <c r="N25" s="662">
        <v>1584306</v>
      </c>
      <c r="O25" s="276">
        <f t="shared" si="1"/>
        <v>1576649</v>
      </c>
      <c r="P25" s="148">
        <f t="shared" si="2"/>
        <v>1.1893843658723995</v>
      </c>
      <c r="Q25" s="285"/>
      <c r="R25" s="284"/>
      <c r="S25" s="701" t="s">
        <v>414</v>
      </c>
      <c r="T25" s="701"/>
      <c r="U25" s="701"/>
      <c r="V25" s="701"/>
      <c r="W25" s="701"/>
      <c r="X25" s="701"/>
      <c r="Y25" s="701"/>
      <c r="Z25" s="701"/>
      <c r="AA25" s="701"/>
      <c r="AB25" s="701"/>
      <c r="AC25" s="701"/>
      <c r="AD25" s="701"/>
      <c r="AE25" s="701"/>
      <c r="AF25" s="701"/>
      <c r="AG25" s="701"/>
      <c r="AH25" s="701"/>
    </row>
    <row r="26" spans="1:34">
      <c r="A26" s="161">
        <v>2009</v>
      </c>
      <c r="B26" s="644">
        <v>26464</v>
      </c>
      <c r="C26" s="644">
        <v>4678</v>
      </c>
      <c r="D26" s="644">
        <v>34753</v>
      </c>
      <c r="E26" s="644">
        <v>27811</v>
      </c>
      <c r="F26" s="644">
        <v>309683</v>
      </c>
      <c r="G26" s="644">
        <v>578510</v>
      </c>
      <c r="H26" s="644">
        <v>51048</v>
      </c>
      <c r="I26" s="644">
        <v>52553</v>
      </c>
      <c r="J26" s="644">
        <v>252811</v>
      </c>
      <c r="K26" s="644">
        <v>194214</v>
      </c>
      <c r="L26" s="644">
        <v>2067</v>
      </c>
      <c r="M26" s="275">
        <v>5065</v>
      </c>
      <c r="N26" s="662">
        <v>1541348</v>
      </c>
      <c r="O26" s="276">
        <f t="shared" si="1"/>
        <v>1534216</v>
      </c>
      <c r="P26" s="148">
        <f t="shared" si="2"/>
        <v>-2.6913409389153884</v>
      </c>
      <c r="Q26" s="285"/>
      <c r="R26" s="284"/>
      <c r="S26" s="284"/>
      <c r="V26" s="106"/>
    </row>
    <row r="27" spans="1:34">
      <c r="A27" s="161">
        <v>2010</v>
      </c>
      <c r="B27" s="644">
        <v>28033</v>
      </c>
      <c r="C27" s="644">
        <v>4783</v>
      </c>
      <c r="D27" s="644">
        <v>35806</v>
      </c>
      <c r="E27" s="644">
        <v>28381</v>
      </c>
      <c r="F27" s="644">
        <v>316886</v>
      </c>
      <c r="G27" s="644">
        <v>598174</v>
      </c>
      <c r="H27" s="644">
        <v>52379</v>
      </c>
      <c r="I27" s="644">
        <v>54756</v>
      </c>
      <c r="J27" s="644">
        <v>264164</v>
      </c>
      <c r="K27" s="644">
        <v>200628</v>
      </c>
      <c r="L27" s="644">
        <v>2153</v>
      </c>
      <c r="M27" s="275">
        <v>5455</v>
      </c>
      <c r="N27" s="662">
        <v>1593357</v>
      </c>
      <c r="O27" s="276">
        <f t="shared" si="1"/>
        <v>1585749</v>
      </c>
      <c r="P27" s="148">
        <f t="shared" si="2"/>
        <v>3.3589142597913195</v>
      </c>
      <c r="Q27" s="285"/>
      <c r="R27" s="284"/>
      <c r="S27" s="284"/>
      <c r="V27" s="106"/>
    </row>
    <row r="28" spans="1:34">
      <c r="A28" s="161">
        <v>2011</v>
      </c>
      <c r="B28" s="644">
        <v>28904</v>
      </c>
      <c r="C28" s="644">
        <v>4861</v>
      </c>
      <c r="D28" s="644">
        <v>36073</v>
      </c>
      <c r="E28" s="644">
        <v>28543</v>
      </c>
      <c r="F28" s="644">
        <v>323210</v>
      </c>
      <c r="G28" s="644">
        <v>613803</v>
      </c>
      <c r="H28" s="644">
        <v>53487</v>
      </c>
      <c r="I28" s="644">
        <v>57938</v>
      </c>
      <c r="J28" s="644">
        <v>279277</v>
      </c>
      <c r="K28" s="644">
        <v>206225</v>
      </c>
      <c r="L28" s="644">
        <v>2245</v>
      </c>
      <c r="M28" s="275">
        <v>5236</v>
      </c>
      <c r="N28" s="662">
        <v>1640522</v>
      </c>
      <c r="O28" s="276">
        <f t="shared" si="1"/>
        <v>1633041</v>
      </c>
      <c r="P28" s="148">
        <f t="shared" si="2"/>
        <v>2.9823130899026324</v>
      </c>
      <c r="Q28" s="285"/>
      <c r="R28" s="284"/>
      <c r="S28" s="284"/>
      <c r="V28" s="106"/>
    </row>
    <row r="29" spans="1:34">
      <c r="A29" s="161">
        <v>2012</v>
      </c>
      <c r="B29" s="644">
        <v>27592</v>
      </c>
      <c r="C29" s="644">
        <v>4908</v>
      </c>
      <c r="D29" s="644">
        <v>35950</v>
      </c>
      <c r="E29" s="644">
        <v>28426</v>
      </c>
      <c r="F29" s="644">
        <v>328082</v>
      </c>
      <c r="G29" s="644">
        <v>624369</v>
      </c>
      <c r="H29" s="644">
        <v>55252</v>
      </c>
      <c r="I29" s="644">
        <v>59737</v>
      </c>
      <c r="J29" s="644">
        <v>291855</v>
      </c>
      <c r="K29" s="644">
        <v>211124</v>
      </c>
      <c r="L29" s="644">
        <v>2303</v>
      </c>
      <c r="M29" s="275">
        <v>5334</v>
      </c>
      <c r="N29" s="662">
        <v>1672067</v>
      </c>
      <c r="O29" s="276">
        <f t="shared" si="1"/>
        <v>1664430</v>
      </c>
      <c r="P29" s="148">
        <f t="shared" ref="P29:P31" si="4">(100*O29/O28)-100</f>
        <v>1.9221195303730951</v>
      </c>
      <c r="Q29" s="285"/>
      <c r="R29" s="284"/>
      <c r="S29" s="284"/>
      <c r="V29" s="106"/>
    </row>
    <row r="30" spans="1:34">
      <c r="A30" s="161">
        <v>2013</v>
      </c>
      <c r="B30" s="644">
        <v>29588</v>
      </c>
      <c r="C30" s="644">
        <v>5006</v>
      </c>
      <c r="D30" s="644">
        <v>36042</v>
      </c>
      <c r="E30" s="644">
        <v>28272</v>
      </c>
      <c r="F30" s="644">
        <v>331231</v>
      </c>
      <c r="G30" s="644">
        <v>632368</v>
      </c>
      <c r="H30" s="644">
        <v>56486</v>
      </c>
      <c r="I30" s="644">
        <v>62716</v>
      </c>
      <c r="J30" s="644">
        <v>302966</v>
      </c>
      <c r="K30" s="644">
        <v>215218</v>
      </c>
      <c r="L30" s="644">
        <v>2283</v>
      </c>
      <c r="M30" s="275">
        <v>5662</v>
      </c>
      <c r="N30" s="662">
        <v>1705567</v>
      </c>
      <c r="O30" s="275">
        <f t="shared" si="1"/>
        <v>1697622</v>
      </c>
      <c r="P30" s="148">
        <f t="shared" si="4"/>
        <v>1.9941962113155824</v>
      </c>
      <c r="Q30" s="285"/>
      <c r="R30" s="284"/>
      <c r="S30" s="284"/>
    </row>
    <row r="31" spans="1:34">
      <c r="A31" s="642">
        <v>2014</v>
      </c>
      <c r="B31" s="654">
        <f>'3'!T23*B30</f>
        <v>28740.429585213889</v>
      </c>
      <c r="C31" s="654">
        <f>'3'!U23*C30</f>
        <v>5069.980719738277</v>
      </c>
      <c r="D31" s="654">
        <f>'3'!V23*D30</f>
        <v>36610.283665092065</v>
      </c>
      <c r="E31" s="654">
        <f>'3'!W23*E30</f>
        <v>28261.264950446446</v>
      </c>
      <c r="F31" s="654">
        <f>'3'!X23*F30</f>
        <v>336017.30637130426</v>
      </c>
      <c r="G31" s="654">
        <f>'3'!Y23*G30</f>
        <v>647130.76723385253</v>
      </c>
      <c r="H31" s="654">
        <f>'3'!Z23*H30</f>
        <v>57111.298700056985</v>
      </c>
      <c r="I31" s="654">
        <f>'3'!AA23*I30</f>
        <v>63584.777775153438</v>
      </c>
      <c r="J31" s="654">
        <f>'3'!AB23*J30</f>
        <v>316358.17832834052</v>
      </c>
      <c r="K31" s="654">
        <f>'3'!AC23*K30</f>
        <v>220706.83904947457</v>
      </c>
      <c r="L31" s="654">
        <f>'3'!AD23*L30</f>
        <v>2256.3320958029612</v>
      </c>
      <c r="M31" s="654">
        <f>'3'!AE23*M30</f>
        <v>6034.1282046662454</v>
      </c>
      <c r="N31" s="655">
        <f>(N30/N29)*N30</f>
        <v>1739738.1752579294</v>
      </c>
      <c r="O31" s="275">
        <f>N31-M31-L31</f>
        <v>1731447.7149574601</v>
      </c>
      <c r="P31" s="648">
        <f t="shared" si="4"/>
        <v>1.9925351437163386</v>
      </c>
      <c r="Q31" s="285"/>
      <c r="R31" s="284"/>
      <c r="S31" s="284"/>
    </row>
    <row r="32" spans="1:34">
      <c r="A32" s="793" t="s">
        <v>323</v>
      </c>
      <c r="B32" s="795"/>
      <c r="C32" s="795"/>
      <c r="D32" s="795"/>
      <c r="E32" s="795"/>
      <c r="F32" s="795"/>
      <c r="G32" s="795"/>
      <c r="H32" s="795"/>
      <c r="I32" s="795"/>
      <c r="J32" s="795"/>
      <c r="K32" s="795"/>
      <c r="L32" s="795"/>
      <c r="M32" s="795"/>
      <c r="N32" s="795"/>
      <c r="O32" s="789"/>
      <c r="Q32" s="285"/>
      <c r="R32" s="283"/>
      <c r="S32" s="284"/>
    </row>
    <row r="33" spans="1:20">
      <c r="A33" s="236" t="s">
        <v>321</v>
      </c>
      <c r="B33" s="237">
        <f>(POWER(B13/B4,1/($A13-$A4))-1)*100</f>
        <v>1.3497574669482537</v>
      </c>
      <c r="C33" s="237">
        <f t="shared" ref="C33:O33" si="5">(POWER(C13/C4,1/($A13-$A4))-1)*100</f>
        <v>2.8835802723391257</v>
      </c>
      <c r="D33" s="237">
        <f t="shared" si="5"/>
        <v>0.65075431377006332</v>
      </c>
      <c r="E33" s="237">
        <f t="shared" si="5"/>
        <v>1.0646292707510829</v>
      </c>
      <c r="F33" s="237">
        <f t="shared" si="5"/>
        <v>1.4213891611117857</v>
      </c>
      <c r="G33" s="237">
        <f t="shared" si="5"/>
        <v>1.7469262176770473</v>
      </c>
      <c r="H33" s="237">
        <f t="shared" si="5"/>
        <v>1.012901948429068</v>
      </c>
      <c r="I33" s="237">
        <f t="shared" si="5"/>
        <v>1.8885882261767239</v>
      </c>
      <c r="J33" s="237">
        <f t="shared" si="5"/>
        <v>3.6139585075116276</v>
      </c>
      <c r="K33" s="237">
        <f t="shared" si="5"/>
        <v>2.9123144289400882</v>
      </c>
      <c r="L33" s="237">
        <f t="shared" si="5"/>
        <v>2.39871427280407</v>
      </c>
      <c r="M33" s="237">
        <f t="shared" si="5"/>
        <v>2.361674988337259</v>
      </c>
      <c r="N33" s="237">
        <f t="shared" si="5"/>
        <v>1.9303726797944787</v>
      </c>
      <c r="O33" s="210">
        <f t="shared" si="5"/>
        <v>1.9284898656260374</v>
      </c>
      <c r="P33" s="271"/>
      <c r="Q33" s="494"/>
      <c r="R33" s="284"/>
      <c r="S33" s="284"/>
      <c r="T33" s="284"/>
    </row>
    <row r="34" spans="1:20">
      <c r="A34" s="161" t="s">
        <v>120</v>
      </c>
      <c r="B34" s="238">
        <f>(POWER(B23/B4,1/($A23-$A4))-1)*100</f>
        <v>3.1492746405103356</v>
      </c>
      <c r="C34" s="238">
        <f t="shared" ref="C34:O34" si="6">(POWER(C23/C4,1/($A23-$A4))-1)*100</f>
        <v>2.6766199811984581</v>
      </c>
      <c r="D34" s="238">
        <f t="shared" si="6"/>
        <v>1.6886985179526359</v>
      </c>
      <c r="E34" s="238">
        <f t="shared" si="6"/>
        <v>1.894608398199793</v>
      </c>
      <c r="F34" s="238">
        <f t="shared" si="6"/>
        <v>2.122668487670798</v>
      </c>
      <c r="G34" s="238">
        <f t="shared" si="6"/>
        <v>2.7609106294994357</v>
      </c>
      <c r="H34" s="238">
        <f t="shared" si="6"/>
        <v>1.8808078547130069</v>
      </c>
      <c r="I34" s="238">
        <f t="shared" si="6"/>
        <v>1.9693753788796675</v>
      </c>
      <c r="J34" s="238">
        <f t="shared" si="6"/>
        <v>3.9234534460048209</v>
      </c>
      <c r="K34" s="238">
        <f t="shared" si="6"/>
        <v>3.0384564024624527</v>
      </c>
      <c r="L34" s="238">
        <f t="shared" si="6"/>
        <v>1.3926678070664167</v>
      </c>
      <c r="M34" s="238">
        <f t="shared" si="6"/>
        <v>4.1757316755874685</v>
      </c>
      <c r="N34" s="238">
        <f t="shared" si="6"/>
        <v>2.6901776916140152</v>
      </c>
      <c r="O34" s="211">
        <f t="shared" si="6"/>
        <v>2.6871001799768424</v>
      </c>
    </row>
    <row r="35" spans="1:20">
      <c r="A35" s="239" t="s">
        <v>322</v>
      </c>
      <c r="B35" s="238">
        <f>(POWER(B23/B14,1/($A23-$A14))-1)*100</f>
        <v>5.220005294073049</v>
      </c>
      <c r="C35" s="238">
        <f t="shared" ref="C35:O35" si="7">(POWER(C23/C14,1/($A23-$A14))-1)*100</f>
        <v>2.7422274742682884</v>
      </c>
      <c r="D35" s="238">
        <f t="shared" si="7"/>
        <v>2.4945556520931111</v>
      </c>
      <c r="E35" s="238">
        <f t="shared" si="7"/>
        <v>2.8282052460897766</v>
      </c>
      <c r="F35" s="238">
        <f t="shared" si="7"/>
        <v>2.7419305245456105</v>
      </c>
      <c r="G35" s="238">
        <f t="shared" si="7"/>
        <v>3.545970809897403</v>
      </c>
      <c r="H35" s="238">
        <f t="shared" si="7"/>
        <v>2.5096510895898261</v>
      </c>
      <c r="I35" s="238">
        <f t="shared" si="7"/>
        <v>1.7962453272922341</v>
      </c>
      <c r="J35" s="238">
        <f t="shared" si="7"/>
        <v>3.9364494940433481</v>
      </c>
      <c r="K35" s="238">
        <f t="shared" si="7"/>
        <v>3.1700186252014984</v>
      </c>
      <c r="L35" s="238">
        <f t="shared" si="7"/>
        <v>1.3660286393454069</v>
      </c>
      <c r="M35" s="238">
        <f t="shared" si="7"/>
        <v>5.7453377205699319</v>
      </c>
      <c r="N35" s="238">
        <f t="shared" si="7"/>
        <v>3.2821302287606047</v>
      </c>
      <c r="O35" s="211">
        <f t="shared" si="7"/>
        <v>3.2764574413374659</v>
      </c>
    </row>
    <row r="36" spans="1:20">
      <c r="A36" s="239" t="s">
        <v>371</v>
      </c>
      <c r="B36" s="238">
        <f>(POWER(B31/B24,1/($A31-$A24))-1)*100</f>
        <v>-0.47525480178776114</v>
      </c>
      <c r="C36" s="238">
        <f t="shared" ref="C36:N36" si="8">(POWER(C31/C24,1/($A31-$A24))-1)*100</f>
        <v>1.3366009870407813</v>
      </c>
      <c r="D36" s="238">
        <f t="shared" si="8"/>
        <v>1.1018503257816503</v>
      </c>
      <c r="E36" s="238">
        <f t="shared" si="8"/>
        <v>0.19987344466836365</v>
      </c>
      <c r="F36" s="238">
        <f t="shared" si="8"/>
        <v>1.351760680186076</v>
      </c>
      <c r="G36" s="238">
        <f t="shared" si="8"/>
        <v>1.1391121591851405</v>
      </c>
      <c r="H36" s="238">
        <f t="shared" si="8"/>
        <v>2.1337030639471788</v>
      </c>
      <c r="I36" s="238">
        <f t="shared" si="8"/>
        <v>2.8436349911871828</v>
      </c>
      <c r="J36" s="238">
        <f t="shared" si="8"/>
        <v>2.894104540090825</v>
      </c>
      <c r="K36" s="238">
        <f t="shared" si="8"/>
        <v>1.6312498888906957</v>
      </c>
      <c r="L36" s="238">
        <f t="shared" si="8"/>
        <v>3.4788127144023573</v>
      </c>
      <c r="M36" s="238">
        <f t="shared" si="8"/>
        <v>6.4391174901778925E-2</v>
      </c>
      <c r="N36" s="238">
        <f t="shared" si="8"/>
        <v>1.5152783771690048</v>
      </c>
      <c r="O36" s="211">
        <f>(POWER(O31/O24,1/($A31-$A24))-1)*100</f>
        <v>1.5182652582587108</v>
      </c>
    </row>
    <row r="37" spans="1:20" s="163" customFormat="1">
      <c r="A37" s="240" t="s">
        <v>372</v>
      </c>
      <c r="B37" s="212">
        <f>(POWER(B31/B4,1/($A31-$A4))-1)*100</f>
        <v>2.4153948477562581</v>
      </c>
      <c r="C37" s="212">
        <f>(POWER(C31/C4,1/($A31-$A4))-1)*100</f>
        <v>2.3095046288729382</v>
      </c>
      <c r="D37" s="212">
        <f>(POWER(D31/D4,1/($A31-$A4))-1)*100</f>
        <v>1.5213608278890289</v>
      </c>
      <c r="E37" s="212">
        <f t="shared" ref="E37:O37" si="9">(POWER(E31/E4,1/($A31-$A4))-1)*100</f>
        <v>1.3992873294705666</v>
      </c>
      <c r="F37" s="212">
        <f t="shared" si="9"/>
        <v>1.9088602567575608</v>
      </c>
      <c r="G37" s="212">
        <f t="shared" si="9"/>
        <v>2.2825081006452752</v>
      </c>
      <c r="H37" s="212">
        <f t="shared" si="9"/>
        <v>1.9842657534975494</v>
      </c>
      <c r="I37" s="212">
        <f t="shared" si="9"/>
        <v>2.2499272760891031</v>
      </c>
      <c r="J37" s="212">
        <f t="shared" si="9"/>
        <v>3.5718087250950381</v>
      </c>
      <c r="K37" s="212">
        <f t="shared" si="9"/>
        <v>2.6749400709308757</v>
      </c>
      <c r="L37" s="212">
        <f t="shared" si="9"/>
        <v>2.0893929607410655</v>
      </c>
      <c r="M37" s="212">
        <f t="shared" si="9"/>
        <v>3.2295946402330467</v>
      </c>
      <c r="N37" s="212">
        <f t="shared" si="9"/>
        <v>2.3590148348001438</v>
      </c>
      <c r="O37" s="213">
        <f t="shared" si="9"/>
        <v>2.3566796052621575</v>
      </c>
    </row>
    <row r="38" spans="1:20" s="163" customFormat="1">
      <c r="A38" s="270"/>
      <c r="B38" s="238"/>
      <c r="C38" s="238"/>
      <c r="D38" s="238"/>
      <c r="E38" s="238"/>
      <c r="F38" s="238"/>
      <c r="G38" s="238"/>
      <c r="H38" s="238"/>
      <c r="I38" s="238"/>
      <c r="J38" s="238"/>
      <c r="K38" s="238"/>
      <c r="L38" s="238"/>
      <c r="M38" s="238"/>
      <c r="N38" s="238"/>
      <c r="O38" s="238"/>
    </row>
    <row r="39" spans="1:20">
      <c r="A39" s="242" t="s">
        <v>191</v>
      </c>
    </row>
    <row r="40" spans="1:20">
      <c r="A40" s="287" t="s">
        <v>194</v>
      </c>
    </row>
    <row r="41" spans="1:20">
      <c r="A41" s="106" t="s">
        <v>378</v>
      </c>
    </row>
    <row r="42" spans="1:20">
      <c r="A42" s="287" t="s">
        <v>416</v>
      </c>
    </row>
  </sheetData>
  <mergeCells count="1">
    <mergeCell ref="A32:O32"/>
  </mergeCells>
  <phoneticPr fontId="4" type="noConversion"/>
  <pageMargins left="0.75" right="0.75" top="1" bottom="1" header="0.5" footer="0.5"/>
  <pageSetup scale="87"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56</vt:i4>
      </vt:variant>
      <vt:variant>
        <vt:lpstr>Charts</vt:lpstr>
      </vt:variant>
      <vt:variant>
        <vt:i4>19</vt:i4>
      </vt:variant>
      <vt:variant>
        <vt:lpstr>Named Ranges</vt:lpstr>
      </vt:variant>
      <vt:variant>
        <vt:i4>29</vt:i4>
      </vt:variant>
    </vt:vector>
  </HeadingPairs>
  <TitlesOfParts>
    <vt:vector size="104" baseType="lpstr">
      <vt:lpstr>List</vt:lpstr>
      <vt:lpstr>1</vt:lpstr>
      <vt:lpstr>1A</vt:lpstr>
      <vt:lpstr>chart 3 table</vt:lpstr>
      <vt:lpstr>1B</vt:lpstr>
      <vt:lpstr>1C</vt:lpstr>
      <vt:lpstr>2</vt:lpstr>
      <vt:lpstr>2A</vt:lpstr>
      <vt:lpstr>3</vt:lpstr>
      <vt:lpstr>3A</vt:lpstr>
      <vt:lpstr>4</vt:lpstr>
      <vt:lpstr>4A</vt:lpstr>
      <vt:lpstr>4B</vt:lpstr>
      <vt:lpstr>table 5 chart</vt:lpstr>
      <vt:lpstr>4C</vt:lpstr>
      <vt:lpstr>4D</vt:lpstr>
      <vt:lpstr>4E</vt:lpstr>
      <vt:lpstr>4F</vt:lpstr>
      <vt:lpstr>4G</vt:lpstr>
      <vt:lpstr>5</vt:lpstr>
      <vt:lpstr>5A</vt:lpstr>
      <vt:lpstr>5B</vt:lpstr>
      <vt:lpstr>5C</vt:lpstr>
      <vt:lpstr>5D</vt:lpstr>
      <vt:lpstr>5E</vt:lpstr>
      <vt:lpstr>5F</vt:lpstr>
      <vt:lpstr>6</vt:lpstr>
      <vt:lpstr>6A</vt:lpstr>
      <vt:lpstr>6B</vt:lpstr>
      <vt:lpstr>7</vt:lpstr>
      <vt:lpstr>8</vt:lpstr>
      <vt:lpstr>8A</vt:lpstr>
      <vt:lpstr>8B</vt:lpstr>
      <vt:lpstr>9</vt:lpstr>
      <vt:lpstr>chart from table 11</vt:lpstr>
      <vt:lpstr>10</vt:lpstr>
      <vt:lpstr>11</vt:lpstr>
      <vt:lpstr>11A</vt:lpstr>
      <vt:lpstr>11B</vt:lpstr>
      <vt:lpstr>11C</vt:lpstr>
      <vt:lpstr>11D</vt:lpstr>
      <vt:lpstr>11E</vt:lpstr>
      <vt:lpstr>12</vt:lpstr>
      <vt:lpstr>12A</vt:lpstr>
      <vt:lpstr>12B</vt:lpstr>
      <vt:lpstr>13</vt:lpstr>
      <vt:lpstr>13A</vt:lpstr>
      <vt:lpstr>13B</vt:lpstr>
      <vt:lpstr>14</vt:lpstr>
      <vt:lpstr>14A</vt:lpstr>
      <vt:lpstr>Summary Tables 1 and 2</vt:lpstr>
      <vt:lpstr>Summary Table 3</vt:lpstr>
      <vt:lpstr>14B</vt:lpstr>
      <vt:lpstr>15</vt:lpstr>
      <vt:lpstr>15A</vt:lpstr>
      <vt:lpstr>16</vt:lpstr>
      <vt:lpstr>Chart_1</vt:lpstr>
      <vt:lpstr>Chart_2</vt:lpstr>
      <vt:lpstr>Chart_7</vt:lpstr>
      <vt:lpstr>Chart_8</vt:lpstr>
      <vt:lpstr>Chart_9</vt:lpstr>
      <vt:lpstr>Chart_10</vt:lpstr>
      <vt:lpstr>Chart_11</vt:lpstr>
      <vt:lpstr>Chart_12</vt:lpstr>
      <vt:lpstr>Chart_13</vt:lpstr>
      <vt:lpstr>Chart_14</vt:lpstr>
      <vt:lpstr>Chart_15</vt:lpstr>
      <vt:lpstr>Chart_16</vt:lpstr>
      <vt:lpstr>Chart_17</vt:lpstr>
      <vt:lpstr>Chart_18</vt:lpstr>
      <vt:lpstr>Chart_19</vt:lpstr>
      <vt:lpstr>Chart_20</vt:lpstr>
      <vt:lpstr>Chart_21</vt:lpstr>
      <vt:lpstr>App_Chart_1</vt:lpstr>
      <vt:lpstr>additional Chart</vt:lpstr>
      <vt:lpstr>'10'!Print_Area</vt:lpstr>
      <vt:lpstr>'11'!Print_Area</vt:lpstr>
      <vt:lpstr>'11A'!Print_Area</vt:lpstr>
      <vt:lpstr>'11B'!Print_Area</vt:lpstr>
      <vt:lpstr>'11C'!Print_Area</vt:lpstr>
      <vt:lpstr>'11D'!Print_Area</vt:lpstr>
      <vt:lpstr>'11E'!Print_Area</vt:lpstr>
      <vt:lpstr>'12'!Print_Area</vt:lpstr>
      <vt:lpstr>'12A'!Print_Area</vt:lpstr>
      <vt:lpstr>'12B'!Print_Area</vt:lpstr>
      <vt:lpstr>'1A'!Print_Area</vt:lpstr>
      <vt:lpstr>'1B'!Print_Area</vt:lpstr>
      <vt:lpstr>'3'!Print_Area</vt:lpstr>
      <vt:lpstr>'3A'!Print_Area</vt:lpstr>
      <vt:lpstr>'4'!Print_Area</vt:lpstr>
      <vt:lpstr>'4B'!Print_Area</vt:lpstr>
      <vt:lpstr>'4C'!Print_Area</vt:lpstr>
      <vt:lpstr>'4D'!Print_Area</vt:lpstr>
      <vt:lpstr>'4F'!Print_Area</vt:lpstr>
      <vt:lpstr>'4G'!Print_Area</vt:lpstr>
      <vt:lpstr>'5'!Print_Area</vt:lpstr>
      <vt:lpstr>'6A'!Print_Area</vt:lpstr>
      <vt:lpstr>'6B'!Print_Area</vt:lpstr>
      <vt:lpstr>'7'!Print_Area</vt:lpstr>
      <vt:lpstr>'8'!Print_Area</vt:lpstr>
      <vt:lpstr>'8A'!Print_Area</vt:lpstr>
      <vt:lpstr>'8B'!Print_Area</vt:lpstr>
      <vt:lpstr>'9'!Print_Area</vt:lpstr>
      <vt:lpstr>'Summary Tables 1 and 2'!Print_Area</vt:lpstr>
    </vt:vector>
  </TitlesOfParts>
  <Company>CSLS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Namior</dc:creator>
  <cp:lastModifiedBy>CSLS-8</cp:lastModifiedBy>
  <cp:lastPrinted>2015-07-09T16:57:50Z</cp:lastPrinted>
  <dcterms:created xsi:type="dcterms:W3CDTF">2006-07-06T13:11:54Z</dcterms:created>
  <dcterms:modified xsi:type="dcterms:W3CDTF">2015-11-19T18:10:16Z</dcterms:modified>
</cp:coreProperties>
</file>